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2 EDR Application\0. Application and Adjudication Process\A. Complete Application and Evidence\Attachments\"/>
    </mc:Choice>
  </mc:AlternateContent>
  <xr:revisionPtr revIDLastSave="0" documentId="13_ncr:1_{87C9FE4E-7BDE-48B2-842C-CB8D2D1C99BC}" xr6:coauthVersionLast="46" xr6:coauthVersionMax="46" xr10:uidLastSave="{00000000-0000-0000-0000-000000000000}"/>
  <bookViews>
    <workbookView xWindow="-28920" yWindow="-120" windowWidth="29040" windowHeight="15840" tabRatio="87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Contents!$A$1:$D$27</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LRAM'!$B$591</definedName>
    <definedName name="Table_5_e.__2019_Lost_Revenues_Work_Form">'5.  2015-2020 LRAM'!$B$777</definedName>
    <definedName name="Table_5_f.__2020_Lost_Revenues_Work_Form">'5.  2015-2020 LRAM'!$B$960</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43" l="1"/>
  <c r="D34" i="43"/>
  <c r="D33" i="43"/>
  <c r="D32" i="43"/>
  <c r="D31" i="43"/>
  <c r="B35" i="43"/>
  <c r="B34" i="43"/>
  <c r="B33" i="43"/>
  <c r="B32" i="43"/>
  <c r="B31" i="43"/>
  <c r="E52" i="43"/>
  <c r="O880" i="79" l="1"/>
  <c r="O688" i="79"/>
  <c r="O313" i="79"/>
  <c r="O84" i="79"/>
  <c r="P32" i="85"/>
  <c r="P31" i="85"/>
  <c r="P30" i="85"/>
  <c r="P29" i="85"/>
  <c r="P28" i="85"/>
  <c r="P27" i="85"/>
  <c r="K30" i="85"/>
  <c r="K29" i="85"/>
  <c r="K28" i="85"/>
  <c r="K27" i="85"/>
  <c r="P56" i="85"/>
  <c r="P55" i="85"/>
  <c r="P54" i="85"/>
  <c r="P53" i="85"/>
  <c r="P52" i="85"/>
  <c r="K56" i="85"/>
  <c r="K55" i="85"/>
  <c r="K54" i="85"/>
  <c r="K53" i="85"/>
  <c r="K52" i="85"/>
  <c r="K69" i="85" s="1"/>
  <c r="C52" i="85" s="1"/>
  <c r="D155" i="85"/>
  <c r="D156" i="85"/>
  <c r="D157" i="85"/>
  <c r="D158" i="85"/>
  <c r="D159" i="85"/>
  <c r="D160" i="85"/>
  <c r="D161" i="85"/>
  <c r="D162" i="85"/>
  <c r="D163" i="85"/>
  <c r="D164" i="85"/>
  <c r="D154" i="85"/>
  <c r="C155" i="85"/>
  <c r="C156" i="85"/>
  <c r="C157" i="85"/>
  <c r="C158" i="85"/>
  <c r="C159" i="85"/>
  <c r="C160" i="85"/>
  <c r="C161" i="85"/>
  <c r="C162" i="85"/>
  <c r="C163" i="85"/>
  <c r="C164" i="85"/>
  <c r="C154" i="85"/>
  <c r="P155" i="85"/>
  <c r="P154" i="85"/>
  <c r="P153" i="85"/>
  <c r="P152" i="85"/>
  <c r="P169" i="85" s="1"/>
  <c r="K155" i="85"/>
  <c r="K154" i="85"/>
  <c r="K153" i="85"/>
  <c r="K152" i="85"/>
  <c r="K169" i="85" s="1"/>
  <c r="C152" i="85" s="1"/>
  <c r="F164" i="85"/>
  <c r="F163" i="85"/>
  <c r="F161" i="85"/>
  <c r="F160" i="85"/>
  <c r="F159" i="85"/>
  <c r="F157" i="85"/>
  <c r="F156" i="85"/>
  <c r="F155" i="85"/>
  <c r="F154" i="85"/>
  <c r="F153" i="85"/>
  <c r="C130" i="85"/>
  <c r="C131" i="85"/>
  <c r="C132" i="85"/>
  <c r="C133" i="85"/>
  <c r="D133" i="85" s="1"/>
  <c r="C134" i="85"/>
  <c r="C135" i="85"/>
  <c r="C136" i="85"/>
  <c r="C137" i="85"/>
  <c r="D137" i="85" s="1"/>
  <c r="C138" i="85"/>
  <c r="C139" i="85"/>
  <c r="D129" i="85"/>
  <c r="D130" i="85"/>
  <c r="F130" i="85" s="1"/>
  <c r="D131" i="85"/>
  <c r="D132" i="85"/>
  <c r="D134" i="85"/>
  <c r="F134" i="85" s="1"/>
  <c r="D135" i="85"/>
  <c r="D136" i="85"/>
  <c r="D138" i="85"/>
  <c r="D139" i="85"/>
  <c r="P130" i="85"/>
  <c r="P129" i="85"/>
  <c r="P128" i="85"/>
  <c r="P127" i="85"/>
  <c r="P144" i="85" s="1"/>
  <c r="C129" i="85" s="1"/>
  <c r="F129" i="85" s="1"/>
  <c r="K130" i="85"/>
  <c r="K129" i="85"/>
  <c r="K128" i="85"/>
  <c r="K127" i="85"/>
  <c r="F139" i="85"/>
  <c r="F138" i="85"/>
  <c r="F136" i="85"/>
  <c r="F135" i="85"/>
  <c r="F132" i="85"/>
  <c r="F131" i="85"/>
  <c r="F128" i="85"/>
  <c r="K144" i="85"/>
  <c r="C127" i="85" s="1"/>
  <c r="D105" i="85"/>
  <c r="D106" i="85"/>
  <c r="D107" i="85"/>
  <c r="F107" i="85" s="1"/>
  <c r="D108" i="85"/>
  <c r="D109" i="85"/>
  <c r="D110" i="85"/>
  <c r="D111" i="85"/>
  <c r="D112" i="85"/>
  <c r="D113" i="85"/>
  <c r="F113" i="85" s="1"/>
  <c r="D114" i="85"/>
  <c r="D104" i="85"/>
  <c r="C105" i="85"/>
  <c r="C106" i="85"/>
  <c r="C107" i="85"/>
  <c r="C108" i="85"/>
  <c r="C109" i="85"/>
  <c r="C110" i="85"/>
  <c r="C111" i="85"/>
  <c r="C112" i="85"/>
  <c r="C113" i="85"/>
  <c r="C114" i="85"/>
  <c r="C104" i="85"/>
  <c r="P104" i="85"/>
  <c r="P103" i="85"/>
  <c r="P102" i="85"/>
  <c r="K104" i="85"/>
  <c r="K103" i="85"/>
  <c r="K102" i="85"/>
  <c r="F114" i="85"/>
  <c r="F111" i="85"/>
  <c r="F110" i="85"/>
  <c r="F109" i="85"/>
  <c r="F106" i="85"/>
  <c r="F105" i="85"/>
  <c r="F103" i="85"/>
  <c r="P119" i="85"/>
  <c r="K119" i="85"/>
  <c r="C102" i="85" s="1"/>
  <c r="F94" i="85"/>
  <c r="F93" i="85"/>
  <c r="F92" i="85"/>
  <c r="F91" i="85"/>
  <c r="C80" i="85"/>
  <c r="C81" i="85"/>
  <c r="C82" i="85"/>
  <c r="C83" i="85"/>
  <c r="C84" i="85"/>
  <c r="C85" i="85"/>
  <c r="C86" i="85"/>
  <c r="C87" i="85"/>
  <c r="C88" i="85"/>
  <c r="C89" i="85"/>
  <c r="C79" i="85"/>
  <c r="P80" i="85"/>
  <c r="P79" i="85"/>
  <c r="P78" i="85"/>
  <c r="P77" i="85"/>
  <c r="P94" i="85" s="1"/>
  <c r="K80" i="85"/>
  <c r="K79" i="85"/>
  <c r="K78" i="85"/>
  <c r="K77" i="85"/>
  <c r="F78" i="85"/>
  <c r="H171" i="47"/>
  <c r="H172" i="47"/>
  <c r="H173" i="47"/>
  <c r="H174" i="47"/>
  <c r="H175" i="47"/>
  <c r="H176" i="47"/>
  <c r="F707" i="79"/>
  <c r="AE682" i="79"/>
  <c r="AD682" i="79"/>
  <c r="AL692" i="79"/>
  <c r="AK692" i="79"/>
  <c r="AJ692" i="79"/>
  <c r="AI692" i="79"/>
  <c r="AH692" i="79"/>
  <c r="AG692" i="79"/>
  <c r="AF692" i="79"/>
  <c r="Y682" i="79"/>
  <c r="N682" i="79"/>
  <c r="Y678" i="79"/>
  <c r="N678" i="79"/>
  <c r="M756" i="79"/>
  <c r="AL525" i="79"/>
  <c r="AK525" i="79"/>
  <c r="AJ525" i="79"/>
  <c r="AI525" i="79"/>
  <c r="AH525" i="79"/>
  <c r="AG525" i="79"/>
  <c r="AF525" i="79"/>
  <c r="AE525" i="79"/>
  <c r="AD525" i="79"/>
  <c r="AC525" i="79"/>
  <c r="AB525" i="79"/>
  <c r="AA525" i="79"/>
  <c r="Z525" i="79"/>
  <c r="Y525" i="79"/>
  <c r="N525" i="79"/>
  <c r="AM524" i="79"/>
  <c r="AL509" i="79"/>
  <c r="AK509" i="79"/>
  <c r="AJ509" i="79"/>
  <c r="AI509" i="79"/>
  <c r="AH509" i="79"/>
  <c r="AG509" i="79"/>
  <c r="AF509" i="79"/>
  <c r="AE509" i="79"/>
  <c r="AD509" i="79"/>
  <c r="AC509" i="79"/>
  <c r="AB509" i="79"/>
  <c r="AA509" i="79"/>
  <c r="Z509" i="79"/>
  <c r="Y509" i="79"/>
  <c r="N509" i="79"/>
  <c r="AM508" i="79"/>
  <c r="AL491" i="79"/>
  <c r="AK491" i="79"/>
  <c r="AJ491" i="79"/>
  <c r="AI491" i="79"/>
  <c r="AH491" i="79"/>
  <c r="AG491" i="79"/>
  <c r="AF491" i="79"/>
  <c r="AE491" i="79"/>
  <c r="AD491" i="79"/>
  <c r="AC491" i="79"/>
  <c r="AB491" i="79"/>
  <c r="AA491" i="79"/>
  <c r="Z491" i="79"/>
  <c r="Y491" i="79"/>
  <c r="N491" i="79"/>
  <c r="AM490" i="79"/>
  <c r="P570" i="79"/>
  <c r="E570" i="79"/>
  <c r="X756" i="79" l="1"/>
  <c r="Q939" i="79"/>
  <c r="Q756" i="79"/>
  <c r="X939" i="79"/>
  <c r="U756" i="79"/>
  <c r="U939" i="79"/>
  <c r="F162" i="85"/>
  <c r="F158" i="85"/>
  <c r="F165" i="85" s="1"/>
  <c r="F137" i="85"/>
  <c r="F133" i="85"/>
  <c r="F140" i="85" s="1"/>
  <c r="F112" i="85"/>
  <c r="F108" i="85"/>
  <c r="F104" i="85"/>
  <c r="F115" i="85"/>
  <c r="K94" i="85"/>
  <c r="C77" i="85" s="1"/>
  <c r="P69" i="85"/>
  <c r="W939" i="79"/>
  <c r="T939" i="79"/>
  <c r="L939" i="79"/>
  <c r="E939" i="79"/>
  <c r="M939" i="79"/>
  <c r="V756" i="79"/>
  <c r="W756" i="79"/>
  <c r="T756" i="79"/>
  <c r="F756" i="79"/>
  <c r="G756" i="79"/>
  <c r="K756" i="79"/>
  <c r="J756" i="79"/>
  <c r="H756" i="79"/>
  <c r="L756" i="79"/>
  <c r="E756" i="79"/>
  <c r="I756" i="79"/>
  <c r="R939" i="79" l="1"/>
  <c r="K939" i="79"/>
  <c r="P939" i="79"/>
  <c r="I939" i="79"/>
  <c r="F939" i="79"/>
  <c r="H939" i="79"/>
  <c r="G939" i="79"/>
  <c r="V939" i="79"/>
  <c r="J939" i="79"/>
  <c r="P756" i="79"/>
  <c r="S756" i="79"/>
  <c r="R756" i="79"/>
  <c r="S939" i="79"/>
  <c r="C55" i="85"/>
  <c r="D55" i="85" s="1"/>
  <c r="F55" i="85" s="1"/>
  <c r="C59" i="85"/>
  <c r="D59" i="85" s="1"/>
  <c r="F59" i="85" s="1"/>
  <c r="C63" i="85"/>
  <c r="D63" i="85" s="1"/>
  <c r="F63" i="85" s="1"/>
  <c r="C57" i="85"/>
  <c r="D57" i="85" s="1"/>
  <c r="F57" i="85" s="1"/>
  <c r="C53" i="85"/>
  <c r="D53" i="85" s="1"/>
  <c r="F53" i="85" s="1"/>
  <c r="C54" i="85"/>
  <c r="D54" i="85" s="1"/>
  <c r="F54" i="85" s="1"/>
  <c r="C62" i="85"/>
  <c r="D62" i="85" s="1"/>
  <c r="F62" i="85" s="1"/>
  <c r="C56" i="85"/>
  <c r="D56" i="85" s="1"/>
  <c r="F56" i="85" s="1"/>
  <c r="C60" i="85"/>
  <c r="D60" i="85" s="1"/>
  <c r="F60" i="85" s="1"/>
  <c r="C64" i="85"/>
  <c r="D64" i="85" s="1"/>
  <c r="F64" i="85" s="1"/>
  <c r="C61" i="85"/>
  <c r="D61" i="85" s="1"/>
  <c r="F61" i="85" s="1"/>
  <c r="C58" i="85"/>
  <c r="D58" i="85" s="1"/>
  <c r="F58" i="85" s="1"/>
  <c r="F167" i="85"/>
  <c r="F169" i="85"/>
  <c r="F168" i="85"/>
  <c r="F166" i="85"/>
  <c r="F143" i="85"/>
  <c r="F141" i="85"/>
  <c r="F144" i="85"/>
  <c r="F142" i="85"/>
  <c r="F117" i="85"/>
  <c r="F116" i="85"/>
  <c r="F119" i="85"/>
  <c r="F118" i="85"/>
  <c r="D79" i="85"/>
  <c r="F79" i="85" s="1"/>
  <c r="D83" i="85"/>
  <c r="F83" i="85" s="1"/>
  <c r="D87" i="85"/>
  <c r="F87" i="85" s="1"/>
  <c r="D82" i="85"/>
  <c r="F82" i="85" s="1"/>
  <c r="D86" i="85"/>
  <c r="F86" i="85" s="1"/>
  <c r="D80" i="85"/>
  <c r="F80" i="85" s="1"/>
  <c r="D84" i="85"/>
  <c r="F84" i="85" s="1"/>
  <c r="D88" i="85"/>
  <c r="F88" i="85" s="1"/>
  <c r="D81" i="85"/>
  <c r="F81" i="85" s="1"/>
  <c r="D85" i="85"/>
  <c r="F85" i="85" s="1"/>
  <c r="D89" i="85"/>
  <c r="F89" i="85" s="1"/>
  <c r="F65" i="85" l="1"/>
  <c r="F68" i="85"/>
  <c r="F69" i="85"/>
  <c r="F67" i="85"/>
  <c r="F66" i="85"/>
  <c r="F90" i="85"/>
  <c r="X570" i="79" l="1"/>
  <c r="W570" i="79"/>
  <c r="V570" i="79"/>
  <c r="U570" i="79"/>
  <c r="T570" i="79"/>
  <c r="S570" i="79"/>
  <c r="R570" i="79"/>
  <c r="Q570" i="79"/>
  <c r="M570" i="79"/>
  <c r="L570" i="79"/>
  <c r="K570" i="79"/>
  <c r="J570" i="79"/>
  <c r="I570" i="79"/>
  <c r="H570" i="79"/>
  <c r="G570" i="79"/>
  <c r="F570" i="79"/>
  <c r="P378" i="79"/>
  <c r="Q378" i="79"/>
  <c r="R378" i="79"/>
  <c r="S378" i="79"/>
  <c r="T378" i="79"/>
  <c r="U378" i="79"/>
  <c r="V378" i="79"/>
  <c r="W378" i="79"/>
  <c r="X378" i="79"/>
  <c r="E378" i="79"/>
  <c r="F378" i="79"/>
  <c r="M378" i="79"/>
  <c r="L378" i="79"/>
  <c r="K378" i="79"/>
  <c r="J378" i="79"/>
  <c r="I378" i="79"/>
  <c r="H378" i="79"/>
  <c r="G378" i="79"/>
  <c r="P195" i="79"/>
  <c r="Q195" i="79"/>
  <c r="R195" i="79"/>
  <c r="S195" i="79"/>
  <c r="T195" i="79"/>
  <c r="U195" i="79"/>
  <c r="V195" i="79"/>
  <c r="W195" i="79"/>
  <c r="X195" i="79"/>
  <c r="E195" i="79"/>
  <c r="F195" i="79"/>
  <c r="G195" i="79"/>
  <c r="H195" i="79"/>
  <c r="I195" i="79"/>
  <c r="J195" i="79"/>
  <c r="K195" i="79"/>
  <c r="L195" i="79"/>
  <c r="M195" i="79"/>
  <c r="AB35" i="79"/>
  <c r="AB962" i="79" s="1"/>
  <c r="AC35" i="79"/>
  <c r="AC962" i="79" s="1"/>
  <c r="AD35" i="79"/>
  <c r="AD962" i="79" s="1"/>
  <c r="AE35" i="79"/>
  <c r="AE962" i="79" s="1"/>
  <c r="AF35" i="79"/>
  <c r="AF962" i="79" s="1"/>
  <c r="AG35" i="79"/>
  <c r="AG962" i="79" s="1"/>
  <c r="AH35" i="79"/>
  <c r="AH962" i="79" s="1"/>
  <c r="AI35" i="79"/>
  <c r="AI962" i="79" s="1"/>
  <c r="AJ35" i="79"/>
  <c r="AJ962" i="79" s="1"/>
  <c r="AK35" i="79"/>
  <c r="AK962" i="79" s="1"/>
  <c r="AL35" i="79"/>
  <c r="AL962" i="79" s="1"/>
  <c r="AB36" i="79"/>
  <c r="AB963" i="79" s="1"/>
  <c r="AC36" i="79"/>
  <c r="AC963" i="79" s="1"/>
  <c r="AD36" i="79"/>
  <c r="AD963" i="79" s="1"/>
  <c r="AE36" i="79"/>
  <c r="AE963" i="79" s="1"/>
  <c r="AF36" i="79"/>
  <c r="AF963" i="79" s="1"/>
  <c r="AG36" i="79"/>
  <c r="AG963" i="79" s="1"/>
  <c r="AH36" i="79"/>
  <c r="AH963" i="79" s="1"/>
  <c r="AI36" i="79"/>
  <c r="AI963" i="79" s="1"/>
  <c r="AJ36" i="79"/>
  <c r="AJ963" i="79" s="1"/>
  <c r="AK36" i="79"/>
  <c r="AK963" i="79" s="1"/>
  <c r="AL36" i="79"/>
  <c r="AL963" i="79" s="1"/>
  <c r="AA36" i="79"/>
  <c r="AA963" i="79" s="1"/>
  <c r="AA35" i="79"/>
  <c r="AA962" i="79" s="1"/>
  <c r="AB406" i="46"/>
  <c r="AC406" i="46"/>
  <c r="AD406" i="46"/>
  <c r="AE406" i="46"/>
  <c r="AF406" i="46"/>
  <c r="AG406" i="46"/>
  <c r="AH406" i="46"/>
  <c r="AI406" i="46"/>
  <c r="AJ406" i="46"/>
  <c r="AK406" i="46"/>
  <c r="AL406" i="46"/>
  <c r="AB407" i="46"/>
  <c r="AC407" i="46"/>
  <c r="AD407" i="46"/>
  <c r="AE407" i="46"/>
  <c r="AF407" i="46"/>
  <c r="AG407" i="46"/>
  <c r="AH407" i="46"/>
  <c r="AI407" i="46"/>
  <c r="AJ407" i="46"/>
  <c r="AK407" i="46"/>
  <c r="AL407" i="46"/>
  <c r="AA407" i="46"/>
  <c r="AA406" i="46"/>
  <c r="P513" i="46"/>
  <c r="Q513" i="46"/>
  <c r="R513" i="46"/>
  <c r="S513" i="46"/>
  <c r="T513" i="46"/>
  <c r="U513" i="46"/>
  <c r="V513" i="46"/>
  <c r="W513" i="46"/>
  <c r="X513" i="46"/>
  <c r="E513" i="46"/>
  <c r="F513" i="46"/>
  <c r="G513" i="46"/>
  <c r="H513" i="46"/>
  <c r="I513" i="46"/>
  <c r="J513" i="46"/>
  <c r="K513" i="46"/>
  <c r="L513" i="46"/>
  <c r="M513" i="46"/>
  <c r="P384" i="46"/>
  <c r="Q384" i="46"/>
  <c r="R384" i="46"/>
  <c r="S384" i="46"/>
  <c r="T384" i="46"/>
  <c r="U384" i="46"/>
  <c r="V384" i="46"/>
  <c r="W384" i="46"/>
  <c r="X384" i="46"/>
  <c r="E384" i="46"/>
  <c r="F384" i="46"/>
  <c r="G384" i="46"/>
  <c r="H384" i="46"/>
  <c r="I384" i="46"/>
  <c r="J384" i="46"/>
  <c r="K384" i="46"/>
  <c r="L384" i="46"/>
  <c r="M384" i="46"/>
  <c r="AB277" i="46"/>
  <c r="AC277" i="46"/>
  <c r="AD277" i="46"/>
  <c r="AE277" i="46"/>
  <c r="AF277" i="46"/>
  <c r="AG277" i="46"/>
  <c r="AH277" i="46"/>
  <c r="AI277" i="46"/>
  <c r="AJ277" i="46"/>
  <c r="AK277" i="46"/>
  <c r="AL277" i="46"/>
  <c r="AB278" i="46"/>
  <c r="AC278" i="46"/>
  <c r="AD278" i="46"/>
  <c r="AE278" i="46"/>
  <c r="AF278" i="46"/>
  <c r="AG278" i="46"/>
  <c r="AH278" i="46"/>
  <c r="AI278" i="46"/>
  <c r="AJ278" i="46"/>
  <c r="AK278" i="46"/>
  <c r="AL278" i="46"/>
  <c r="AA278" i="46"/>
  <c r="AA277" i="46"/>
  <c r="E255" i="46"/>
  <c r="F255" i="46"/>
  <c r="G255" i="46"/>
  <c r="H255" i="46"/>
  <c r="I255" i="46"/>
  <c r="J255" i="46"/>
  <c r="K255" i="46"/>
  <c r="L255" i="46"/>
  <c r="M255" i="46"/>
  <c r="P255" i="46"/>
  <c r="Q255" i="46"/>
  <c r="R255" i="46"/>
  <c r="S255" i="46"/>
  <c r="T255" i="46"/>
  <c r="U255" i="46"/>
  <c r="V255" i="46"/>
  <c r="W255" i="46"/>
  <c r="X255" i="46"/>
  <c r="AB148" i="46"/>
  <c r="AC148" i="46"/>
  <c r="AD148" i="46"/>
  <c r="AE148" i="46"/>
  <c r="AF148" i="46"/>
  <c r="AG148" i="46"/>
  <c r="AH148" i="46"/>
  <c r="AI148" i="46"/>
  <c r="AJ148" i="46"/>
  <c r="AK148" i="46"/>
  <c r="AL148" i="46"/>
  <c r="AB149" i="46"/>
  <c r="AC149" i="46"/>
  <c r="AD149" i="46"/>
  <c r="AE149" i="46"/>
  <c r="AF149" i="46"/>
  <c r="AG149" i="46"/>
  <c r="AH149" i="46"/>
  <c r="AI149" i="46"/>
  <c r="AJ149" i="46"/>
  <c r="AK149" i="46"/>
  <c r="AL149" i="46"/>
  <c r="AA149" i="46"/>
  <c r="AA148" i="46"/>
  <c r="P122" i="45"/>
  <c r="P123" i="45"/>
  <c r="F122" i="45"/>
  <c r="G122" i="45"/>
  <c r="H122" i="45"/>
  <c r="I122" i="45"/>
  <c r="J122" i="45"/>
  <c r="K122" i="45"/>
  <c r="L122" i="45"/>
  <c r="M122" i="45"/>
  <c r="N122" i="45"/>
  <c r="O122" i="45"/>
  <c r="F123" i="45"/>
  <c r="G123" i="45"/>
  <c r="H123" i="45"/>
  <c r="I123" i="45"/>
  <c r="J123" i="45"/>
  <c r="K123" i="45"/>
  <c r="L123" i="45"/>
  <c r="M123" i="45"/>
  <c r="N123" i="45"/>
  <c r="O123" i="45"/>
  <c r="E123" i="45"/>
  <c r="E122" i="45"/>
  <c r="G42" i="44"/>
  <c r="H42" i="44"/>
  <c r="I42" i="44"/>
  <c r="J42" i="44"/>
  <c r="K42" i="44"/>
  <c r="L42" i="44"/>
  <c r="M42" i="44"/>
  <c r="N42" i="44"/>
  <c r="O42" i="44"/>
  <c r="P42" i="44"/>
  <c r="Q42" i="44"/>
  <c r="G43" i="44"/>
  <c r="H43" i="44"/>
  <c r="I43" i="44"/>
  <c r="J43" i="44"/>
  <c r="K43" i="44"/>
  <c r="L43" i="44"/>
  <c r="M43" i="44"/>
  <c r="N43" i="44"/>
  <c r="O43" i="44"/>
  <c r="P43" i="44"/>
  <c r="Q43" i="44"/>
  <c r="F43" i="44"/>
  <c r="F42" i="44"/>
  <c r="G28" i="44"/>
  <c r="H28" i="44"/>
  <c r="I28" i="44"/>
  <c r="J28" i="44"/>
  <c r="K28" i="44"/>
  <c r="L28" i="44"/>
  <c r="M28" i="44"/>
  <c r="N28" i="44"/>
  <c r="O28" i="44"/>
  <c r="P28" i="44"/>
  <c r="Q28" i="44"/>
  <c r="G29" i="44"/>
  <c r="H29" i="44"/>
  <c r="I29" i="44"/>
  <c r="J29" i="44"/>
  <c r="K29" i="44"/>
  <c r="L29" i="44"/>
  <c r="M29" i="44"/>
  <c r="N29" i="44"/>
  <c r="O29" i="44"/>
  <c r="P29" i="44"/>
  <c r="Q29" i="44"/>
  <c r="F29" i="44"/>
  <c r="F28" i="44"/>
  <c r="K13" i="44"/>
  <c r="L13" i="44"/>
  <c r="M13" i="44"/>
  <c r="N13" i="44"/>
  <c r="K14" i="44"/>
  <c r="L14" i="44"/>
  <c r="M14" i="44"/>
  <c r="N14" i="44"/>
  <c r="G13" i="44"/>
  <c r="H13" i="44"/>
  <c r="I13" i="44"/>
  <c r="J13" i="44"/>
  <c r="G14" i="44"/>
  <c r="H14" i="44"/>
  <c r="I14" i="44"/>
  <c r="J14" i="44"/>
  <c r="F14" i="44"/>
  <c r="F13" i="44"/>
  <c r="AA127" i="46"/>
  <c r="AA135" i="46"/>
  <c r="P127" i="46"/>
  <c r="Q127" i="46"/>
  <c r="R127" i="46"/>
  <c r="S127" i="46"/>
  <c r="T127" i="46"/>
  <c r="U127" i="46"/>
  <c r="V127" i="46"/>
  <c r="W127" i="46"/>
  <c r="X127" i="46"/>
  <c r="E127" i="46"/>
  <c r="F127" i="46"/>
  <c r="G127" i="46"/>
  <c r="H127" i="46"/>
  <c r="I127" i="46"/>
  <c r="J127" i="46"/>
  <c r="K127" i="46"/>
  <c r="L127" i="46"/>
  <c r="M127" i="46"/>
  <c r="D127" i="46"/>
  <c r="AK219" i="79" l="1"/>
  <c r="AG219" i="79"/>
  <c r="AC219" i="79"/>
  <c r="AJ218" i="79"/>
  <c r="AF218" i="79"/>
  <c r="AB218" i="79"/>
  <c r="AK402" i="79"/>
  <c r="AG402" i="79"/>
  <c r="AC402" i="79"/>
  <c r="AJ401" i="79"/>
  <c r="AF401" i="79"/>
  <c r="AB401" i="79"/>
  <c r="AK594" i="79"/>
  <c r="AG594" i="79"/>
  <c r="AC594" i="79"/>
  <c r="AJ593" i="79"/>
  <c r="AF593" i="79"/>
  <c r="AB593" i="79"/>
  <c r="AK780" i="79"/>
  <c r="AG780" i="79"/>
  <c r="AC780" i="79"/>
  <c r="AJ779" i="79"/>
  <c r="AF779" i="79"/>
  <c r="AB779" i="79"/>
  <c r="AA218" i="79"/>
  <c r="AJ219" i="79"/>
  <c r="AF219" i="79"/>
  <c r="AB219" i="79"/>
  <c r="AI218" i="79"/>
  <c r="AE218" i="79"/>
  <c r="AA401" i="79"/>
  <c r="AJ402" i="79"/>
  <c r="AF402" i="79"/>
  <c r="AB402" i="79"/>
  <c r="AI401" i="79"/>
  <c r="AE401" i="79"/>
  <c r="AA593" i="79"/>
  <c r="AJ594" i="79"/>
  <c r="AF594" i="79"/>
  <c r="AB594" i="79"/>
  <c r="AI593" i="79"/>
  <c r="AE593" i="79"/>
  <c r="AA779" i="79"/>
  <c r="AJ780" i="79"/>
  <c r="AF780" i="79"/>
  <c r="AB780" i="79"/>
  <c r="AI779" i="79"/>
  <c r="AE779" i="79"/>
  <c r="AA219" i="79"/>
  <c r="AA378" i="79" s="1"/>
  <c r="AI219" i="79"/>
  <c r="AE219" i="79"/>
  <c r="AL218" i="79"/>
  <c r="AH218" i="79"/>
  <c r="AD218" i="79"/>
  <c r="AA402" i="79"/>
  <c r="AI402" i="79"/>
  <c r="AE402" i="79"/>
  <c r="AL401" i="79"/>
  <c r="AH401" i="79"/>
  <c r="AD401" i="79"/>
  <c r="AA594" i="79"/>
  <c r="AI594" i="79"/>
  <c r="AE594" i="79"/>
  <c r="AL593" i="79"/>
  <c r="AH593" i="79"/>
  <c r="AD593" i="79"/>
  <c r="AA780" i="79"/>
  <c r="AI780" i="79"/>
  <c r="AE780" i="79"/>
  <c r="AL779" i="79"/>
  <c r="AH779" i="79"/>
  <c r="AD779" i="79"/>
  <c r="AL219" i="79"/>
  <c r="AH219" i="79"/>
  <c r="AD219" i="79"/>
  <c r="AK218" i="79"/>
  <c r="AG218" i="79"/>
  <c r="AC218" i="79"/>
  <c r="AL402" i="79"/>
  <c r="AH402" i="79"/>
  <c r="AD402" i="79"/>
  <c r="AK401" i="79"/>
  <c r="AG401" i="79"/>
  <c r="AC401" i="79"/>
  <c r="AL594" i="79"/>
  <c r="AH594" i="79"/>
  <c r="AD594" i="79"/>
  <c r="AK593" i="79"/>
  <c r="AG593" i="79"/>
  <c r="AC593" i="79"/>
  <c r="AL780" i="79"/>
  <c r="AH780" i="79"/>
  <c r="AD780" i="79"/>
  <c r="AK779" i="79"/>
  <c r="AG779" i="79"/>
  <c r="AC779" i="79"/>
  <c r="AD1122" i="79"/>
  <c r="AC1122" i="79"/>
  <c r="AB1122" i="79"/>
  <c r="AA1122" i="79"/>
  <c r="AM965" i="79" l="1"/>
  <c r="AM968" i="79"/>
  <c r="AM971" i="79"/>
  <c r="AM974" i="79"/>
  <c r="AM977" i="79"/>
  <c r="AM981" i="79"/>
  <c r="AM984" i="79"/>
  <c r="AM987" i="79"/>
  <c r="AM990" i="79"/>
  <c r="AM993" i="79"/>
  <c r="AM997" i="79"/>
  <c r="AM1000" i="79"/>
  <c r="AM1003" i="79"/>
  <c r="AM1007" i="79"/>
  <c r="AM1011" i="79"/>
  <c r="AM1014" i="79"/>
  <c r="AM1018" i="79"/>
  <c r="AM1021" i="79"/>
  <c r="AM1024" i="79"/>
  <c r="AM1027" i="79"/>
  <c r="AM1032" i="79"/>
  <c r="AM1035" i="79"/>
  <c r="AM1038" i="79"/>
  <c r="AM1041" i="79"/>
  <c r="AM1045" i="79"/>
  <c r="AM1048" i="79"/>
  <c r="AM1051" i="79"/>
  <c r="AM1054" i="79"/>
  <c r="AM1057" i="79"/>
  <c r="AM1060" i="79"/>
  <c r="AM1063" i="79"/>
  <c r="AM1066" i="79"/>
  <c r="AM1070" i="79"/>
  <c r="AM1073" i="79"/>
  <c r="AM1076" i="79"/>
  <c r="AM1080" i="79"/>
  <c r="AM1083" i="79"/>
  <c r="AM1086" i="79"/>
  <c r="AM1089" i="79"/>
  <c r="AM1092" i="79"/>
  <c r="AM1095" i="79"/>
  <c r="AM1098" i="79"/>
  <c r="AM1101" i="79"/>
  <c r="AM1104" i="79"/>
  <c r="AM1107" i="79"/>
  <c r="AM1110" i="79"/>
  <c r="AM1113" i="79"/>
  <c r="AM1116" i="79"/>
  <c r="AM1119" i="79"/>
  <c r="H169" i="47" l="1"/>
  <c r="H170" i="47"/>
  <c r="H168" i="47"/>
  <c r="H166" i="47"/>
  <c r="H167" i="47"/>
  <c r="H165" i="47"/>
  <c r="H161" i="47"/>
  <c r="H160" i="47"/>
  <c r="H159" i="47"/>
  <c r="H158" i="47"/>
  <c r="H157" i="47"/>
  <c r="H156" i="47"/>
  <c r="H155" i="47"/>
  <c r="H154" i="47"/>
  <c r="H153" i="47"/>
  <c r="P44" i="85" l="1"/>
  <c r="K44" i="85"/>
  <c r="C27" i="85" s="1"/>
  <c r="C32" i="85" l="1"/>
  <c r="D32" i="85" s="1"/>
  <c r="F32" i="85" s="1"/>
  <c r="C36" i="85"/>
  <c r="D36" i="85" s="1"/>
  <c r="F36" i="85" s="1"/>
  <c r="C28" i="85"/>
  <c r="D28" i="85" s="1"/>
  <c r="F28" i="85" s="1"/>
  <c r="C34" i="85"/>
  <c r="D34" i="85" s="1"/>
  <c r="F34" i="85" s="1"/>
  <c r="C35" i="85"/>
  <c r="D35" i="85" s="1"/>
  <c r="F35" i="85" s="1"/>
  <c r="C39" i="85"/>
  <c r="D39" i="85" s="1"/>
  <c r="F39" i="85" s="1"/>
  <c r="C29" i="85"/>
  <c r="D29" i="85" s="1"/>
  <c r="F29" i="85" s="1"/>
  <c r="C33" i="85"/>
  <c r="D33" i="85" s="1"/>
  <c r="F33" i="85" s="1"/>
  <c r="C37" i="85"/>
  <c r="D37" i="85" s="1"/>
  <c r="F37" i="85" s="1"/>
  <c r="C30" i="85"/>
  <c r="D30" i="85" s="1"/>
  <c r="F30" i="85" s="1"/>
  <c r="C38" i="85"/>
  <c r="D38" i="85" s="1"/>
  <c r="F38" i="85" s="1"/>
  <c r="C31" i="85"/>
  <c r="D31" i="85" s="1"/>
  <c r="F31" i="85" s="1"/>
  <c r="I50" i="44"/>
  <c r="H50" i="44"/>
  <c r="G50" i="44"/>
  <c r="F50" i="44"/>
  <c r="E50" i="44"/>
  <c r="D50" i="44"/>
  <c r="F40" i="85" l="1"/>
  <c r="N184" i="79"/>
  <c r="F44" i="85" l="1"/>
  <c r="F43" i="85"/>
  <c r="F42" i="85"/>
  <c r="F41" i="85"/>
  <c r="D22" i="45"/>
  <c r="O939" i="79" l="1"/>
  <c r="E44" i="44" l="1"/>
  <c r="AM139" i="79" l="1"/>
  <c r="Q46" i="44"/>
  <c r="P46" i="44"/>
  <c r="O46" i="44"/>
  <c r="N46" i="44"/>
  <c r="M46" i="44"/>
  <c r="L46" i="44"/>
  <c r="K46" i="44"/>
  <c r="J46" i="44"/>
  <c r="I46" i="44"/>
  <c r="H46" i="44"/>
  <c r="G46" i="44"/>
  <c r="F46" i="44"/>
  <c r="E46" i="44"/>
  <c r="D46" i="44"/>
  <c r="O1122" i="79" l="1"/>
  <c r="O756" i="79"/>
  <c r="O570" i="79"/>
  <c r="O378" i="79"/>
  <c r="O195" i="79"/>
  <c r="O513" i="46"/>
  <c r="O127" i="46"/>
  <c r="D195" i="79"/>
  <c r="N629"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20" i="79"/>
  <c r="N1117" i="79"/>
  <c r="N1114" i="79"/>
  <c r="N1111" i="79"/>
  <c r="N1108" i="79"/>
  <c r="N1105" i="79"/>
  <c r="N1102" i="79"/>
  <c r="N1096" i="79"/>
  <c r="N1093" i="79"/>
  <c r="N1090" i="79"/>
  <c r="N1087" i="79"/>
  <c r="N1084" i="79"/>
  <c r="N1081" i="79"/>
  <c r="N1077" i="79"/>
  <c r="N1074" i="79"/>
  <c r="N1071" i="79"/>
  <c r="N1067" i="79"/>
  <c r="N1064" i="79"/>
  <c r="N1061" i="79"/>
  <c r="N1058" i="79"/>
  <c r="N1055" i="79"/>
  <c r="N1052" i="79"/>
  <c r="N1049" i="79"/>
  <c r="N1046" i="79"/>
  <c r="N1028" i="79"/>
  <c r="N1025" i="79"/>
  <c r="N1022" i="79"/>
  <c r="N1019" i="79"/>
  <c r="N1015" i="79"/>
  <c r="N1012" i="79"/>
  <c r="N1008" i="79"/>
  <c r="N1004" i="79"/>
  <c r="N1001" i="79"/>
  <c r="N998" i="79"/>
  <c r="N994" i="79"/>
  <c r="N991" i="79"/>
  <c r="N988" i="79"/>
  <c r="N985" i="79"/>
  <c r="N982" i="79"/>
  <c r="N937" i="79"/>
  <c r="N934" i="79"/>
  <c r="N931" i="79"/>
  <c r="N928" i="79"/>
  <c r="N925" i="79"/>
  <c r="N922" i="79"/>
  <c r="N919" i="79"/>
  <c r="N913" i="79"/>
  <c r="N910" i="79"/>
  <c r="N907" i="79"/>
  <c r="N904" i="79"/>
  <c r="N901" i="79"/>
  <c r="N898" i="79"/>
  <c r="N894" i="79"/>
  <c r="N891" i="79"/>
  <c r="N888" i="79"/>
  <c r="N884" i="79"/>
  <c r="N881" i="79"/>
  <c r="N878" i="79"/>
  <c r="N875" i="79"/>
  <c r="N872" i="79"/>
  <c r="N869" i="79"/>
  <c r="N866" i="79"/>
  <c r="N863" i="79"/>
  <c r="N845" i="79"/>
  <c r="N842" i="79"/>
  <c r="N839" i="79"/>
  <c r="N836" i="79"/>
  <c r="N832" i="79"/>
  <c r="N829" i="79"/>
  <c r="N825" i="79"/>
  <c r="N821" i="79"/>
  <c r="N818" i="79"/>
  <c r="N815" i="79"/>
  <c r="N811" i="79"/>
  <c r="N808" i="79"/>
  <c r="N805" i="79"/>
  <c r="N802" i="79"/>
  <c r="N799" i="79"/>
  <c r="N754" i="79"/>
  <c r="N751" i="79"/>
  <c r="N748" i="79"/>
  <c r="N745" i="79"/>
  <c r="N742" i="79"/>
  <c r="N739" i="79"/>
  <c r="N736" i="79"/>
  <c r="N730" i="79"/>
  <c r="N727" i="79"/>
  <c r="N724" i="79"/>
  <c r="N721" i="79"/>
  <c r="N718" i="79"/>
  <c r="N715" i="79"/>
  <c r="N711" i="79"/>
  <c r="N708" i="79"/>
  <c r="N705" i="79"/>
  <c r="N701" i="79"/>
  <c r="N698" i="79"/>
  <c r="N695" i="79"/>
  <c r="N691" i="79"/>
  <c r="N692" i="79" s="1"/>
  <c r="N688" i="79"/>
  <c r="N685" i="79"/>
  <c r="N681" i="79"/>
  <c r="N677" i="79"/>
  <c r="N659" i="79"/>
  <c r="N656" i="79"/>
  <c r="N653" i="79"/>
  <c r="N650" i="79"/>
  <c r="N646" i="79"/>
  <c r="N643" i="79"/>
  <c r="N639" i="79"/>
  <c r="N635" i="79"/>
  <c r="N632" i="79"/>
  <c r="N625" i="79"/>
  <c r="N622" i="79"/>
  <c r="N619" i="79"/>
  <c r="N616" i="79"/>
  <c r="N613" i="79"/>
  <c r="N568" i="79"/>
  <c r="N565" i="79"/>
  <c r="N562" i="79"/>
  <c r="N559" i="79"/>
  <c r="N556" i="79"/>
  <c r="N553" i="79"/>
  <c r="N550" i="79"/>
  <c r="N544" i="79"/>
  <c r="N541" i="79"/>
  <c r="N538" i="79"/>
  <c r="N535" i="79"/>
  <c r="N532" i="79"/>
  <c r="N529" i="79"/>
  <c r="N522" i="79"/>
  <c r="N519" i="79"/>
  <c r="N516" i="79"/>
  <c r="N512" i="79"/>
  <c r="N506" i="79"/>
  <c r="N503" i="79"/>
  <c r="N500" i="79"/>
  <c r="N497" i="79"/>
  <c r="N494"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55" i="79" l="1"/>
  <c r="Z1055" i="79"/>
  <c r="Y1042" i="79"/>
  <c r="Y1039" i="79"/>
  <c r="AD1012" i="79"/>
  <c r="Z1012" i="79"/>
  <c r="Y1012" i="79"/>
  <c r="Y1019"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C1012" i="79"/>
  <c r="AB1012" i="79"/>
  <c r="AA1012" i="79"/>
  <c r="Y1008" i="79"/>
  <c r="Y1001" i="79"/>
  <c r="Y998" i="79"/>
  <c r="Y994" i="79"/>
  <c r="Y985" i="79"/>
  <c r="Y982" i="79"/>
  <c r="Y978" i="79"/>
  <c r="Y888" i="79"/>
  <c r="AL884" i="79"/>
  <c r="Y863" i="79"/>
  <c r="Y845" i="79"/>
  <c r="Y832" i="79"/>
  <c r="AL832" i="79"/>
  <c r="AK832" i="79"/>
  <c r="AJ832" i="79"/>
  <c r="AI832" i="79"/>
  <c r="AH832" i="79"/>
  <c r="AG832" i="79"/>
  <c r="AF832" i="79"/>
  <c r="AE832" i="79"/>
  <c r="AD832" i="79"/>
  <c r="AC832" i="79"/>
  <c r="AB832" i="79"/>
  <c r="AA832" i="79"/>
  <c r="Z832" i="79"/>
  <c r="AM831" i="79"/>
  <c r="AL829" i="79"/>
  <c r="AK829" i="79"/>
  <c r="AJ829" i="79"/>
  <c r="AI829" i="79"/>
  <c r="AH829" i="79"/>
  <c r="AG829" i="79"/>
  <c r="AF829" i="79"/>
  <c r="AE829" i="79"/>
  <c r="AD829" i="79"/>
  <c r="AC829" i="79"/>
  <c r="AB829" i="79"/>
  <c r="AA829" i="79"/>
  <c r="Z829" i="79"/>
  <c r="Y829" i="79"/>
  <c r="AM828" i="79"/>
  <c r="Y825" i="79"/>
  <c r="Y711" i="79"/>
  <c r="Y705" i="79"/>
  <c r="Y688" i="79"/>
  <c r="AM669" i="79"/>
  <c r="AM666" i="79"/>
  <c r="AM663" i="79"/>
  <c r="Y659" i="79"/>
  <c r="Y656" i="79"/>
  <c r="Y646" i="79"/>
  <c r="Y643" i="79"/>
  <c r="Y639" i="79"/>
  <c r="AL646" i="79"/>
  <c r="AK646" i="79"/>
  <c r="AJ646" i="79"/>
  <c r="AI646" i="79"/>
  <c r="AH646" i="79"/>
  <c r="AG646" i="79"/>
  <c r="AF646" i="79"/>
  <c r="AE646" i="79"/>
  <c r="AD646" i="79"/>
  <c r="AC646" i="79"/>
  <c r="AB646" i="79"/>
  <c r="AA646" i="79"/>
  <c r="Z646" i="79"/>
  <c r="AM645" i="79"/>
  <c r="AL643" i="79"/>
  <c r="AK643" i="79"/>
  <c r="AJ643" i="79"/>
  <c r="AI643" i="79"/>
  <c r="AH643" i="79"/>
  <c r="AG643" i="79"/>
  <c r="AF643" i="79"/>
  <c r="AE643" i="79"/>
  <c r="AD643" i="79"/>
  <c r="AC643" i="79"/>
  <c r="AB643" i="79"/>
  <c r="AA643" i="79"/>
  <c r="Z643" i="79"/>
  <c r="AM642" i="79"/>
  <c r="Y625" i="79"/>
  <c r="Y616" i="79"/>
  <c r="AM528" i="79"/>
  <c r="AM521" i="79"/>
  <c r="Y529"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36" i="79"/>
  <c r="AM933" i="79"/>
  <c r="AM930" i="79"/>
  <c r="AM927" i="79"/>
  <c r="AM924" i="79"/>
  <c r="AM921" i="79"/>
  <c r="AM918" i="79"/>
  <c r="AM915" i="79"/>
  <c r="AM912" i="79"/>
  <c r="AM909" i="79"/>
  <c r="AM906" i="79"/>
  <c r="AM903" i="79"/>
  <c r="AM900" i="79"/>
  <c r="AM897" i="79"/>
  <c r="AM893" i="79"/>
  <c r="AM890" i="79"/>
  <c r="AM887" i="79"/>
  <c r="AM883" i="79"/>
  <c r="AM880" i="79"/>
  <c r="AM877" i="79"/>
  <c r="AM874" i="79"/>
  <c r="AM871" i="79"/>
  <c r="AM868" i="79"/>
  <c r="AM865" i="79"/>
  <c r="AM862" i="79"/>
  <c r="AM858" i="79"/>
  <c r="AM855" i="79"/>
  <c r="AM852" i="79"/>
  <c r="AM849" i="79"/>
  <c r="AM844" i="79"/>
  <c r="AM841" i="79"/>
  <c r="AM838" i="79"/>
  <c r="AM835" i="79"/>
  <c r="AM824" i="79"/>
  <c r="AM820" i="79"/>
  <c r="AM817" i="79"/>
  <c r="AM814" i="79"/>
  <c r="AM810" i="79"/>
  <c r="AM807" i="79"/>
  <c r="AM804" i="79"/>
  <c r="AM801" i="79"/>
  <c r="AM798" i="79"/>
  <c r="AM794" i="79"/>
  <c r="AM791" i="79"/>
  <c r="AM788" i="79"/>
  <c r="AM785" i="79"/>
  <c r="AM782" i="79"/>
  <c r="AM753" i="79"/>
  <c r="AM750" i="79"/>
  <c r="AM747" i="79"/>
  <c r="AM744" i="79"/>
  <c r="AM741" i="79"/>
  <c r="AM738" i="79"/>
  <c r="AM735" i="79"/>
  <c r="AM732" i="79"/>
  <c r="AM729" i="79"/>
  <c r="AM726" i="79"/>
  <c r="AM723" i="79"/>
  <c r="AM720" i="79"/>
  <c r="AM717" i="79"/>
  <c r="AM714" i="79"/>
  <c r="AM710" i="79"/>
  <c r="AM707" i="79"/>
  <c r="AM704" i="79"/>
  <c r="AM700" i="79"/>
  <c r="AM697" i="79"/>
  <c r="AM694" i="79"/>
  <c r="AM690" i="79"/>
  <c r="AM687" i="79"/>
  <c r="AM684" i="79"/>
  <c r="AM680" i="79"/>
  <c r="AM676" i="79"/>
  <c r="AM672" i="79"/>
  <c r="AM658" i="79"/>
  <c r="AM655" i="79"/>
  <c r="AM652" i="79"/>
  <c r="AM649" i="79"/>
  <c r="AM638" i="79"/>
  <c r="AM634" i="79"/>
  <c r="AM631" i="79"/>
  <c r="AM628" i="79"/>
  <c r="AM624" i="79"/>
  <c r="AM621" i="79"/>
  <c r="AM618" i="79"/>
  <c r="AM615" i="79"/>
  <c r="AM612" i="79"/>
  <c r="AM608" i="79"/>
  <c r="AM605" i="79"/>
  <c r="AM602" i="79"/>
  <c r="AM599" i="79"/>
  <c r="AM596" i="79"/>
  <c r="AM567" i="79"/>
  <c r="AM564" i="79"/>
  <c r="AM561" i="79"/>
  <c r="AM558" i="79"/>
  <c r="AM555" i="79"/>
  <c r="AM552" i="79"/>
  <c r="AM549" i="79"/>
  <c r="AM546" i="79"/>
  <c r="AM543" i="79"/>
  <c r="AM540" i="79"/>
  <c r="AM537" i="79"/>
  <c r="AM534" i="79"/>
  <c r="AM531" i="79"/>
  <c r="AM518" i="79"/>
  <c r="AM515" i="79"/>
  <c r="AM511" i="79"/>
  <c r="AM505" i="79"/>
  <c r="AM502" i="79"/>
  <c r="AM499" i="79"/>
  <c r="AM496" i="79"/>
  <c r="AM493"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AL845" i="79"/>
  <c r="AK845" i="79"/>
  <c r="AJ845" i="79"/>
  <c r="AI845" i="79"/>
  <c r="AH845" i="79"/>
  <c r="AG845" i="79"/>
  <c r="AF845" i="79"/>
  <c r="AE845" i="79"/>
  <c r="AD845" i="79"/>
  <c r="AC845" i="79"/>
  <c r="AB845" i="79"/>
  <c r="AA845" i="79"/>
  <c r="Z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836" i="79"/>
  <c r="AK836" i="79"/>
  <c r="AJ836" i="79"/>
  <c r="AI836" i="79"/>
  <c r="AH836" i="79"/>
  <c r="AG836" i="79"/>
  <c r="AF836" i="79"/>
  <c r="AE836" i="79"/>
  <c r="AD836" i="79"/>
  <c r="AC836" i="79"/>
  <c r="AB836" i="79"/>
  <c r="AA836" i="79"/>
  <c r="Z836" i="79"/>
  <c r="Y836" i="79"/>
  <c r="N109" i="46" l="1"/>
  <c r="N103" i="46"/>
  <c r="N99" i="46"/>
  <c r="N82" i="46"/>
  <c r="N79" i="46"/>
  <c r="N76" i="46"/>
  <c r="N85" i="79"/>
  <c r="AD195" i="79" s="1"/>
  <c r="AL659" i="79"/>
  <c r="AK659" i="79"/>
  <c r="AJ659" i="79"/>
  <c r="AI659" i="79"/>
  <c r="AH659" i="79"/>
  <c r="AG659" i="79"/>
  <c r="AF659" i="79"/>
  <c r="AE659" i="79"/>
  <c r="AD659" i="79"/>
  <c r="AC659" i="79"/>
  <c r="AB659" i="79"/>
  <c r="AA659" i="79"/>
  <c r="Z659"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Y653" i="79"/>
  <c r="AL650" i="79"/>
  <c r="AK650" i="79"/>
  <c r="AJ650" i="79"/>
  <c r="AI650" i="79"/>
  <c r="AH650" i="79"/>
  <c r="AG650" i="79"/>
  <c r="AF650" i="79"/>
  <c r="AE650" i="79"/>
  <c r="AD650" i="79"/>
  <c r="AC650" i="79"/>
  <c r="AB650" i="79"/>
  <c r="AA650" i="79"/>
  <c r="Z650" i="79"/>
  <c r="Y65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20" i="79" l="1"/>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D1055" i="79"/>
  <c r="AC1055" i="79"/>
  <c r="AB1055" i="79"/>
  <c r="AA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2" i="79"/>
  <c r="AK1042" i="79"/>
  <c r="AJ1042" i="79"/>
  <c r="AI1042" i="79"/>
  <c r="AH1042" i="79"/>
  <c r="AG1042" i="79"/>
  <c r="AF1042" i="79"/>
  <c r="AE1042" i="79"/>
  <c r="AD1042" i="79"/>
  <c r="AC1042" i="79"/>
  <c r="AB1042" i="79"/>
  <c r="AA1042" i="79"/>
  <c r="Z1042" i="79"/>
  <c r="AL1039" i="79"/>
  <c r="AK1039" i="79"/>
  <c r="AJ1039" i="79"/>
  <c r="AI1039" i="79"/>
  <c r="AH1039" i="79"/>
  <c r="AG1039" i="79"/>
  <c r="AF1039" i="79"/>
  <c r="AE1039" i="79"/>
  <c r="AD1039" i="79"/>
  <c r="AC1039" i="79"/>
  <c r="AB1039" i="79"/>
  <c r="AA1039" i="79"/>
  <c r="Z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08" i="79"/>
  <c r="AK1008" i="79"/>
  <c r="AJ1008" i="79"/>
  <c r="AI1008" i="79"/>
  <c r="AH1008" i="79"/>
  <c r="AG1008" i="79"/>
  <c r="AF1008" i="79"/>
  <c r="AE1008" i="79"/>
  <c r="AD1008" i="79"/>
  <c r="AC1008" i="79"/>
  <c r="AB1008" i="79"/>
  <c r="AA1008" i="79"/>
  <c r="Z1008" i="79"/>
  <c r="AL1004"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E1001" i="79"/>
  <c r="AD1001" i="79"/>
  <c r="AC1001" i="79"/>
  <c r="AB1001" i="79"/>
  <c r="AA1001" i="79"/>
  <c r="Z1001" i="79"/>
  <c r="AL998" i="79"/>
  <c r="AK998" i="79"/>
  <c r="AJ998" i="79"/>
  <c r="AI998" i="79"/>
  <c r="AH998" i="79"/>
  <c r="AG998" i="79"/>
  <c r="AF998" i="79"/>
  <c r="AE998" i="79"/>
  <c r="AD998" i="79"/>
  <c r="AC998" i="79"/>
  <c r="AB998" i="79"/>
  <c r="AA998" i="79"/>
  <c r="Z998"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Y988"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25" i="79"/>
  <c r="AK825" i="79"/>
  <c r="AJ825" i="79"/>
  <c r="AI825" i="79"/>
  <c r="AH825" i="79"/>
  <c r="AG825" i="79"/>
  <c r="AF825" i="79"/>
  <c r="AE825" i="79"/>
  <c r="AD825" i="79"/>
  <c r="AC825" i="79"/>
  <c r="AB825" i="79"/>
  <c r="AA825" i="79"/>
  <c r="Z825"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1" i="79"/>
  <c r="AK711" i="79"/>
  <c r="AJ711" i="79"/>
  <c r="AI711" i="79"/>
  <c r="AH711" i="79"/>
  <c r="AG711" i="79"/>
  <c r="AF711" i="79"/>
  <c r="AE711" i="79"/>
  <c r="AD711" i="79"/>
  <c r="AC711" i="79"/>
  <c r="AB711" i="79"/>
  <c r="AA711" i="79"/>
  <c r="Z711"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AL685" i="79"/>
  <c r="AK685" i="79"/>
  <c r="AJ685" i="79"/>
  <c r="AI685" i="79"/>
  <c r="AH685" i="79"/>
  <c r="AG685" i="79"/>
  <c r="AF685" i="79"/>
  <c r="AE685" i="79"/>
  <c r="AD685" i="79"/>
  <c r="AC685" i="79"/>
  <c r="AB685" i="79"/>
  <c r="AA685" i="79"/>
  <c r="Z685" i="79"/>
  <c r="Y685" i="79"/>
  <c r="AL681" i="79"/>
  <c r="AL682" i="79" s="1"/>
  <c r="AK681" i="79"/>
  <c r="AK682" i="79" s="1"/>
  <c r="AJ681" i="79"/>
  <c r="AJ682" i="79" s="1"/>
  <c r="AI681" i="79"/>
  <c r="AI682" i="79" s="1"/>
  <c r="AH681" i="79"/>
  <c r="AH682" i="79" s="1"/>
  <c r="AG681" i="79"/>
  <c r="AG682" i="79" s="1"/>
  <c r="AF681" i="79"/>
  <c r="AF682" i="79" s="1"/>
  <c r="AE681" i="79"/>
  <c r="AD681" i="79"/>
  <c r="AC681" i="79"/>
  <c r="AB681" i="79"/>
  <c r="AA681" i="79"/>
  <c r="Z681" i="79"/>
  <c r="Y681" i="79"/>
  <c r="AL677" i="79"/>
  <c r="AL678" i="79" s="1"/>
  <c r="AK677" i="79"/>
  <c r="AK678" i="79" s="1"/>
  <c r="AJ677" i="79"/>
  <c r="AJ678" i="79" s="1"/>
  <c r="AI677" i="79"/>
  <c r="AI678" i="79" s="1"/>
  <c r="AH677" i="79"/>
  <c r="AH678" i="79" s="1"/>
  <c r="AG677" i="79"/>
  <c r="AG678" i="79" s="1"/>
  <c r="AF677" i="79"/>
  <c r="AF678" i="79" s="1"/>
  <c r="AE677" i="79"/>
  <c r="AE678" i="79" s="1"/>
  <c r="AD677" i="79"/>
  <c r="AD678" i="79" s="1"/>
  <c r="AC677" i="79"/>
  <c r="AC678" i="79" s="1"/>
  <c r="AB677" i="79"/>
  <c r="AB678" i="79" s="1"/>
  <c r="AA677" i="79"/>
  <c r="Z677" i="79"/>
  <c r="Y677"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39" i="79"/>
  <c r="AK639" i="79"/>
  <c r="AJ639" i="79"/>
  <c r="AI639" i="79"/>
  <c r="AH639" i="79"/>
  <c r="AG639" i="79"/>
  <c r="AF639" i="79"/>
  <c r="AE639" i="79"/>
  <c r="AD639" i="79"/>
  <c r="AC639" i="79"/>
  <c r="AB639" i="79"/>
  <c r="AA639" i="79"/>
  <c r="Z639"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5" i="79"/>
  <c r="AK625" i="79"/>
  <c r="AJ625" i="79"/>
  <c r="AI625" i="79"/>
  <c r="AH625" i="79"/>
  <c r="AG625" i="79"/>
  <c r="AF625" i="79"/>
  <c r="AE625" i="79"/>
  <c r="AD625" i="79"/>
  <c r="AC625" i="79"/>
  <c r="AB625" i="79"/>
  <c r="AA625" i="79"/>
  <c r="Z625"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2" i="79"/>
  <c r="AK512" i="79"/>
  <c r="AJ512" i="79"/>
  <c r="AI512" i="79"/>
  <c r="AH512" i="79"/>
  <c r="AG512" i="79"/>
  <c r="AF512" i="79"/>
  <c r="AE512" i="79"/>
  <c r="AD512" i="79"/>
  <c r="AC512" i="79"/>
  <c r="AB512" i="79"/>
  <c r="Y512"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88" i="79"/>
  <c r="AK488" i="79"/>
  <c r="AJ488" i="79"/>
  <c r="AI488" i="79"/>
  <c r="AH488" i="79"/>
  <c r="AG488" i="79"/>
  <c r="AF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85"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72" i="79" l="1"/>
  <c r="Y956" i="79"/>
  <c r="Y268" i="46"/>
  <c r="Y265" i="46"/>
  <c r="Y526" i="46"/>
  <c r="Y395" i="46"/>
  <c r="Y135" i="46"/>
  <c r="E3" i="80"/>
  <c r="E2" i="80"/>
  <c r="P52" i="43" l="1"/>
  <c r="O52" i="43"/>
  <c r="N52" i="43"/>
  <c r="M52" i="43"/>
  <c r="L52" i="43"/>
  <c r="K52" i="43"/>
  <c r="J52" i="43"/>
  <c r="I52" i="43"/>
  <c r="H52" i="43"/>
  <c r="G52" i="43"/>
  <c r="F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73" i="79"/>
  <c r="Y587" i="79"/>
  <c r="Y585" i="79"/>
  <c r="Y586"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2" i="79" l="1"/>
  <c r="AM779" i="79"/>
  <c r="AM593"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53" i="43"/>
  <c r="O53" i="43"/>
  <c r="N53" i="43"/>
  <c r="M53" i="43"/>
  <c r="M18" i="44" s="1"/>
  <c r="L53" i="43"/>
  <c r="L33" i="44" s="1"/>
  <c r="K53" i="43"/>
  <c r="K33" i="44" s="1"/>
  <c r="Q13" i="44"/>
  <c r="C88" i="45" l="1"/>
  <c r="AI21" i="46"/>
  <c r="AG21" i="46"/>
  <c r="Q14" i="44"/>
  <c r="Q18" i="44" s="1"/>
  <c r="Q33" i="44"/>
  <c r="C109" i="45"/>
  <c r="AJ21" i="46"/>
  <c r="AJ208" i="79"/>
  <c r="K18" i="44"/>
  <c r="O14" i="44"/>
  <c r="O18" i="44" s="1"/>
  <c r="O33" i="44"/>
  <c r="C95" i="45"/>
  <c r="AF21" i="46"/>
  <c r="AL21" i="46"/>
  <c r="N33" i="44"/>
  <c r="K53" i="44"/>
  <c r="AH21" i="46"/>
  <c r="AK21" i="46"/>
  <c r="AK1122" i="79"/>
  <c r="AJ20" i="46"/>
  <c r="P13" i="44"/>
  <c r="S14" i="47"/>
  <c r="Q14" i="47"/>
  <c r="AI20" i="46"/>
  <c r="U14" i="47"/>
  <c r="AG20" i="46"/>
  <c r="AK20" i="46"/>
  <c r="V14" i="47"/>
  <c r="R14" i="47"/>
  <c r="AH20" i="46"/>
  <c r="T14" i="47"/>
  <c r="P14" i="47"/>
  <c r="AF20" i="46"/>
  <c r="AL20" i="46"/>
  <c r="M33" i="44"/>
  <c r="O13" i="44"/>
  <c r="N18" i="44"/>
  <c r="L18" i="44"/>
  <c r="P14" i="44"/>
  <c r="P18" i="44" s="1"/>
  <c r="P33" i="44"/>
  <c r="C102" i="45"/>
  <c r="L53"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6" i="79"/>
  <c r="AK939" i="79"/>
  <c r="AK587" i="79"/>
  <c r="AK586" i="79"/>
  <c r="AK570" i="79"/>
  <c r="AK585" i="79"/>
  <c r="AK212" i="79"/>
  <c r="AK211" i="79"/>
  <c r="AK195" i="79"/>
  <c r="AK210" i="79"/>
  <c r="AK209" i="79"/>
  <c r="AK208" i="79"/>
  <c r="AK773" i="79"/>
  <c r="AK756" i="79"/>
  <c r="AK772"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2" i="79"/>
  <c r="D939" i="79"/>
  <c r="D756" i="79"/>
  <c r="D570" i="79"/>
  <c r="D378" i="79"/>
  <c r="AL378" i="79" l="1"/>
  <c r="AL393" i="79"/>
  <c r="AL392" i="79"/>
  <c r="AL394" i="79"/>
  <c r="AL395" i="79"/>
  <c r="AL586" i="79"/>
  <c r="AL585" i="79"/>
  <c r="AL587" i="79"/>
  <c r="AL570" i="79"/>
  <c r="AL756" i="79"/>
  <c r="AL772" i="79"/>
  <c r="AL773" i="79"/>
  <c r="AL956" i="79"/>
  <c r="AL939" i="79"/>
  <c r="AL1122" i="79"/>
  <c r="AH956" i="79"/>
  <c r="AI956" i="79"/>
  <c r="AF956" i="79"/>
  <c r="AJ956" i="79"/>
  <c r="AG956" i="79"/>
  <c r="AF772" i="79"/>
  <c r="AJ772" i="79"/>
  <c r="AG773" i="79"/>
  <c r="AG772" i="79"/>
  <c r="AI773" i="79"/>
  <c r="AI772" i="79"/>
  <c r="AF773" i="79"/>
  <c r="AJ773" i="79"/>
  <c r="AH773" i="79"/>
  <c r="AH772" i="79"/>
  <c r="AH939" i="79"/>
  <c r="AJ939" i="79"/>
  <c r="AG939" i="79"/>
  <c r="AF939" i="79"/>
  <c r="AI939" i="79"/>
  <c r="AJ1122" i="79"/>
  <c r="AF1122" i="79"/>
  <c r="AG1122" i="79"/>
  <c r="AI1122" i="79"/>
  <c r="AH1122" i="79"/>
  <c r="AJ756" i="79"/>
  <c r="AF756" i="79"/>
  <c r="AG756" i="79"/>
  <c r="AI756" i="79"/>
  <c r="AH756" i="79"/>
  <c r="AH585" i="79"/>
  <c r="AI586" i="79"/>
  <c r="AF587" i="79"/>
  <c r="AJ587" i="79"/>
  <c r="AJ570" i="79"/>
  <c r="AF570" i="79"/>
  <c r="AJ586" i="79"/>
  <c r="AG587" i="79"/>
  <c r="AJ585" i="79"/>
  <c r="AG586" i="79"/>
  <c r="AH570" i="79"/>
  <c r="AG585" i="79"/>
  <c r="AH586" i="79"/>
  <c r="AI587" i="79"/>
  <c r="AG570" i="79"/>
  <c r="AI585" i="79"/>
  <c r="AF586" i="79"/>
  <c r="AI570" i="79"/>
  <c r="AF585" i="79"/>
  <c r="AH587"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56" i="79"/>
  <c r="Z773" i="79"/>
  <c r="Z772" i="79"/>
  <c r="Z395" i="79"/>
  <c r="Z586" i="79"/>
  <c r="Z587"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33" i="44" s="1"/>
  <c r="I53" i="43"/>
  <c r="I33" i="44" s="1"/>
  <c r="H53" i="43"/>
  <c r="H33" i="44" s="1"/>
  <c r="G53" i="43"/>
  <c r="F53" i="43"/>
  <c r="E53" i="43"/>
  <c r="E29" i="44" s="1"/>
  <c r="E33" i="44" s="1"/>
  <c r="D53" i="43"/>
  <c r="Y21" i="46" s="1"/>
  <c r="O255" i="46"/>
  <c r="D255" i="46"/>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33" i="44"/>
  <c r="D29" i="44"/>
  <c r="D33" i="44" s="1"/>
  <c r="G33" i="44"/>
  <c r="Z277" i="46"/>
  <c r="E13" i="44"/>
  <c r="Z401" i="79"/>
  <c r="Z779" i="79"/>
  <c r="Z218" i="79"/>
  <c r="Z962" i="79"/>
  <c r="Z593" i="79"/>
  <c r="Z35" i="79"/>
  <c r="D123" i="45"/>
  <c r="E14" i="44"/>
  <c r="E18" i="44" s="1"/>
  <c r="Z594" i="79"/>
  <c r="Z756" i="79" s="1"/>
  <c r="Z219" i="79"/>
  <c r="Z378" i="79" s="1"/>
  <c r="Z402" i="79"/>
  <c r="Z570" i="79" s="1"/>
  <c r="Z780" i="79"/>
  <c r="Z939" i="79" s="1"/>
  <c r="Z963" i="79"/>
  <c r="Z1122" i="79" s="1"/>
  <c r="Z36" i="79"/>
  <c r="Z195" i="79" s="1"/>
  <c r="J53" i="44"/>
  <c r="J18" i="44"/>
  <c r="AE1122" i="79"/>
  <c r="Y277" i="46"/>
  <c r="D13" i="44"/>
  <c r="Y779" i="79"/>
  <c r="Y593" i="79"/>
  <c r="Y218" i="79"/>
  <c r="Y962" i="79"/>
  <c r="Y401" i="79"/>
  <c r="Y35" i="79"/>
  <c r="Y407" i="46"/>
  <c r="Y513" i="46" s="1"/>
  <c r="D14" i="44"/>
  <c r="D18" i="44" s="1"/>
  <c r="Y963" i="79"/>
  <c r="Y1122" i="79" s="1"/>
  <c r="Y402" i="79"/>
  <c r="Y570" i="79" s="1"/>
  <c r="Y780" i="79"/>
  <c r="Y939" i="79" s="1"/>
  <c r="Y594" i="79"/>
  <c r="Y756" i="79" s="1"/>
  <c r="Y219" i="79"/>
  <c r="Y378" i="79" s="1"/>
  <c r="Y36" i="79"/>
  <c r="Y195" i="79" s="1"/>
  <c r="AC395" i="46"/>
  <c r="H18" i="44"/>
  <c r="AC956" i="79"/>
  <c r="I18" i="44"/>
  <c r="AD956" i="79"/>
  <c r="AD585" i="79"/>
  <c r="AD392" i="79"/>
  <c r="F53" i="44"/>
  <c r="F18" i="44"/>
  <c r="AA585" i="79"/>
  <c r="AA208" i="79"/>
  <c r="G18" i="44"/>
  <c r="AB585" i="79"/>
  <c r="AB135" i="46"/>
  <c r="Y278" i="46"/>
  <c r="Y384" i="46" s="1"/>
  <c r="AE255" i="46"/>
  <c r="AA255" i="46"/>
  <c r="I53" i="44"/>
  <c r="E43" i="44"/>
  <c r="E53" i="44" s="1"/>
  <c r="Z406" i="46"/>
  <c r="H53" i="44"/>
  <c r="C123" i="45"/>
  <c r="Z149" i="46"/>
  <c r="Z255" i="46" s="1"/>
  <c r="Z407" i="46"/>
  <c r="Z513" i="46" s="1"/>
  <c r="Z148" i="46"/>
  <c r="D43" i="44"/>
  <c r="G53" i="44"/>
  <c r="Z21" i="46"/>
  <c r="Z127" i="46" s="1"/>
  <c r="AC255" i="46"/>
  <c r="Z278" i="46"/>
  <c r="Z384" i="46" s="1"/>
  <c r="Y406" i="46"/>
  <c r="Y148" i="46"/>
  <c r="Y149" i="46"/>
  <c r="Y255" i="46" s="1"/>
  <c r="AB255" i="46"/>
  <c r="AC587" i="79" l="1"/>
  <c r="AC586" i="79"/>
  <c r="AC585"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72" i="79"/>
  <c r="AB773" i="79"/>
  <c r="AB756" i="79"/>
  <c r="AD586" i="79"/>
  <c r="AD570" i="79"/>
  <c r="AD587" i="79"/>
  <c r="AC392" i="79"/>
  <c r="AC394" i="79"/>
  <c r="AC378" i="79"/>
  <c r="AC393" i="79"/>
  <c r="AC395" i="79"/>
  <c r="AB586" i="79"/>
  <c r="AB587" i="79"/>
  <c r="AB570" i="79"/>
  <c r="AA772" i="79"/>
  <c r="AA756" i="79"/>
  <c r="AA773" i="79"/>
  <c r="AA587" i="79"/>
  <c r="AA586" i="79"/>
  <c r="AA570" i="79"/>
  <c r="AD393" i="79"/>
  <c r="AD395" i="79"/>
  <c r="AD394" i="79"/>
  <c r="AD378" i="79"/>
  <c r="AD939" i="79"/>
  <c r="AC570" i="79"/>
  <c r="AC939" i="79"/>
  <c r="AE392" i="79"/>
  <c r="AE378" i="79"/>
  <c r="AE394" i="79"/>
  <c r="AE393" i="79"/>
  <c r="AE395" i="79"/>
  <c r="AE570" i="79"/>
  <c r="AE587" i="79"/>
  <c r="AE586" i="79"/>
  <c r="AE585" i="79"/>
  <c r="AD773" i="79"/>
  <c r="AD756" i="79"/>
  <c r="AD772" i="79"/>
  <c r="AE956" i="79"/>
  <c r="AE939" i="79"/>
  <c r="AA395" i="79"/>
  <c r="AA394" i="79"/>
  <c r="AA392" i="79"/>
  <c r="AA393" i="79"/>
  <c r="AB211" i="79"/>
  <c r="AB195" i="79"/>
  <c r="AB212" i="79"/>
  <c r="AB208" i="79"/>
  <c r="AB210" i="79"/>
  <c r="AB209" i="79"/>
  <c r="AB939" i="79"/>
  <c r="AB956" i="79"/>
  <c r="AA210" i="79"/>
  <c r="AA195" i="79"/>
  <c r="AA209" i="79"/>
  <c r="AA211" i="79"/>
  <c r="AA212" i="79"/>
  <c r="AA939" i="79"/>
  <c r="AA956" i="79"/>
  <c r="AC209" i="79"/>
  <c r="AC212" i="79"/>
  <c r="AC208" i="79"/>
  <c r="AC210" i="79"/>
  <c r="AC195" i="79"/>
  <c r="AC211" i="79"/>
  <c r="AC773" i="79"/>
  <c r="AC756" i="79"/>
  <c r="AC772" i="79"/>
  <c r="AE211" i="79"/>
  <c r="AE195" i="79"/>
  <c r="AE208" i="79"/>
  <c r="AE209" i="79"/>
  <c r="AE210" i="79"/>
  <c r="AE212" i="79"/>
  <c r="AE772" i="79"/>
  <c r="AE773" i="79"/>
  <c r="AE756"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2" i="45" l="1"/>
  <c r="C122" i="45"/>
  <c r="O17" i="45" l="1"/>
  <c r="N17" i="45"/>
  <c r="M17" i="45"/>
  <c r="M23" i="45" s="1"/>
  <c r="L17" i="45"/>
  <c r="L23" i="45" s="1"/>
  <c r="C131" i="45" s="1"/>
  <c r="N60" i="46"/>
  <c r="N57" i="46"/>
  <c r="N23" i="45" l="1"/>
  <c r="C133" i="45" s="1"/>
  <c r="N79" i="45"/>
  <c r="N114" i="45"/>
  <c r="P133" i="45" s="1"/>
  <c r="N93" i="45"/>
  <c r="N107" i="45"/>
  <c r="N100" i="45"/>
  <c r="N44" i="45"/>
  <c r="N51" i="45"/>
  <c r="G133" i="45" s="1"/>
  <c r="N58" i="45"/>
  <c r="N65" i="45"/>
  <c r="N30"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O133" i="45"/>
  <c r="M133" i="45"/>
  <c r="N133" i="45"/>
  <c r="N72" i="45"/>
  <c r="L65" i="45"/>
  <c r="I131" i="45" s="1"/>
  <c r="L51" i="45"/>
  <c r="G131" i="45" s="1"/>
  <c r="L30" i="45"/>
  <c r="D131" i="45" s="1"/>
  <c r="L58" i="45"/>
  <c r="H131" i="45" s="1"/>
  <c r="L37" i="45"/>
  <c r="E131" i="45" s="1"/>
  <c r="L44" i="45"/>
  <c r="F131" i="45" s="1"/>
  <c r="M44" i="45"/>
  <c r="M58" i="45"/>
  <c r="M51" i="45"/>
  <c r="M37" i="45"/>
  <c r="M65" i="45"/>
  <c r="M30" i="45"/>
  <c r="H132" i="45" l="1"/>
  <c r="D133" i="45"/>
  <c r="E132" i="45"/>
  <c r="L133" i="45"/>
  <c r="J132" i="45"/>
  <c r="E133" i="45"/>
  <c r="G132" i="45"/>
  <c r="J131"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Z20" i="46"/>
  <c r="C60" i="45"/>
  <c r="C53" i="45"/>
  <c r="C46" i="45"/>
  <c r="C39" i="45"/>
  <c r="C25" i="45"/>
  <c r="C32" i="45"/>
  <c r="C18" i="45"/>
  <c r="E42" i="44"/>
  <c r="D42" i="44"/>
  <c r="Y256" i="46" s="1"/>
  <c r="G130" i="45" l="1"/>
  <c r="Y759" i="79"/>
  <c r="Y767" i="79" s="1"/>
  <c r="L129" i="45"/>
  <c r="J127" i="45"/>
  <c r="AJ516" i="46" s="1"/>
  <c r="AJ520" i="46" s="1"/>
  <c r="H130" i="45"/>
  <c r="Y1125" i="79"/>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K516" i="46"/>
  <c r="AK520" i="46" s="1"/>
  <c r="AL516" i="46"/>
  <c r="AL520" i="46" s="1"/>
  <c r="AJ757" i="79"/>
  <c r="AG757" i="79"/>
  <c r="AG379" i="79"/>
  <c r="AK940" i="79"/>
  <c r="AF757" i="79"/>
  <c r="AH571" i="79"/>
  <c r="AL196" i="79"/>
  <c r="AG514" i="46"/>
  <c r="AI940" i="79"/>
  <c r="AJ940" i="79"/>
  <c r="AF379" i="79"/>
  <c r="AL571" i="79"/>
  <c r="AF940" i="79"/>
  <c r="AJ379" i="79"/>
  <c r="AH1123" i="79"/>
  <c r="AI1123" i="79"/>
  <c r="AK514" i="46"/>
  <c r="AI196" i="79"/>
  <c r="AK379" i="79"/>
  <c r="AF514" i="46"/>
  <c r="AF571" i="79"/>
  <c r="AL379" i="79"/>
  <c r="AL757" i="79"/>
  <c r="AJ571" i="79"/>
  <c r="AJ514" i="46"/>
  <c r="AK196" i="79"/>
  <c r="AG196" i="79"/>
  <c r="AG1123" i="79"/>
  <c r="AG571" i="79"/>
  <c r="AH514" i="46"/>
  <c r="AK1123" i="79"/>
  <c r="AH196" i="79"/>
  <c r="AH940" i="79"/>
  <c r="AJ1123" i="79"/>
  <c r="AF196" i="79"/>
  <c r="AF1123" i="79"/>
  <c r="AL940" i="79"/>
  <c r="AI379" i="79"/>
  <c r="AL514" i="46"/>
  <c r="AK757" i="79"/>
  <c r="AH379" i="79"/>
  <c r="AJ196" i="79"/>
  <c r="AL1123" i="79"/>
  <c r="AH757" i="79"/>
  <c r="AI514" i="46"/>
  <c r="AK571" i="79"/>
  <c r="AI571" i="79"/>
  <c r="AI757" i="79"/>
  <c r="AG940" i="79"/>
  <c r="Y514" i="46"/>
  <c r="AB514" i="46"/>
  <c r="AE1123" i="79"/>
  <c r="AD379" i="79"/>
  <c r="AC571" i="79"/>
  <c r="Y1123" i="79"/>
  <c r="Y571" i="79"/>
  <c r="AC514" i="46"/>
  <c r="AB940" i="79"/>
  <c r="AA1123" i="79"/>
  <c r="AD196" i="79"/>
  <c r="Y196" i="79"/>
  <c r="AE757" i="79"/>
  <c r="AA514" i="46"/>
  <c r="AE514" i="46"/>
  <c r="AC379" i="79"/>
  <c r="AB757" i="79"/>
  <c r="AC1123" i="79"/>
  <c r="AE379" i="79"/>
  <c r="Z940" i="79"/>
  <c r="AD514" i="46"/>
  <c r="AA571" i="79"/>
  <c r="AD1123" i="79"/>
  <c r="AE940" i="79"/>
  <c r="AB379" i="79"/>
  <c r="AB1123" i="79"/>
  <c r="AA757" i="79"/>
  <c r="AD571" i="79"/>
  <c r="Y757" i="79"/>
  <c r="AE571" i="79"/>
  <c r="Z757" i="79"/>
  <c r="Z514" i="46"/>
  <c r="AC940" i="79"/>
  <c r="AB571" i="79"/>
  <c r="Y379" i="79"/>
  <c r="Z379" i="79"/>
  <c r="AA196" i="79"/>
  <c r="AD940" i="79"/>
  <c r="AC196" i="79"/>
  <c r="Y940" i="79"/>
  <c r="AE196" i="79"/>
  <c r="AD757" i="79"/>
  <c r="AA379" i="79"/>
  <c r="AA940" i="79"/>
  <c r="AB196" i="79"/>
  <c r="AC757" i="79"/>
  <c r="Z571" i="79"/>
  <c r="Z196" i="79"/>
  <c r="Z1123"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H516" i="46" l="1"/>
  <c r="AF516" i="46"/>
  <c r="AF517" i="46" s="1"/>
  <c r="AI516" i="46"/>
  <c r="AI520" i="46" s="1"/>
  <c r="AG516" i="46"/>
  <c r="AG520" i="46" s="1"/>
  <c r="AJ387" i="46"/>
  <c r="AJ389" i="46" s="1"/>
  <c r="AL387" i="46"/>
  <c r="AL389" i="46" s="1"/>
  <c r="AK258" i="46"/>
  <c r="AK260" i="46"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92" i="46" s="1"/>
  <c r="L61" i="43" s="1"/>
  <c r="AK573" i="79"/>
  <c r="AK582" i="79" s="1"/>
  <c r="P73" i="43" s="1"/>
  <c r="AL130" i="46"/>
  <c r="AL131" i="46" s="1"/>
  <c r="Q54" i="43" s="1"/>
  <c r="AG258" i="46"/>
  <c r="AG259" i="46" s="1"/>
  <c r="Y1137" i="79"/>
  <c r="Y1135" i="79"/>
  <c r="Y1131" i="79"/>
  <c r="Y522" i="46"/>
  <c r="D64" i="43" s="1"/>
  <c r="AD522" i="46"/>
  <c r="I64" i="43" s="1"/>
  <c r="Y1129" i="79"/>
  <c r="AI517" i="46"/>
  <c r="AF518" i="46"/>
  <c r="AF520" i="46"/>
  <c r="Y518" i="46"/>
  <c r="Y517" i="46"/>
  <c r="Y519" i="46"/>
  <c r="Y520" i="46"/>
  <c r="AA522" i="46"/>
  <c r="F64" i="43" s="1"/>
  <c r="AH518" i="46"/>
  <c r="AH520" i="46"/>
  <c r="AJ573" i="79"/>
  <c r="AA198" i="79"/>
  <c r="AB198" i="79"/>
  <c r="AJ381" i="79"/>
  <c r="AJ384" i="79" s="1"/>
  <c r="AH573" i="79"/>
  <c r="AH577" i="79" s="1"/>
  <c r="AL381" i="79"/>
  <c r="AL387" i="79" s="1"/>
  <c r="AC198" i="79"/>
  <c r="AC201" i="79" s="1"/>
  <c r="AK381" i="79"/>
  <c r="AK385" i="79" s="1"/>
  <c r="AF381" i="79"/>
  <c r="AF384" i="79" s="1"/>
  <c r="AI573" i="79"/>
  <c r="AI582" i="79" s="1"/>
  <c r="N73" i="43" s="1"/>
  <c r="AL573" i="79"/>
  <c r="AL577" i="79" s="1"/>
  <c r="AE573" i="79"/>
  <c r="AE576" i="79" s="1"/>
  <c r="AG573" i="79"/>
  <c r="AG576" i="79" s="1"/>
  <c r="AG381" i="79"/>
  <c r="AG389" i="79" s="1"/>
  <c r="L70" i="43" s="1"/>
  <c r="AD381" i="79"/>
  <c r="AD385" i="79" s="1"/>
  <c r="AB573" i="79"/>
  <c r="Z198" i="79"/>
  <c r="AB381" i="79"/>
  <c r="AB384" i="79" s="1"/>
  <c r="Z381" i="79"/>
  <c r="Z384" i="79" s="1"/>
  <c r="AC381" i="79"/>
  <c r="AC385" i="79" s="1"/>
  <c r="AD942" i="79"/>
  <c r="AH942" i="79"/>
  <c r="AH953" i="79" s="1"/>
  <c r="M79" i="43" s="1"/>
  <c r="AJ942" i="79"/>
  <c r="AJ953" i="79" s="1"/>
  <c r="O79" i="43" s="1"/>
  <c r="AI942" i="79"/>
  <c r="AI953" i="79" s="1"/>
  <c r="N79" i="43" s="1"/>
  <c r="Z942" i="79"/>
  <c r="Z953" i="79" s="1"/>
  <c r="E79" i="43" s="1"/>
  <c r="AK942" i="79"/>
  <c r="AK953" i="79" s="1"/>
  <c r="P79" i="43" s="1"/>
  <c r="AL942" i="79"/>
  <c r="AE942" i="79"/>
  <c r="AE953" i="79" s="1"/>
  <c r="J79" i="43" s="1"/>
  <c r="AF942" i="79"/>
  <c r="AC942" i="79"/>
  <c r="AC953" i="79" s="1"/>
  <c r="H79" i="43" s="1"/>
  <c r="AA942" i="79"/>
  <c r="AA953" i="79" s="1"/>
  <c r="F79" i="43" s="1"/>
  <c r="AB942" i="79"/>
  <c r="AB953" i="79" s="1"/>
  <c r="G79" i="43" s="1"/>
  <c r="AG942" i="79"/>
  <c r="AG953" i="79" s="1"/>
  <c r="L79" i="43" s="1"/>
  <c r="Y1132" i="79"/>
  <c r="Z573" i="79"/>
  <c r="Y942" i="79"/>
  <c r="AA573" i="79"/>
  <c r="AA580" i="79" s="1"/>
  <c r="Y573" i="79"/>
  <c r="Y582" i="79" s="1"/>
  <c r="AJ1125" i="79"/>
  <c r="AJ1137" i="79" s="1"/>
  <c r="O82" i="43" s="1"/>
  <c r="AI1125" i="79"/>
  <c r="AL1125" i="79"/>
  <c r="AL1137" i="79" s="1"/>
  <c r="Q82" i="43" s="1"/>
  <c r="AG1125" i="79"/>
  <c r="AK1125" i="79"/>
  <c r="AK1137" i="79" s="1"/>
  <c r="P82" i="43" s="1"/>
  <c r="AH1125" i="79"/>
  <c r="AH1137" i="79" s="1"/>
  <c r="M82" i="43" s="1"/>
  <c r="AF1125" i="79"/>
  <c r="AC1125" i="79"/>
  <c r="AC1137" i="79" s="1"/>
  <c r="H82" i="43" s="1"/>
  <c r="AE1125" i="79"/>
  <c r="AE1137" i="79" s="1"/>
  <c r="J82" i="43" s="1"/>
  <c r="AB1125" i="79"/>
  <c r="AB1137" i="79" s="1"/>
  <c r="G82" i="43" s="1"/>
  <c r="AD1125" i="79"/>
  <c r="AD1137" i="79" s="1"/>
  <c r="I82" i="43" s="1"/>
  <c r="Z1125" i="79"/>
  <c r="Z1135" i="79" s="1"/>
  <c r="AA1125" i="79"/>
  <c r="AC573" i="79"/>
  <c r="AC579" i="79" s="1"/>
  <c r="AE199" i="79"/>
  <c r="AD198" i="79"/>
  <c r="AD201" i="79" s="1"/>
  <c r="AE381" i="79"/>
  <c r="AE384" i="79" s="1"/>
  <c r="AD573" i="79"/>
  <c r="AE203" i="79"/>
  <c r="AL759" i="79"/>
  <c r="AL769" i="79" s="1"/>
  <c r="Q76" i="43" s="1"/>
  <c r="AE759" i="79"/>
  <c r="AE769" i="79" s="1"/>
  <c r="J76" i="43" s="1"/>
  <c r="AI759" i="79"/>
  <c r="AG759" i="79"/>
  <c r="AF759" i="79"/>
  <c r="AF769" i="79" s="1"/>
  <c r="K76" i="43" s="1"/>
  <c r="Z759" i="79"/>
  <c r="Z769" i="79" s="1"/>
  <c r="E76" i="43" s="1"/>
  <c r="AD759" i="79"/>
  <c r="AC759" i="79"/>
  <c r="AC769" i="79" s="1"/>
  <c r="H76" i="43" s="1"/>
  <c r="AJ759" i="79"/>
  <c r="AJ769" i="79" s="1"/>
  <c r="O76" i="43" s="1"/>
  <c r="AH759" i="79"/>
  <c r="AH769" i="79" s="1"/>
  <c r="M76" i="43" s="1"/>
  <c r="AA759" i="79"/>
  <c r="AA769" i="79" s="1"/>
  <c r="F76" i="43" s="1"/>
  <c r="AB759" i="79"/>
  <c r="AB769" i="79" s="1"/>
  <c r="G76" i="43" s="1"/>
  <c r="AK759" i="79"/>
  <c r="AE200" i="79"/>
  <c r="AG198" i="79"/>
  <c r="AG202" i="79" s="1"/>
  <c r="AE201" i="79"/>
  <c r="AF573" i="79"/>
  <c r="AF577" i="79" s="1"/>
  <c r="Y381" i="79"/>
  <c r="Y389" i="79" s="1"/>
  <c r="AF198" i="79"/>
  <c r="AF201" i="79" s="1"/>
  <c r="AH381" i="79"/>
  <c r="AH389" i="79" s="1"/>
  <c r="M70" i="43" s="1"/>
  <c r="AH519" i="46"/>
  <c r="AH517" i="46"/>
  <c r="AI519" i="46"/>
  <c r="AI522" i="46"/>
  <c r="N64" i="43" s="1"/>
  <c r="AH522" i="46"/>
  <c r="M64" i="43" s="1"/>
  <c r="Y1130" i="79"/>
  <c r="AG389" i="46"/>
  <c r="Y1127"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66" i="79"/>
  <c r="Y765" i="79"/>
  <c r="Y760" i="79"/>
  <c r="Y764" i="79"/>
  <c r="Y762" i="79"/>
  <c r="Y761" i="79"/>
  <c r="Y763" i="79"/>
  <c r="AF260" i="46"/>
  <c r="AF259" i="46"/>
  <c r="AJ517" i="46"/>
  <c r="AJ519" i="46"/>
  <c r="AJ518" i="46"/>
  <c r="Y1133" i="79"/>
  <c r="Y1126" i="79"/>
  <c r="Y1128" i="79"/>
  <c r="Y1134" i="79"/>
  <c r="AF389" i="46"/>
  <c r="AF390" i="46"/>
  <c r="AF388" i="46"/>
  <c r="AF262" i="46"/>
  <c r="K58" i="43" s="1"/>
  <c r="AK387" i="46"/>
  <c r="AK389" i="46" s="1"/>
  <c r="AH387" i="46"/>
  <c r="AH392" i="46" s="1"/>
  <c r="M61" i="43" s="1"/>
  <c r="AA389" i="79"/>
  <c r="F70" i="43" s="1"/>
  <c r="AF519" i="46"/>
  <c r="AI381" i="79"/>
  <c r="AI383" i="79" s="1"/>
  <c r="Y769" i="79"/>
  <c r="AJ390" i="46"/>
  <c r="Y202" i="79"/>
  <c r="Y200" i="79"/>
  <c r="Y201" i="79"/>
  <c r="AJ388" i="46"/>
  <c r="Y205" i="79"/>
  <c r="AJ132" i="46"/>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262" i="46"/>
  <c r="P58" i="43" s="1"/>
  <c r="AL522" i="46"/>
  <c r="Q64" i="43" s="1"/>
  <c r="AK517" i="46"/>
  <c r="AL390" i="46"/>
  <c r="AL388" i="46"/>
  <c r="AK522" i="46"/>
  <c r="P64" i="43" s="1"/>
  <c r="AK259" i="46"/>
  <c r="AL517" i="46"/>
  <c r="AK574"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J259" i="46" l="1"/>
  <c r="AJ261" i="46" s="1"/>
  <c r="O57" i="43" s="1"/>
  <c r="AH259" i="46"/>
  <c r="AG522" i="46"/>
  <c r="L64" i="43" s="1"/>
  <c r="AJ262" i="46"/>
  <c r="O58" i="43" s="1"/>
  <c r="T33" i="47" s="1"/>
  <c r="AK576" i="79"/>
  <c r="AG517" i="46"/>
  <c r="AM517" i="46" s="1"/>
  <c r="AL132" i="46"/>
  <c r="Q55" i="43" s="1"/>
  <c r="V21" i="47" s="1"/>
  <c r="AG518" i="46"/>
  <c r="F94" i="43" s="1"/>
  <c r="AI262" i="46"/>
  <c r="N58" i="43" s="1"/>
  <c r="AL259" i="46"/>
  <c r="AI259" i="46"/>
  <c r="AI261" i="46" s="1"/>
  <c r="N57" i="43" s="1"/>
  <c r="AF522" i="46"/>
  <c r="K64" i="43" s="1"/>
  <c r="R64" i="43" s="1"/>
  <c r="AG519" i="46"/>
  <c r="AI518" i="46"/>
  <c r="AI521" i="46" s="1"/>
  <c r="N63" i="43" s="1"/>
  <c r="AG260" i="46"/>
  <c r="AG261" i="46" s="1"/>
  <c r="L57" i="43" s="1"/>
  <c r="Q30" i="47" s="1"/>
  <c r="AH262" i="46"/>
  <c r="M58" i="43" s="1"/>
  <c r="AG262" i="46"/>
  <c r="L58" i="43" s="1"/>
  <c r="AH132" i="46"/>
  <c r="M55" i="43" s="1"/>
  <c r="R26" i="47" s="1"/>
  <c r="AL260" i="46"/>
  <c r="AI390" i="46"/>
  <c r="AI392" i="46"/>
  <c r="N61" i="43" s="1"/>
  <c r="AI388" i="46"/>
  <c r="AK575" i="79"/>
  <c r="AK578" i="79"/>
  <c r="AK577" i="79"/>
  <c r="AG388" i="46"/>
  <c r="AK579" i="79"/>
  <c r="AK132" i="46"/>
  <c r="P55" i="43" s="1"/>
  <c r="U16" i="47" s="1"/>
  <c r="AG132" i="46"/>
  <c r="L55" i="43" s="1"/>
  <c r="Q24" i="47" s="1"/>
  <c r="AG390" i="46"/>
  <c r="AK580" i="79"/>
  <c r="AI132" i="46"/>
  <c r="N55" i="43" s="1"/>
  <c r="S23" i="47" s="1"/>
  <c r="Y1136" i="79"/>
  <c r="D81" i="43" s="1"/>
  <c r="Y768" i="79"/>
  <c r="D75" i="43" s="1"/>
  <c r="T18" i="47"/>
  <c r="P20" i="47"/>
  <c r="Q15" i="47"/>
  <c r="AB579" i="79"/>
  <c r="AB578" i="79"/>
  <c r="AB201" i="79"/>
  <c r="AB202" i="79"/>
  <c r="AA199" i="79"/>
  <c r="AA202" i="79"/>
  <c r="AA203" i="79"/>
  <c r="AD578" i="79"/>
  <c r="AD582" i="79"/>
  <c r="I73" i="43" s="1"/>
  <c r="Z202" i="79"/>
  <c r="Z203" i="79"/>
  <c r="AJ579" i="79"/>
  <c r="AJ582" i="79"/>
  <c r="O73" i="43" s="1"/>
  <c r="Y576" i="79"/>
  <c r="Y579" i="79"/>
  <c r="Y580" i="79"/>
  <c r="Z577" i="79"/>
  <c r="Z579" i="79"/>
  <c r="Y521" i="46"/>
  <c r="Z1137" i="79"/>
  <c r="E82" i="43" s="1"/>
  <c r="D70" i="43"/>
  <c r="AM131" i="46"/>
  <c r="C93" i="43" s="1"/>
  <c r="C103" i="43" s="1"/>
  <c r="D76" i="43"/>
  <c r="AM520" i="46"/>
  <c r="AM519" i="46"/>
  <c r="D67" i="43"/>
  <c r="AD577" i="79"/>
  <c r="AH578" i="79"/>
  <c r="AL578" i="79"/>
  <c r="AD574" i="79"/>
  <c r="AI578" i="79"/>
  <c r="AE389" i="79"/>
  <c r="J70" i="43" s="1"/>
  <c r="AB200" i="79"/>
  <c r="AD383" i="79"/>
  <c r="AC202" i="79"/>
  <c r="AG579" i="79"/>
  <c r="AA575" i="79"/>
  <c r="AG578" i="79"/>
  <c r="AH574" i="79"/>
  <c r="AA577" i="79"/>
  <c r="AL575" i="79"/>
  <c r="AC205" i="79"/>
  <c r="H67" i="43" s="1"/>
  <c r="Z386" i="79"/>
  <c r="AC200" i="79"/>
  <c r="AD382" i="79"/>
  <c r="AB203" i="79"/>
  <c r="AD384" i="79"/>
  <c r="AL582" i="79"/>
  <c r="Q73" i="43" s="1"/>
  <c r="AL574" i="79"/>
  <c r="AB205" i="79"/>
  <c r="G67" i="43" s="1"/>
  <c r="AD389" i="79"/>
  <c r="I70" i="43" s="1"/>
  <c r="Z383" i="79"/>
  <c r="AL576" i="79"/>
  <c r="Z387" i="79"/>
  <c r="AB199" i="79"/>
  <c r="AB385" i="79"/>
  <c r="AK203" i="79"/>
  <c r="AA200" i="79"/>
  <c r="AA205" i="79"/>
  <c r="F67" i="43" s="1"/>
  <c r="AE385" i="79"/>
  <c r="AB387" i="79"/>
  <c r="AB386" i="79"/>
  <c r="AB389" i="79"/>
  <c r="G70" i="43" s="1"/>
  <c r="AI576" i="79"/>
  <c r="AI579" i="79"/>
  <c r="AK202" i="79"/>
  <c r="AI575" i="79"/>
  <c r="AG582" i="79"/>
  <c r="L73" i="43" s="1"/>
  <c r="AB383" i="79"/>
  <c r="AA574" i="79"/>
  <c r="AG580" i="79"/>
  <c r="AA201" i="79"/>
  <c r="AI574" i="79"/>
  <c r="AH575" i="79"/>
  <c r="AB382" i="79"/>
  <c r="AA576" i="79"/>
  <c r="AG575" i="79"/>
  <c r="AH582" i="79"/>
  <c r="M73" i="43" s="1"/>
  <c r="AA582" i="79"/>
  <c r="F73" i="43" s="1"/>
  <c r="AA579" i="79"/>
  <c r="AG574" i="79"/>
  <c r="AA578" i="79"/>
  <c r="AG577" i="79"/>
  <c r="AD386" i="79"/>
  <c r="AG200" i="79"/>
  <c r="AK390" i="46"/>
  <c r="AB576" i="79"/>
  <c r="AJ382" i="79"/>
  <c r="AL201" i="79"/>
  <c r="AK389" i="79"/>
  <c r="P70" i="43" s="1"/>
  <c r="AG383" i="79"/>
  <c r="AL202" i="79"/>
  <c r="AK383" i="79"/>
  <c r="AL386" i="79"/>
  <c r="AG384" i="79"/>
  <c r="AE575" i="79"/>
  <c r="AK382" i="79"/>
  <c r="Y947" i="79"/>
  <c r="AL384" i="79"/>
  <c r="AB580" i="79"/>
  <c r="AH386" i="79"/>
  <c r="AI382" i="79"/>
  <c r="AH387" i="79"/>
  <c r="AG205" i="79"/>
  <c r="L67" i="43" s="1"/>
  <c r="AD200" i="79"/>
  <c r="AH382" i="79"/>
  <c r="Y384" i="79"/>
  <c r="AG387" i="79"/>
  <c r="Y386" i="79"/>
  <c r="AK387" i="79"/>
  <c r="AL389" i="79"/>
  <c r="Q70" i="43" s="1"/>
  <c r="AJ387" i="79"/>
  <c r="AF582" i="79"/>
  <c r="K73" i="43" s="1"/>
  <c r="AG386" i="79"/>
  <c r="AL385" i="79"/>
  <c r="AJ383" i="79"/>
  <c r="AB582" i="79"/>
  <c r="G73" i="43" s="1"/>
  <c r="AG199" i="79"/>
  <c r="AC577" i="79"/>
  <c r="AF386" i="79"/>
  <c r="Y953" i="79"/>
  <c r="Q19" i="47"/>
  <c r="AC575" i="79"/>
  <c r="AD205" i="79"/>
  <c r="I67" i="43" s="1"/>
  <c r="AD203" i="79"/>
  <c r="AG203" i="79"/>
  <c r="Y949" i="79"/>
  <c r="AG201" i="79"/>
  <c r="AH521" i="46"/>
  <c r="M63" i="43" s="1"/>
  <c r="AK205" i="79"/>
  <c r="P67" i="43" s="1"/>
  <c r="AF200" i="79"/>
  <c r="AJ580" i="79"/>
  <c r="AF383" i="79"/>
  <c r="AK384" i="79"/>
  <c r="AL383" i="79"/>
  <c r="AG385" i="79"/>
  <c r="AC576" i="79"/>
  <c r="AJ575" i="79"/>
  <c r="AF387" i="79"/>
  <c r="AH385" i="79"/>
  <c r="AF578" i="79"/>
  <c r="AJ576" i="79"/>
  <c r="AJ577" i="79"/>
  <c r="AF580" i="79"/>
  <c r="AK386" i="79"/>
  <c r="AJ386" i="79"/>
  <c r="Z199" i="79"/>
  <c r="AG382" i="79"/>
  <c r="AH384" i="79"/>
  <c r="AB577" i="79"/>
  <c r="AH383" i="79"/>
  <c r="AF579" i="79"/>
  <c r="Z201" i="79"/>
  <c r="AF575" i="79"/>
  <c r="AL382" i="79"/>
  <c r="AJ389" i="79"/>
  <c r="O70" i="43" s="1"/>
  <c r="Z200" i="79"/>
  <c r="AB575" i="79"/>
  <c r="AJ574" i="79"/>
  <c r="AF574" i="79"/>
  <c r="AJ385" i="79"/>
  <c r="Y575" i="79"/>
  <c r="AB574" i="79"/>
  <c r="AJ578" i="79"/>
  <c r="AF576" i="79"/>
  <c r="AD579" i="79"/>
  <c r="Y950" i="79"/>
  <c r="AC383" i="79"/>
  <c r="AE574" i="79"/>
  <c r="AF202" i="79"/>
  <c r="AE582" i="79"/>
  <c r="J73" i="43" s="1"/>
  <c r="Q17" i="47"/>
  <c r="AK200" i="79"/>
  <c r="AL580" i="79"/>
  <c r="Z389" i="79"/>
  <c r="E70" i="43" s="1"/>
  <c r="Z385" i="79"/>
  <c r="AC574" i="79"/>
  <c r="AC199" i="79"/>
  <c r="AC387" i="79"/>
  <c r="AF382" i="79"/>
  <c r="AE579" i="79"/>
  <c r="AD575" i="79"/>
  <c r="AC389" i="79"/>
  <c r="H70" i="43" s="1"/>
  <c r="AI580" i="79"/>
  <c r="AI577" i="79"/>
  <c r="AC386" i="79"/>
  <c r="Z205" i="79"/>
  <c r="E67" i="43" s="1"/>
  <c r="Q21" i="47"/>
  <c r="AL579" i="79"/>
  <c r="AC582" i="79"/>
  <c r="H73" i="43" s="1"/>
  <c r="Y574" i="79"/>
  <c r="Z382" i="79"/>
  <c r="AC203" i="79"/>
  <c r="AC382" i="79"/>
  <c r="AF385" i="79"/>
  <c r="AD576" i="79"/>
  <c r="Y951" i="79"/>
  <c r="AK199" i="79"/>
  <c r="AF389" i="79"/>
  <c r="K70" i="43" s="1"/>
  <c r="AF261" i="46"/>
  <c r="K57" i="43" s="1"/>
  <c r="AC578" i="79"/>
  <c r="AE580" i="79"/>
  <c r="AD387" i="79"/>
  <c r="AC384" i="79"/>
  <c r="AE577" i="79"/>
  <c r="AC580" i="79"/>
  <c r="AE578" i="79"/>
  <c r="AD580" i="79"/>
  <c r="D73" i="43"/>
  <c r="AH580" i="79"/>
  <c r="AH579" i="79"/>
  <c r="AH576" i="79"/>
  <c r="AA1132" i="79"/>
  <c r="AA1131" i="79"/>
  <c r="AA1129" i="79"/>
  <c r="AA1127" i="79"/>
  <c r="AA1134" i="79"/>
  <c r="AA1126" i="79"/>
  <c r="AA1133" i="79"/>
  <c r="AA1135" i="79"/>
  <c r="AA1130" i="79"/>
  <c r="AA1128" i="79"/>
  <c r="AI387" i="79"/>
  <c r="Z574" i="79"/>
  <c r="Z576" i="79"/>
  <c r="Z582" i="79"/>
  <c r="E73" i="43" s="1"/>
  <c r="Z763" i="79"/>
  <c r="Z766" i="79"/>
  <c r="Z762" i="79"/>
  <c r="Z760" i="79"/>
  <c r="Z765" i="79"/>
  <c r="Z761" i="79"/>
  <c r="Z767" i="79"/>
  <c r="Z764" i="79"/>
  <c r="Z1132" i="79"/>
  <c r="Z1127" i="79"/>
  <c r="Z1128" i="79"/>
  <c r="Z1131" i="79"/>
  <c r="Z1126" i="79"/>
  <c r="Z1130" i="79"/>
  <c r="Z1129" i="79"/>
  <c r="Z1133" i="79"/>
  <c r="Z1134" i="79"/>
  <c r="AG1135" i="79"/>
  <c r="AG1126" i="79"/>
  <c r="AG1128" i="79"/>
  <c r="AG1134" i="79"/>
  <c r="AG1131" i="79"/>
  <c r="AG1132" i="79"/>
  <c r="AG1133" i="79"/>
  <c r="AG1127" i="79"/>
  <c r="AG1130" i="79"/>
  <c r="AG1129" i="79"/>
  <c r="AF946" i="79"/>
  <c r="AF947" i="79"/>
  <c r="AF948" i="79"/>
  <c r="AF950" i="79"/>
  <c r="AF951" i="79"/>
  <c r="AF949" i="79"/>
  <c r="AD950" i="79"/>
  <c r="AD947" i="79"/>
  <c r="AD949" i="79"/>
  <c r="AD948" i="79"/>
  <c r="AD951" i="79"/>
  <c r="AD946" i="79"/>
  <c r="AK392" i="46"/>
  <c r="P61" i="43" s="1"/>
  <c r="AK388" i="46"/>
  <c r="AL205" i="79"/>
  <c r="Q67" i="43" s="1"/>
  <c r="AE386" i="79"/>
  <c r="AK765" i="79"/>
  <c r="AK766" i="79"/>
  <c r="AK760" i="79"/>
  <c r="AK764" i="79"/>
  <c r="AK763" i="79"/>
  <c r="AK767" i="79"/>
  <c r="AK761" i="79"/>
  <c r="AK762" i="79"/>
  <c r="AF760" i="79"/>
  <c r="AF764" i="79"/>
  <c r="AF767" i="79"/>
  <c r="AF761" i="79"/>
  <c r="AF765" i="79"/>
  <c r="AF766" i="79"/>
  <c r="AF762" i="79"/>
  <c r="AF763" i="79"/>
  <c r="AD1132" i="79"/>
  <c r="AD1130" i="79"/>
  <c r="AD1134" i="79"/>
  <c r="AD1126" i="79"/>
  <c r="AD1133" i="79"/>
  <c r="AD1129" i="79"/>
  <c r="AD1131" i="79"/>
  <c r="AD1135" i="79"/>
  <c r="AD1128" i="79"/>
  <c r="AD1127" i="79"/>
  <c r="AL1126" i="79"/>
  <c r="AL1134" i="79"/>
  <c r="AL1129" i="79"/>
  <c r="AL1135" i="79"/>
  <c r="AL1133" i="79"/>
  <c r="AL1127" i="79"/>
  <c r="AL1132" i="79"/>
  <c r="AL1128" i="79"/>
  <c r="AL1130" i="79"/>
  <c r="AL1131" i="79"/>
  <c r="AE949" i="79"/>
  <c r="AE951" i="79"/>
  <c r="AE947" i="79"/>
  <c r="AE946" i="79"/>
  <c r="AE950" i="79"/>
  <c r="AE948" i="79"/>
  <c r="AC947" i="79"/>
  <c r="AC946" i="79"/>
  <c r="AC949" i="79"/>
  <c r="AC950" i="79"/>
  <c r="AC948" i="79"/>
  <c r="AC951" i="79"/>
  <c r="Z578" i="79"/>
  <c r="AB763" i="79"/>
  <c r="AB765" i="79"/>
  <c r="AB767" i="79"/>
  <c r="AB762" i="79"/>
  <c r="AB760" i="79"/>
  <c r="AB761" i="79"/>
  <c r="AB764" i="79"/>
  <c r="AB766" i="79"/>
  <c r="AG767" i="79"/>
  <c r="AG765" i="79"/>
  <c r="AG764" i="79"/>
  <c r="AG766" i="79"/>
  <c r="AG760" i="79"/>
  <c r="AG762" i="79"/>
  <c r="AG761" i="79"/>
  <c r="AG763" i="79"/>
  <c r="AE383" i="79"/>
  <c r="AE387" i="79"/>
  <c r="AB1133" i="79"/>
  <c r="AB1127" i="79"/>
  <c r="AB1128" i="79"/>
  <c r="AB1134" i="79"/>
  <c r="AB1129" i="79"/>
  <c r="AB1135" i="79"/>
  <c r="AB1132" i="79"/>
  <c r="AB1130" i="79"/>
  <c r="AB1131" i="79"/>
  <c r="AB1126" i="79"/>
  <c r="AI1135" i="79"/>
  <c r="AI1131" i="79"/>
  <c r="AI1130" i="79"/>
  <c r="AI1129" i="79"/>
  <c r="AI1128" i="79"/>
  <c r="AI1132" i="79"/>
  <c r="AI1133" i="79"/>
  <c r="AI1126" i="79"/>
  <c r="AI1127" i="79"/>
  <c r="AI1134" i="79"/>
  <c r="AL951" i="79"/>
  <c r="AL948" i="79"/>
  <c r="AL949" i="79"/>
  <c r="AL950" i="79"/>
  <c r="AL946" i="79"/>
  <c r="AL947" i="79"/>
  <c r="AI384" i="79"/>
  <c r="AF205" i="79"/>
  <c r="K67" i="43" s="1"/>
  <c r="AA761" i="79"/>
  <c r="AA763" i="79"/>
  <c r="AA762" i="79"/>
  <c r="AA760" i="79"/>
  <c r="AA766" i="79"/>
  <c r="AA767" i="79"/>
  <c r="AA765" i="79"/>
  <c r="AA764" i="79"/>
  <c r="AI766" i="79"/>
  <c r="AI764" i="79"/>
  <c r="AI767" i="79"/>
  <c r="AI760" i="79"/>
  <c r="AI765" i="79"/>
  <c r="AI762" i="79"/>
  <c r="AI763" i="79"/>
  <c r="AI761" i="79"/>
  <c r="AD202" i="79"/>
  <c r="AD199" i="79"/>
  <c r="AF953" i="79"/>
  <c r="K79" i="43" s="1"/>
  <c r="AE1127" i="79"/>
  <c r="AE1129" i="79"/>
  <c r="AE1134" i="79"/>
  <c r="AE1133" i="79"/>
  <c r="AE1132" i="79"/>
  <c r="AE1128" i="79"/>
  <c r="AE1126" i="79"/>
  <c r="AE1131" i="79"/>
  <c r="AE1135" i="79"/>
  <c r="AE1130" i="79"/>
  <c r="AJ1133" i="79"/>
  <c r="AJ1134" i="79"/>
  <c r="AJ1128" i="79"/>
  <c r="AJ1130" i="79"/>
  <c r="AJ1127" i="79"/>
  <c r="AJ1132" i="79"/>
  <c r="AJ1126" i="79"/>
  <c r="AJ1135" i="79"/>
  <c r="AJ1129" i="79"/>
  <c r="AJ1131" i="79"/>
  <c r="AK950" i="79"/>
  <c r="AK949" i="79"/>
  <c r="AK951" i="79"/>
  <c r="AK948" i="79"/>
  <c r="AK946" i="79"/>
  <c r="AK947" i="79"/>
  <c r="AD762" i="79"/>
  <c r="AD764" i="79"/>
  <c r="AD763" i="79"/>
  <c r="AD767" i="79"/>
  <c r="AD766" i="79"/>
  <c r="AD765" i="79"/>
  <c r="AD760" i="79"/>
  <c r="AD761" i="79"/>
  <c r="AK1131" i="79"/>
  <c r="AK1135" i="79"/>
  <c r="AK1130" i="79"/>
  <c r="AK1126" i="79"/>
  <c r="AK1132" i="79"/>
  <c r="AK1128" i="79"/>
  <c r="AK1134" i="79"/>
  <c r="AK1129" i="79"/>
  <c r="AK1133" i="79"/>
  <c r="AK1127" i="79"/>
  <c r="AI386" i="79"/>
  <c r="AH761" i="79"/>
  <c r="AH767" i="79"/>
  <c r="AH766" i="79"/>
  <c r="AH760" i="79"/>
  <c r="AH763" i="79"/>
  <c r="AH762" i="79"/>
  <c r="AH765" i="79"/>
  <c r="AH764" i="79"/>
  <c r="AL953" i="79"/>
  <c r="Q79" i="43" s="1"/>
  <c r="Y577" i="79"/>
  <c r="Y578" i="79"/>
  <c r="Z949" i="79"/>
  <c r="Z950" i="79"/>
  <c r="Z951" i="79"/>
  <c r="Z948" i="79"/>
  <c r="Z946" i="79"/>
  <c r="Z947" i="79"/>
  <c r="AI389" i="79"/>
  <c r="N70" i="43" s="1"/>
  <c r="AF203" i="79"/>
  <c r="Z575" i="79"/>
  <c r="Y385" i="79"/>
  <c r="Y387" i="79"/>
  <c r="AJ765" i="79"/>
  <c r="AJ766" i="79"/>
  <c r="AJ767" i="79"/>
  <c r="AJ761" i="79"/>
  <c r="AJ760" i="79"/>
  <c r="AJ763" i="79"/>
  <c r="AJ764" i="79"/>
  <c r="AJ762" i="79"/>
  <c r="AL760" i="79"/>
  <c r="AL761" i="79"/>
  <c r="AL766" i="79"/>
  <c r="AL767" i="79"/>
  <c r="AL763" i="79"/>
  <c r="AL764" i="79"/>
  <c r="AL765" i="79"/>
  <c r="AL762" i="79"/>
  <c r="AG1137" i="79"/>
  <c r="L82" i="43" s="1"/>
  <c r="AK769" i="79"/>
  <c r="P76" i="43" s="1"/>
  <c r="AF1128" i="79"/>
  <c r="AF1133" i="79"/>
  <c r="AF1132" i="79"/>
  <c r="AF1130" i="79"/>
  <c r="AF1135" i="79"/>
  <c r="AF1127" i="79"/>
  <c r="AF1131" i="79"/>
  <c r="AF1126" i="79"/>
  <c r="AF1129" i="79"/>
  <c r="AF1134" i="79"/>
  <c r="AB950" i="79"/>
  <c r="AB949" i="79"/>
  <c r="AB948" i="79"/>
  <c r="AB951" i="79"/>
  <c r="AB947" i="79"/>
  <c r="AB946" i="79"/>
  <c r="AI946" i="79"/>
  <c r="AI949" i="79"/>
  <c r="AI947" i="79"/>
  <c r="AI950" i="79"/>
  <c r="AI948" i="79"/>
  <c r="AI951" i="79"/>
  <c r="AG769" i="79"/>
  <c r="L76" i="43" s="1"/>
  <c r="AE767" i="79"/>
  <c r="AE764" i="79"/>
  <c r="AE760" i="79"/>
  <c r="AE765" i="79"/>
  <c r="AE766" i="79"/>
  <c r="AE763" i="79"/>
  <c r="AE761" i="79"/>
  <c r="AE762" i="79"/>
  <c r="AC1126" i="79"/>
  <c r="AC1130" i="79"/>
  <c r="AC1127" i="79"/>
  <c r="AC1134" i="79"/>
  <c r="AC1135" i="79"/>
  <c r="AC1132" i="79"/>
  <c r="AC1129" i="79"/>
  <c r="AC1128" i="79"/>
  <c r="AC1131" i="79"/>
  <c r="AC1133" i="79"/>
  <c r="AG948" i="79"/>
  <c r="AG946" i="79"/>
  <c r="AG950" i="79"/>
  <c r="AG947" i="79"/>
  <c r="AG951" i="79"/>
  <c r="AG949" i="79"/>
  <c r="AD953" i="79"/>
  <c r="I79" i="43" s="1"/>
  <c r="AI385" i="79"/>
  <c r="AF199" i="79"/>
  <c r="AE382" i="79"/>
  <c r="Z580" i="79"/>
  <c r="Y383" i="79"/>
  <c r="Y382" i="79"/>
  <c r="AA1137" i="79"/>
  <c r="F82" i="43" s="1"/>
  <c r="AD769" i="79"/>
  <c r="I76" i="43" s="1"/>
  <c r="AC765" i="79"/>
  <c r="AC763" i="79"/>
  <c r="AC762" i="79"/>
  <c r="AC764" i="79"/>
  <c r="AC766" i="79"/>
  <c r="AC767" i="79"/>
  <c r="AC760" i="79"/>
  <c r="AC761" i="79"/>
  <c r="AI1137" i="79"/>
  <c r="N82" i="43" s="1"/>
  <c r="AF1137" i="79"/>
  <c r="K82" i="43" s="1"/>
  <c r="AH1135" i="79"/>
  <c r="AH1133" i="79"/>
  <c r="AH1134" i="79"/>
  <c r="AH1126" i="79"/>
  <c r="AH1132" i="79"/>
  <c r="AH1130" i="79"/>
  <c r="AH1128" i="79"/>
  <c r="AH1129" i="79"/>
  <c r="AH1127" i="79"/>
  <c r="AH1131" i="79"/>
  <c r="Y948" i="79"/>
  <c r="Y946" i="79"/>
  <c r="AA947" i="79"/>
  <c r="AA951" i="79"/>
  <c r="AA946" i="79"/>
  <c r="AA949" i="79"/>
  <c r="AA948" i="79"/>
  <c r="AA950" i="79"/>
  <c r="AJ946" i="79"/>
  <c r="AJ947" i="79"/>
  <c r="AJ949" i="79"/>
  <c r="AJ950" i="79"/>
  <c r="AJ948" i="79"/>
  <c r="AJ951" i="79"/>
  <c r="AI769" i="79"/>
  <c r="N76" i="43" s="1"/>
  <c r="AH947" i="79"/>
  <c r="AH948" i="79"/>
  <c r="AH949" i="79"/>
  <c r="AH950" i="79"/>
  <c r="AH951" i="79"/>
  <c r="AH946" i="79"/>
  <c r="P15" i="47"/>
  <c r="AI205" i="79"/>
  <c r="N67" i="43" s="1"/>
  <c r="AF391" i="46"/>
  <c r="K60" i="43" s="1"/>
  <c r="AJ521" i="46"/>
  <c r="O63" i="43" s="1"/>
  <c r="AF521" i="46"/>
  <c r="K63" i="43" s="1"/>
  <c r="AH261" i="46"/>
  <c r="M57" i="43" s="1"/>
  <c r="AA388" i="79"/>
  <c r="F69" i="43" s="1"/>
  <c r="D82" i="43"/>
  <c r="P17" i="47"/>
  <c r="P18" i="47"/>
  <c r="AJ202" i="79"/>
  <c r="AI200" i="79"/>
  <c r="P21" i="47"/>
  <c r="P24" i="47"/>
  <c r="AL200" i="79"/>
  <c r="AI202" i="79"/>
  <c r="AH389" i="46"/>
  <c r="E94" i="43" s="1"/>
  <c r="AH390" i="46"/>
  <c r="AH388" i="46"/>
  <c r="P19" i="47"/>
  <c r="AJ200" i="79"/>
  <c r="P22" i="47"/>
  <c r="Q23" i="47"/>
  <c r="AI203" i="79"/>
  <c r="P16" i="47"/>
  <c r="P25" i="47"/>
  <c r="P23" i="47"/>
  <c r="AL199" i="79"/>
  <c r="AJ199" i="79"/>
  <c r="AJ201" i="79"/>
  <c r="AI201" i="79"/>
  <c r="P26" i="47"/>
  <c r="Q20" i="47"/>
  <c r="AJ205" i="79"/>
  <c r="O67" i="43" s="1"/>
  <c r="AH203" i="79"/>
  <c r="AH201" i="79"/>
  <c r="AH199" i="79"/>
  <c r="AH200" i="79"/>
  <c r="AH202" i="79"/>
  <c r="T24" i="47"/>
  <c r="T17" i="47"/>
  <c r="T19" i="47"/>
  <c r="T16" i="47"/>
  <c r="T22" i="47"/>
  <c r="T21" i="47"/>
  <c r="T15" i="47"/>
  <c r="AJ391" i="46"/>
  <c r="O60" i="43" s="1"/>
  <c r="T26" i="47"/>
  <c r="T20" i="47"/>
  <c r="T23" i="47"/>
  <c r="T25" i="47"/>
  <c r="Y204" i="79"/>
  <c r="V25" i="47"/>
  <c r="V24" i="47"/>
  <c r="D93" i="43"/>
  <c r="Y261" i="46"/>
  <c r="D57" i="43" s="1"/>
  <c r="F93" i="43"/>
  <c r="D58" i="43"/>
  <c r="Q40" i="47"/>
  <c r="AK521" i="46"/>
  <c r="P63" i="43" s="1"/>
  <c r="AK261" i="46"/>
  <c r="P57" i="43" s="1"/>
  <c r="AL391" i="46"/>
  <c r="Q60"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T30" i="47" l="1"/>
  <c r="U25" i="47"/>
  <c r="S26" i="47"/>
  <c r="T35" i="47"/>
  <c r="T40" i="47"/>
  <c r="U23" i="47"/>
  <c r="AG521" i="46"/>
  <c r="L63" i="43" s="1"/>
  <c r="S22" i="47"/>
  <c r="T37" i="47"/>
  <c r="U21" i="47"/>
  <c r="S18" i="47"/>
  <c r="T41" i="47"/>
  <c r="S31" i="47"/>
  <c r="U19" i="47"/>
  <c r="U24" i="47"/>
  <c r="S16" i="47"/>
  <c r="S21" i="47"/>
  <c r="S24" i="47"/>
  <c r="S20" i="47"/>
  <c r="S32" i="47"/>
  <c r="T32" i="47"/>
  <c r="T34" i="47"/>
  <c r="T39" i="47"/>
  <c r="S35" i="47"/>
  <c r="S41" i="47"/>
  <c r="U26" i="47"/>
  <c r="U15" i="47"/>
  <c r="U20" i="47"/>
  <c r="S25" i="47"/>
  <c r="S19" i="47"/>
  <c r="U17" i="47"/>
  <c r="U22" i="47"/>
  <c r="T38" i="47"/>
  <c r="T36" i="47"/>
  <c r="T31" i="47"/>
  <c r="U18" i="47"/>
  <c r="R58" i="43"/>
  <c r="S15" i="47"/>
  <c r="S17" i="47"/>
  <c r="R20" i="47"/>
  <c r="AL261" i="46"/>
  <c r="Q57" i="43" s="1"/>
  <c r="R24" i="47"/>
  <c r="AM518" i="46"/>
  <c r="AM521" i="46" s="1"/>
  <c r="S38" i="47"/>
  <c r="S30" i="47"/>
  <c r="Q33" i="47"/>
  <c r="Q34" i="47"/>
  <c r="V22" i="47"/>
  <c r="V26" i="47"/>
  <c r="V23" i="47"/>
  <c r="V18" i="47"/>
  <c r="AI391" i="46"/>
  <c r="N60" i="43" s="1"/>
  <c r="S50" i="47" s="1"/>
  <c r="S37" i="47"/>
  <c r="S34" i="47"/>
  <c r="S40" i="47"/>
  <c r="Q39" i="47"/>
  <c r="V17" i="47"/>
  <c r="V20" i="47"/>
  <c r="AM260" i="46"/>
  <c r="AM262" i="46"/>
  <c r="D104" i="43" s="1"/>
  <c r="AM259" i="46"/>
  <c r="AM522" i="46"/>
  <c r="F104" i="43" s="1"/>
  <c r="S33" i="47"/>
  <c r="S36" i="47"/>
  <c r="S39" i="47"/>
  <c r="V19" i="47"/>
  <c r="V15" i="47"/>
  <c r="V16" i="47"/>
  <c r="R19" i="47"/>
  <c r="R22" i="47"/>
  <c r="R15" i="47"/>
  <c r="R21" i="47"/>
  <c r="AK581" i="79"/>
  <c r="P72" i="43" s="1"/>
  <c r="AG391" i="46"/>
  <c r="L60" i="43" s="1"/>
  <c r="D94" i="43"/>
  <c r="D103" i="43" s="1"/>
  <c r="R23" i="47"/>
  <c r="R17" i="47"/>
  <c r="AM132" i="46"/>
  <c r="C104" i="43" s="1"/>
  <c r="R25" i="47"/>
  <c r="R16" i="47"/>
  <c r="R18" i="47"/>
  <c r="Q35" i="47"/>
  <c r="Q18" i="47"/>
  <c r="Q38" i="47"/>
  <c r="Q36" i="47"/>
  <c r="Q25" i="47"/>
  <c r="Q32" i="47"/>
  <c r="Q37" i="47"/>
  <c r="Q41" i="47"/>
  <c r="Q16" i="47"/>
  <c r="Q22" i="47"/>
  <c r="Q31" i="47"/>
  <c r="Q26" i="47"/>
  <c r="AM1129" i="79"/>
  <c r="AM1128" i="79"/>
  <c r="AM1130" i="79"/>
  <c r="AM1127" i="79"/>
  <c r="AM1133" i="79"/>
  <c r="AM1131" i="79"/>
  <c r="AM1134" i="79"/>
  <c r="AM1132" i="79"/>
  <c r="AM1126" i="79"/>
  <c r="AM1135" i="79"/>
  <c r="AM1137" i="79"/>
  <c r="L104" i="43" s="1"/>
  <c r="R82" i="43"/>
  <c r="AM383" i="79"/>
  <c r="P39" i="47"/>
  <c r="R54" i="43"/>
  <c r="M45" i="47"/>
  <c r="V39" i="47"/>
  <c r="R30" i="47"/>
  <c r="N51" i="47"/>
  <c r="Z768" i="79"/>
  <c r="E75" i="43" s="1"/>
  <c r="Y581" i="79"/>
  <c r="D72" i="43" s="1"/>
  <c r="AM382" i="79"/>
  <c r="AM384" i="79"/>
  <c r="AM205" i="79"/>
  <c r="G104" i="43" s="1"/>
  <c r="AD581" i="79"/>
  <c r="I72" i="43" s="1"/>
  <c r="AJ581" i="79"/>
  <c r="O72" i="43" s="1"/>
  <c r="U31" i="47"/>
  <c r="R55" i="43"/>
  <c r="AM388" i="46"/>
  <c r="AM576" i="79"/>
  <c r="AM390" i="46"/>
  <c r="AM200" i="79"/>
  <c r="AM199" i="79"/>
  <c r="AM762" i="79"/>
  <c r="AM766" i="79"/>
  <c r="AM761" i="79"/>
  <c r="AM760" i="79"/>
  <c r="AM944" i="79"/>
  <c r="AM201" i="79"/>
  <c r="AM389" i="46"/>
  <c r="AM946" i="79"/>
  <c r="AM580" i="79"/>
  <c r="AM765" i="79"/>
  <c r="AM763" i="79"/>
  <c r="AM764" i="79"/>
  <c r="AM202" i="79"/>
  <c r="AM203" i="79"/>
  <c r="AM575" i="79"/>
  <c r="D79" i="43"/>
  <c r="R79" i="43" s="1"/>
  <c r="AM953" i="79"/>
  <c r="K104" i="43" s="1"/>
  <c r="AM947" i="79"/>
  <c r="AM387" i="79"/>
  <c r="AM577" i="79"/>
  <c r="R73" i="43"/>
  <c r="AM582" i="79"/>
  <c r="AM392" i="46"/>
  <c r="E104" i="43" s="1"/>
  <c r="AM574" i="79"/>
  <c r="AM949" i="79"/>
  <c r="AM389" i="79"/>
  <c r="H104" i="43" s="1"/>
  <c r="AM578" i="79"/>
  <c r="AK391" i="46"/>
  <c r="P60" i="43" s="1"/>
  <c r="AM386" i="79"/>
  <c r="AM385" i="79"/>
  <c r="AM579" i="79"/>
  <c r="AM943" i="79"/>
  <c r="AM945" i="79"/>
  <c r="AM948" i="79"/>
  <c r="AM767" i="79"/>
  <c r="AM951" i="79"/>
  <c r="AM950" i="79"/>
  <c r="AM769" i="79"/>
  <c r="AB204" i="79"/>
  <c r="G66" i="43" s="1"/>
  <c r="AL581" i="79"/>
  <c r="Q72" i="43" s="1"/>
  <c r="E95" i="43"/>
  <c r="Z388" i="79"/>
  <c r="E69" i="43" s="1"/>
  <c r="AA204" i="79"/>
  <c r="F66" i="43" s="1"/>
  <c r="AG581" i="79"/>
  <c r="L72" i="43" s="1"/>
  <c r="AB388" i="79"/>
  <c r="G69" i="43" s="1"/>
  <c r="AA581" i="79"/>
  <c r="F72" i="43" s="1"/>
  <c r="P30" i="47"/>
  <c r="P37" i="47"/>
  <c r="P33" i="47"/>
  <c r="P56" i="47"/>
  <c r="P32" i="47"/>
  <c r="AG388" i="79"/>
  <c r="L69" i="43" s="1"/>
  <c r="AH388" i="79"/>
  <c r="M69" i="43" s="1"/>
  <c r="AB581" i="79"/>
  <c r="G72" i="43" s="1"/>
  <c r="AI581" i="79"/>
  <c r="N72" i="43" s="1"/>
  <c r="AJ388" i="79"/>
  <c r="O69" i="43" s="1"/>
  <c r="AL388" i="79"/>
  <c r="Q69" i="43" s="1"/>
  <c r="H97" i="43"/>
  <c r="P48" i="47"/>
  <c r="AD204" i="79"/>
  <c r="I66" i="43" s="1"/>
  <c r="K95" i="43"/>
  <c r="AF388" i="79"/>
  <c r="K69" i="43" s="1"/>
  <c r="P54" i="47"/>
  <c r="AF581" i="79"/>
  <c r="K72" i="43" s="1"/>
  <c r="AF204" i="79"/>
  <c r="K66" i="43" s="1"/>
  <c r="AK388" i="79"/>
  <c r="P69" i="43" s="1"/>
  <c r="AG204" i="79"/>
  <c r="L66" i="43" s="1"/>
  <c r="P34" i="47"/>
  <c r="P40" i="47"/>
  <c r="AK204" i="79"/>
  <c r="P66" i="43" s="1"/>
  <c r="Z204" i="79"/>
  <c r="E66" i="43" s="1"/>
  <c r="Y952" i="79"/>
  <c r="D78" i="43" s="1"/>
  <c r="H94" i="43"/>
  <c r="H96" i="43"/>
  <c r="AI204" i="79"/>
  <c r="N66" i="43" s="1"/>
  <c r="AE581" i="79"/>
  <c r="J72" i="43" s="1"/>
  <c r="P51" i="47"/>
  <c r="K94" i="43"/>
  <c r="AH581" i="79"/>
  <c r="M72" i="43" s="1"/>
  <c r="AC388" i="79"/>
  <c r="H69" i="43" s="1"/>
  <c r="I99" i="43"/>
  <c r="H93" i="43"/>
  <c r="H98" i="43"/>
  <c r="P55" i="47"/>
  <c r="AI1136" i="79"/>
  <c r="N81" i="43" s="1"/>
  <c r="AB1136" i="79"/>
  <c r="G81" i="43" s="1"/>
  <c r="J99" i="43"/>
  <c r="I95" i="43"/>
  <c r="P50" i="47"/>
  <c r="K101" i="43"/>
  <c r="R76" i="43"/>
  <c r="J98" i="43"/>
  <c r="R70" i="43"/>
  <c r="AC204" i="79"/>
  <c r="H66" i="43" s="1"/>
  <c r="AC581" i="79"/>
  <c r="H72" i="43" s="1"/>
  <c r="K97" i="43"/>
  <c r="L100" i="43"/>
  <c r="J97" i="43"/>
  <c r="P47" i="47"/>
  <c r="P35" i="47"/>
  <c r="P38" i="47"/>
  <c r="AD388" i="79"/>
  <c r="I69" i="43" s="1"/>
  <c r="AD1136" i="79"/>
  <c r="I81" i="43" s="1"/>
  <c r="AF952" i="79"/>
  <c r="K78" i="43" s="1"/>
  <c r="I93" i="43"/>
  <c r="P53" i="47"/>
  <c r="P36" i="47"/>
  <c r="P31" i="47"/>
  <c r="H95" i="43"/>
  <c r="AG952" i="79"/>
  <c r="L78" i="43" s="1"/>
  <c r="AI388" i="79"/>
  <c r="N69" i="43" s="1"/>
  <c r="I98" i="43"/>
  <c r="L94" i="43"/>
  <c r="R61" i="43"/>
  <c r="P46" i="47"/>
  <c r="P52" i="47"/>
  <c r="P41" i="47"/>
  <c r="J96" i="43"/>
  <c r="L95" i="43"/>
  <c r="K93" i="43"/>
  <c r="P45" i="47"/>
  <c r="P49" i="47"/>
  <c r="L102" i="43"/>
  <c r="M102" i="43" s="1"/>
  <c r="I94" i="43"/>
  <c r="AE388" i="79"/>
  <c r="J69" i="43" s="1"/>
  <c r="Z581" i="79"/>
  <c r="E72" i="43" s="1"/>
  <c r="AH952" i="79"/>
  <c r="M78" i="43" s="1"/>
  <c r="K99" i="43"/>
  <c r="AD768" i="79"/>
  <c r="I75" i="43" s="1"/>
  <c r="J93" i="43"/>
  <c r="AE952" i="79"/>
  <c r="J78" i="43" s="1"/>
  <c r="AL1136" i="79"/>
  <c r="Q81" i="43" s="1"/>
  <c r="AK768" i="79"/>
  <c r="P75" i="43" s="1"/>
  <c r="L93" i="43"/>
  <c r="Z1136" i="79"/>
  <c r="E81" i="43" s="1"/>
  <c r="G97" i="43"/>
  <c r="AH1136" i="79"/>
  <c r="M81" i="43" s="1"/>
  <c r="AF1136" i="79"/>
  <c r="K81" i="43" s="1"/>
  <c r="AC952" i="79"/>
  <c r="H78" i="43" s="1"/>
  <c r="AG1136" i="79"/>
  <c r="L81" i="43" s="1"/>
  <c r="L98" i="43"/>
  <c r="J94" i="43"/>
  <c r="L97" i="43"/>
  <c r="AL768" i="79"/>
  <c r="Q75" i="43" s="1"/>
  <c r="AF768" i="79"/>
  <c r="K75" i="43" s="1"/>
  <c r="AD952" i="79"/>
  <c r="I78" i="43" s="1"/>
  <c r="J95" i="43"/>
  <c r="I96" i="43"/>
  <c r="AC768" i="79"/>
  <c r="H75" i="43" s="1"/>
  <c r="K100" i="43"/>
  <c r="AK1136" i="79"/>
  <c r="P81" i="43" s="1"/>
  <c r="AJ1136" i="79"/>
  <c r="O81" i="43" s="1"/>
  <c r="AI768" i="79"/>
  <c r="N75" i="43" s="1"/>
  <c r="AA768" i="79"/>
  <c r="F75" i="43" s="1"/>
  <c r="I97" i="43"/>
  <c r="K96" i="43"/>
  <c r="Y388" i="79"/>
  <c r="D69" i="43" s="1"/>
  <c r="L99" i="43"/>
  <c r="AJ952" i="79"/>
  <c r="O78" i="43" s="1"/>
  <c r="K98" i="43"/>
  <c r="AE1136" i="79"/>
  <c r="J81" i="43" s="1"/>
  <c r="AE768" i="79"/>
  <c r="J75" i="43" s="1"/>
  <c r="Z952" i="79"/>
  <c r="E78" i="43" s="1"/>
  <c r="AL952" i="79"/>
  <c r="Q78" i="43" s="1"/>
  <c r="L101" i="43"/>
  <c r="AA952" i="79"/>
  <c r="F78" i="43" s="1"/>
  <c r="AC1136" i="79"/>
  <c r="H81" i="43" s="1"/>
  <c r="AI952" i="79"/>
  <c r="N78" i="43" s="1"/>
  <c r="AB952" i="79"/>
  <c r="G78" i="43" s="1"/>
  <c r="AJ768" i="79"/>
  <c r="O75" i="43" s="1"/>
  <c r="AH768" i="79"/>
  <c r="M75" i="43" s="1"/>
  <c r="AK952" i="79"/>
  <c r="P78" i="43" s="1"/>
  <c r="AG768" i="79"/>
  <c r="L75" i="43" s="1"/>
  <c r="AB768" i="79"/>
  <c r="G75" i="43" s="1"/>
  <c r="L96" i="43"/>
  <c r="J100" i="43"/>
  <c r="AA1136" i="79"/>
  <c r="F81" i="43" s="1"/>
  <c r="AH391" i="46"/>
  <c r="M60" i="43" s="1"/>
  <c r="T63" i="47"/>
  <c r="P62" i="47"/>
  <c r="P66" i="47"/>
  <c r="P69" i="47"/>
  <c r="P67" i="47"/>
  <c r="P61" i="47"/>
  <c r="R31" i="47"/>
  <c r="P71" i="47"/>
  <c r="P70" i="47"/>
  <c r="R34" i="47"/>
  <c r="P68" i="47"/>
  <c r="P64" i="47"/>
  <c r="R38" i="47"/>
  <c r="T47" i="47"/>
  <c r="R37" i="47"/>
  <c r="P60" i="47"/>
  <c r="P63" i="47"/>
  <c r="R39" i="47"/>
  <c r="P65" i="47"/>
  <c r="AJ204" i="79"/>
  <c r="O66" i="43" s="1"/>
  <c r="P27" i="47"/>
  <c r="P29" i="47" s="1"/>
  <c r="Q50" i="47"/>
  <c r="R40" i="47"/>
  <c r="R41" i="47"/>
  <c r="R33" i="47"/>
  <c r="AL204" i="79"/>
  <c r="Q66" i="43" s="1"/>
  <c r="R35" i="47"/>
  <c r="R32" i="47"/>
  <c r="R36" i="47"/>
  <c r="E93" i="43"/>
  <c r="G94" i="43"/>
  <c r="Q54" i="47"/>
  <c r="Q53" i="47"/>
  <c r="G95" i="43"/>
  <c r="R67" i="43"/>
  <c r="G96" i="43"/>
  <c r="AH204" i="79"/>
  <c r="M66" i="43" s="1"/>
  <c r="G93" i="43"/>
  <c r="T71" i="47"/>
  <c r="T61" i="47"/>
  <c r="T66" i="47"/>
  <c r="T60" i="47"/>
  <c r="T54" i="47"/>
  <c r="T52" i="47"/>
  <c r="T56" i="47"/>
  <c r="T48" i="47"/>
  <c r="T27" i="47"/>
  <c r="T29" i="47" s="1"/>
  <c r="T53" i="47"/>
  <c r="T45" i="47"/>
  <c r="T62" i="47"/>
  <c r="T69" i="47"/>
  <c r="T70" i="47"/>
  <c r="T64" i="47"/>
  <c r="T55" i="47"/>
  <c r="T68" i="47"/>
  <c r="T46" i="47"/>
  <c r="T51" i="47"/>
  <c r="T65" i="47"/>
  <c r="T67" i="47"/>
  <c r="T49" i="47"/>
  <c r="T50" i="47"/>
  <c r="F96" i="43"/>
  <c r="F95" i="43"/>
  <c r="D63"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70" i="47" l="1"/>
  <c r="S67" i="47"/>
  <c r="S55" i="47"/>
  <c r="S47" i="47"/>
  <c r="S62" i="47"/>
  <c r="S54" i="47"/>
  <c r="S65" i="47"/>
  <c r="S45" i="47"/>
  <c r="S46" i="47"/>
  <c r="S71" i="47"/>
  <c r="S60" i="47"/>
  <c r="S56" i="47"/>
  <c r="V27" i="47"/>
  <c r="V29" i="47" s="1"/>
  <c r="Q61" i="47"/>
  <c r="S51" i="47"/>
  <c r="S52" i="47"/>
  <c r="S69" i="47"/>
  <c r="S68" i="47"/>
  <c r="S63" i="47"/>
  <c r="S49" i="47"/>
  <c r="S48" i="47"/>
  <c r="S53" i="47"/>
  <c r="S61" i="47"/>
  <c r="S64" i="47"/>
  <c r="S66" i="47"/>
  <c r="S27" i="47"/>
  <c r="S29" i="47" s="1"/>
  <c r="S42" i="47" s="1"/>
  <c r="S44" i="47" s="1"/>
  <c r="U27" i="47"/>
  <c r="U29" i="47" s="1"/>
  <c r="Q65" i="47"/>
  <c r="Q60" i="47"/>
  <c r="Q63" i="47"/>
  <c r="R63" i="43"/>
  <c r="Q68" i="47"/>
  <c r="T42" i="47"/>
  <c r="T44" i="47" s="1"/>
  <c r="T57" i="47" s="1"/>
  <c r="T59" i="47" s="1"/>
  <c r="T72" i="47" s="1"/>
  <c r="T74" i="47" s="1"/>
  <c r="Q51" i="47"/>
  <c r="Q49" i="47"/>
  <c r="Q64" i="47"/>
  <c r="Q52" i="47"/>
  <c r="Q69" i="47"/>
  <c r="AM523" i="46"/>
  <c r="Q56" i="47"/>
  <c r="Q70" i="47"/>
  <c r="Q62" i="47"/>
  <c r="Q47" i="47"/>
  <c r="Q71" i="47"/>
  <c r="Q67" i="47"/>
  <c r="AM133" i="46"/>
  <c r="Q46" i="47"/>
  <c r="Q55" i="47"/>
  <c r="Q66" i="47"/>
  <c r="Q48" i="47"/>
  <c r="Q45" i="47"/>
  <c r="AM261" i="46"/>
  <c r="AM263" i="46" s="1"/>
  <c r="R27" i="47"/>
  <c r="R29" i="47" s="1"/>
  <c r="R42" i="47" s="1"/>
  <c r="R44" i="47" s="1"/>
  <c r="Q27" i="47"/>
  <c r="Q29" i="47" s="1"/>
  <c r="Q42" i="47" s="1"/>
  <c r="Q44" i="47" s="1"/>
  <c r="AM1136" i="79"/>
  <c r="O232" i="47"/>
  <c r="E29" i="43"/>
  <c r="E41" i="43"/>
  <c r="R81" i="43"/>
  <c r="E30" i="43"/>
  <c r="E37" i="43"/>
  <c r="E42" i="43"/>
  <c r="R78" i="43"/>
  <c r="E35" i="43"/>
  <c r="E39" i="43"/>
  <c r="E40" i="43"/>
  <c r="E33" i="43"/>
  <c r="K182" i="47"/>
  <c r="E32" i="43"/>
  <c r="H20" i="43"/>
  <c r="AM1138"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68" i="79"/>
  <c r="AM770" i="79" s="1"/>
  <c r="U61" i="47"/>
  <c r="U65" i="47"/>
  <c r="U49" i="47"/>
  <c r="U56" i="47"/>
  <c r="U68" i="47"/>
  <c r="U70" i="47"/>
  <c r="U45" i="47"/>
  <c r="U46" i="47"/>
  <c r="U60" i="47"/>
  <c r="U66" i="47"/>
  <c r="U69" i="47"/>
  <c r="U52" i="47"/>
  <c r="AM581" i="79"/>
  <c r="AM583" i="79" s="1"/>
  <c r="AM388" i="79"/>
  <c r="AM390" i="79" s="1"/>
  <c r="U62" i="47"/>
  <c r="U64" i="47"/>
  <c r="U54" i="47"/>
  <c r="U55" i="47"/>
  <c r="U67" i="47"/>
  <c r="U53" i="47"/>
  <c r="U51" i="47"/>
  <c r="AM952" i="79"/>
  <c r="AM954"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Q57" i="47" l="1"/>
  <c r="Q59" i="47" s="1"/>
  <c r="Q72" i="47" s="1"/>
  <c r="Q74" i="47" s="1"/>
  <c r="Q87" i="47" s="1"/>
  <c r="Q89" i="47" s="1"/>
  <c r="Q102" i="47" s="1"/>
  <c r="S57" i="47"/>
  <c r="S59" i="47" s="1"/>
  <c r="S72" i="47" s="1"/>
  <c r="S74" i="47" s="1"/>
  <c r="H19" i="43"/>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<sst xmlns="http://schemas.openxmlformats.org/spreadsheetml/2006/main" count="11708" uniqueCount="886">
  <si>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</si>
  <si>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</si>
  <si>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</si>
  <si>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</si>
  <si>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</si>
  <si>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</si>
  <si>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</si>
  <si>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</si>
  <si>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</si>
  <si>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</si>
  <si>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</si>
  <si>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</si>
  <si>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</si>
  <si>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</si>
  <si>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</si>
  <si>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</si>
  <si>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</si>
  <si>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</si>
  <si>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</si>
  <si>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</si>
  <si>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</si>
  <si>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</si>
  <si>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</si>
  <si>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</si>
  <si>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</si>
  <si>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</si>
  <si>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</si>
  <si>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</si>
  <si>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</si>
  <si>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</si>
  <si>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</si>
  <si>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</si>
  <si>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</si>
  <si>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</si>
  <si>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</si>
  <si>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</si>
  <si>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</si>
  <si>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</si>
  <si>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</si>
  <si>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</si>
  <si>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</si>
  <si>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</si>
  <si>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</si>
  <si>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</si>
  <si>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</si>
  <si>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</si>
  <si>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</si>
  <si>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</si>
  <si>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</si>
  <si>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</si>
  <si>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</si>
  <si>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</si>
  <si>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</si>
  <si>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</si>
  <si>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</si>
  <si>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</si>
  <si>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</si>
  <si>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</si>
  <si>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</si>
  <si>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</si>
  <si>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</si>
  <si>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</si>
  <si>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</si>
  <si>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</si>
  <si>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</si>
  <si>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</si>
  <si>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</si>
  <si>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</si>
  <si>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</si>
  <si>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</si>
  <si>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</si>
  <si>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</si>
  <si>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</si>
  <si>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</si>
  <si>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</si>
  <si>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</si>
  <si>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</si>
  <si>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</si>
  <si>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</si>
  <si>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</si>
  <si>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</si>
  <si>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</si>
  <si>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</si>
  <si>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</si>
  <si>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</si>
  <si>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</si>
  <si>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</si>
  <si>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</si>
  <si>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</si>
  <si>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</si>
  <si>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</si>
  <si>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</si>
  <si>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</si>
  <si>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</si>
  <si>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</si>
  <si>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</si>
  <si>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</si>
  <si>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</si>
  <si>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</si>
  <si>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</si>
  <si>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</si>
  <si>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</si>
  <si>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</si>
  <si>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</si>
  <si>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</si>
  <si>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</si>
  <si>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</si>
  <si>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</si>
  <si>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</si>
  <si>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</si>
  <si>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</si>
  <si>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</si>
  <si>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</si>
  <si>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</si>
  <si>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</si>
  <si>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</si>
  <si>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</si>
  <si>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</si>
  <si>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</si>
  <si>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</si>
  <si>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</si>
  <si>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</si>
  <si>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</si>
  <si>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</si>
  <si>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</si>
  <si>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</si>
  <si>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</si>
  <si>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</si>
  <si>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</si>
  <si>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</si>
  <si>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</si>
  <si>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</si>
  <si>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</si>
  <si>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</si>
  <si>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</si>
  <si>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</si>
  <si>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</si>
  <si>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</si>
  <si>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</si>
  <si>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</si>
  <si>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</si>
  <si>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</si>
  <si>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</si>
  <si>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</si>
  <si>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</si>
  <si>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</si>
  <si>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</si>
  <si>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</si>
  <si>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</si>
  <si>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</si>
  <si>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</si>
  <si>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</si>
  <si>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</si>
  <si>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</si>
  <si>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</si>
  <si>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</si>
  <si>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</si>
  <si>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</si>
  <si>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</si>
  <si>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</si>
  <si>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</si>
  <si>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</si>
  <si>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</si>
  <si>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</si>
  <si>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</si>
  <si>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</si>
  <si>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</si>
  <si>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</si>
  <si>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</si>
  <si>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</si>
  <si>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</si>
  <si>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</si>
  <si>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</si>
  <si>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</si>
  <si>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</si>
  <si>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</si>
  <si>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</si>
  <si>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</si>
  <si>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</si>
  <si>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</si>
  <si>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</si>
  <si>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</si>
  <si>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</si>
  <si>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</si>
  <si>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</si>
  <si>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</si>
  <si>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</si>
  <si>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</si>
  <si>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</si>
  <si>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</si>
  <si>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</si>
  <si>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</si>
  <si>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</si>
  <si>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</si>
  <si>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</si>
  <si>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</si>
  <si>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</si>
  <si>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</si>
  <si>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</si>
  <si>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</si>
  <si>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</si>
  <si>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</si>
  <si>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</si>
  <si>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</si>
  <si>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</si>
  <si>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</si>
  <si>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</si>
  <si>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</si>
  <si>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</si>
  <si>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</si>
  <si>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</si>
  <si>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</si>
  <si>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</si>
  <si>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</si>
  <si>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</si>
  <si>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</si>
  <si>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</si>
  <si>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</si>
  <si>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</si>
  <si>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</si>
  <si>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</si>
  <si>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</si>
  <si>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</si>
  <si>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</si>
  <si>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</si>
  <si>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</si>
  <si>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</si>
  <si>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</si>
  <si>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</si>
  <si>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</si>
  <si>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</si>
  <si>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</si>
  <si>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</si>
  <si>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</si>
  <si>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</si>
  <si>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</si>
  <si>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</si>
  <si>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</si>
  <si>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</si>
  <si>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</si>
  <si>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</si>
  <si>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</si>
  <si>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</si>
  <si>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</si>
  <si>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</si>
  <si>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</si>
  <si>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</si>
  <si>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</si>
  <si>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</si>
  <si>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</si>
  <si>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</si>
  <si>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</si>
  <si>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</si>
  <si>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</si>
  <si>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</si>
  <si>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</si>
  <si>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</si>
  <si>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</si>
  <si>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</si>
  <si>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</si>
  <si>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</si>
  <si>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</si>
  <si>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</si>
  <si>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</si>
  <si>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</si>
  <si>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</si>
  <si>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</si>
  <si>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</si>
  <si>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</si>
  <si>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</si>
  <si>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</si>
  <si>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</si>
  <si>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</si>
  <si>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</si>
  <si>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</si>
  <si>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</si>
  <si>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</si>
  <si>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</si>
  <si>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</si>
  <si>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</si>
  <si>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</si>
  <si>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</si>
  <si>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</si>
  <si>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</si>
  <si>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</si>
  <si>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</si>
  <si>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</si>
  <si>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</si>
  <si>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</si>
  <si>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</si>
  <si>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</si>
  <si>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</si>
  <si>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</si>
  <si>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</si>
  <si>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</si>
  <si>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</si>
  <si>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</si>
  <si>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</si>
  <si>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</si>
  <si>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</si>
  <si>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</si>
  <si>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</si>
  <si>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</si>
  <si>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</si>
  <si>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</si>
  <si>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</si>
  <si>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</si>
  <si>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</si>
  <si>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</si>
  <si>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</si>
  <si>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</si>
  <si>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</si>
  <si>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</si>
  <si>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</si>
  <si>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</si>
  <si>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</si>
  <si>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</si>
  <si>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</si>
  <si>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</si>
  <si>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</si>
  <si>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</si>
  <si>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</si>
  <si>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</si>
  <si>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</si>
  <si>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</si>
  <si>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</si>
  <si>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</si>
  <si>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</si>
  <si>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</si>
  <si>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</si>
  <si>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</si>
  <si>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</si>
  <si>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</si>
  <si>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</si>
  <si>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</si>
  <si>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</si>
  <si>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</si>
  <si>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</si>
  <si>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</si>
  <si>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</si>
  <si>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</si>
  <si>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</si>
  <si>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</si>
  <si>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</si>
  <si>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</si>
  <si>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</si>
  <si>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</si>
  <si>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</si>
  <si>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</si>
  <si>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</si>
  <si>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</si>
  <si>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</si>
  <si>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</si>
  <si>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</si>
  <si>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</si>
  <si>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</si>
  <si>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</si>
  <si>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</si>
  <si>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</si>
  <si>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</si>
  <si>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</si>
  <si>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</si>
  <si>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</si>
  <si>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</si>
  <si>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</si>
  <si>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</si>
  <si>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</si>
  <si>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</si>
  <si>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</si>
  <si>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</si>
  <si>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</si>
  <si>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</si>
  <si>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</si>
  <si>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</si>
  <si>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</si>
  <si>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</si>
  <si>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</si>
  <si>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</si>
  <si>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</si>
  <si>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</si>
  <si>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</si>
  <si>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</si>
  <si>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</si>
  <si>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</si>
  <si>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</si>
  <si>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</si>
  <si>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</si>
  <si>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</si>
  <si>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</si>
  <si>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</si>
  <si>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</si>
  <si>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</si>
  <si>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</si>
  <si>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</si>
  <si>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</si>
  <si>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</si>
  <si>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</si>
  <si>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</si>
  <si>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</si>
  <si>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</si>
  <si>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</si>
  <si>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</si>
  <si>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</si>
  <si>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</si>
  <si>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</si>
  <si>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</si>
  <si>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</si>
  <si>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</si>
  <si>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</si>
  <si>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</si>
  <si>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</si>
  <si>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</si>
  <si>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</si>
  <si>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</si>
  <si>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</si>
  <si>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</si>
  <si>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</si>
  <si>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</si>
  <si>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</si>
  <si>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</si>
  <si>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</si>
  <si>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</si>
  <si>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</si>
  <si>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</si>
  <si>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</si>
  <si>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</si>
  <si>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</si>
  <si>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</si>
  <si>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</si>
  <si>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</si>
  <si>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</si>
  <si>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</si>
  <si>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</si>
  <si>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</si>
  <si>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</si>
  <si>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</si>
  <si>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</si>
  <si>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</si>
  <si>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</si>
  <si>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</si>
  <si>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</si>
  <si>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</si>
  <si>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</si>
  <si>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</si>
  <si>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</si>
  <si>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</si>
  <si>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</si>
  <si>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</si>
  <si>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</si>
  <si>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</si>
  <si>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</si>
  <si>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</si>
  <si>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</si>
  <si>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</si>
  <si>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</si>
  <si>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</si>
  <si>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</si>
  <si>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</si>
  <si>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</si>
  <si>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</si>
  <si>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</si>
  <si>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</si>
  <si>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</si>
  <si>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</si>
  <si>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</si>
  <si>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</si>
  <si>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</si>
  <si>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</si>
  <si>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</si>
  <si>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</si>
  <si>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</si>
  <si>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</si>
  <si>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</si>
  <si>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</si>
  <si>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</si>
  <si>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</si>
  <si>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</si>
  <si>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</si>
  <si>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</si>
  <si>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</si>
  <si>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</si>
  <si>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</si>
  <si>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</si>
  <si>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</si>
  <si>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</si>
  <si>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</si>
  <si>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</si>
  <si>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</si>
  <si>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</si>
  <si>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</si>
  <si>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</si>
  <si>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</si>
  <si>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</si>
  <si>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</si>
  <si>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</si>
  <si>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</si>
  <si>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</si>
  <si>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</si>
  <si>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</si>
  <si>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</si>
  <si>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</si>
  <si>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</si>
  <si>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</si>
  <si>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</si>
  <si>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</si>
  <si>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</si>
  <si>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</si>
  <si>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</si>
  <si>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</si>
  <si>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</si>
  <si>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</si>
  <si>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</si>
  <si>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</si>
  <si>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</si>
  <si>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</si>
  <si>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</si>
  <si>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</si>
  <si>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</si>
  <si>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</si>
  <si>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</si>
  <si>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</si>
  <si>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</si>
  <si>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</si>
  <si>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</si>
  <si>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</si>
  <si>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</si>
  <si>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</si>
  <si>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</si>
  <si>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</si>
  <si>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</si>
  <si>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</si>
  <si>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</si>
  <si>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</si>
  <si>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</si>
  <si>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</si>
  <si>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</si>
  <si>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</si>
  <si>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</si>
  <si>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</si>
  <si>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</si>
  <si>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</si>
  <si>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</si>
  <si>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</si>
  <si>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</si>
  <si>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</si>
  <si>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</si>
  <si>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</si>
  <si>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</si>
  <si>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</si>
  <si>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</si>
  <si>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</si>
  <si>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</si>
  <si>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</si>
  <si>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</si>
  <si>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</si>
  <si>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</si>
  <si>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</si>
  <si>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</si>
  <si>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</si>
  <si>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</si>
  <si>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</si>
  <si>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</si>
  <si>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</si>
  <si>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</si>
  <si>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</si>
  <si>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</si>
  <si>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</si>
  <si>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</si>
  <si>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</si>
  <si>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</si>
  <si>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</si>
  <si>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</si>
  <si>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</si>
  <si>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</si>
  <si>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</si>
  <si>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</si>
  <si>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</si>
  <si>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</si>
  <si>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</si>
  <si>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</si>
  <si>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</si>
  <si>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</si>
  <si>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</si>
  <si>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</si>
  <si>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</si>
  <si>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</si>
  <si>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</si>
  <si>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</si>
  <si>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</si>
  <si>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</si>
  <si>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</si>
  <si>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</si>
  <si>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</si>
  <si>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</si>
  <si>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</si>
  <si>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</si>
  <si>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</si>
  <si>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</si>
  <si>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</si>
  <si>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</si>
  <si>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</si>
  <si>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</si>
  <si>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</si>
  <si>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</si>
  <si>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</si>
  <si>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</si>
  <si>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</si>
  <si>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</si>
  <si>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</si>
  <si>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</si>
  <si>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</si>
  <si>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</si>
  <si>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</si>
  <si>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</si>
  <si>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</si>
  <si>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</si>
  <si>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</si>
  <si>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</si>
  <si>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</si>
  <si>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</si>
  <si>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</si>
  <si>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</si>
  <si>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</si>
  <si>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</si>
  <si>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</si>
  <si>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</si>
  <si>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</si>
  <si>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</si>
  <si>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</si>
  <si>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</si>
  <si>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</si>
  <si>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</si>
  <si>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</si>
  <si>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</si>
  <si>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</si>
  <si>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</si>
  <si>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</si>
  <si>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</si>
  <si>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</si>
  <si>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</si>
  <si>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</si>
  <si>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</si>
  <si>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</si>
  <si>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</si>
  <si>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</si>
  <si>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</si>
  <si>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</si>
  <si>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</si>
  <si>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</si>
  <si>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</si>
  <si>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</si>
  <si>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</si>
  <si>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</si>
  <si>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</si>
  <si>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</si>
  <si>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</si>
  <si>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</si>
  <si>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</si>
  <si>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</si>
  <si>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</si>
  <si>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</si>
  <si>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</si>
  <si>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</si>
  <si>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</si>
  <si>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</si>
  <si>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</si>
  <si>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</si>
  <si>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</si>
  <si>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</si>
  <si>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</si>
  <si>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</si>
  <si>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</si>
  <si>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</si>
  <si>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</si>
  <si>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</si>
  <si>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</si>
  <si>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</si>
  <si>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</si>
  <si>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</si>
  <si>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</si>
  <si>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</si>
  <si>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</si>
  <si>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</si>
  <si>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</si>
  <si>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</si>
  <si>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</si>
  <si>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</si>
  <si>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</si>
  <si>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</si>
  <si>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</si>
  <si>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</si>
  <si>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</si>
  <si>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</si>
  <si>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</si>
  <si>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</si>
  <si>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</si>
  <si>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</si>
  <si>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</si>
  <si>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</si>
  <si>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</si>
  <si>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</si>
  <si>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</si>
  <si>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</si>
  <si>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</si>
  <si>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</si>
  <si>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</si>
  <si>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</si>
  <si>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</si>
  <si>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</si>
  <si>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</si>
  <si>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</si>
  <si>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</si>
  <si>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</si>
  <si>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</si>
  <si>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</si>
  <si>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</si>
  <si>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</si>
  <si>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</si>
  <si>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</si>
  <si>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</si>
  <si>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</si>
  <si>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</si>
  <si>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</si>
  <si>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</si>
  <si>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</si>
  <si>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</si>
  <si>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</si>
  <si>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</si>
  <si>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</si>
  <si>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</si>
  <si>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</si>
  <si>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</si>
  <si>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</si>
  <si>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</si>
  <si>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</si>
  <si>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</si>
  <si>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</si>
  <si>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</si>
  <si>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</si>
  <si>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</si>
  <si>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</si>
  <si>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</si>
  <si>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</si>
  <si>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EB-2020-0002</t>
  </si>
  <si>
    <t>2020 IRM Application</t>
  </si>
  <si>
    <t>EB-2021-0005</t>
  </si>
  <si>
    <t>2022 IRM Application</t>
  </si>
  <si>
    <t>Large Use 2</t>
  </si>
  <si>
    <t xml:space="preserve">                      -  </t>
  </si>
  <si>
    <t xml:space="preserve">                 -  </t>
  </si>
  <si>
    <t xml:space="preserve">                           -  </t>
  </si>
  <si>
    <t xml:space="preserve">                     -  </t>
  </si>
  <si>
    <t>Home Depot Home Appliance Market Uplift Conservation Fund Pilot Program</t>
  </si>
  <si>
    <t>Save on Energy Retrofit Program (excluding SL)</t>
  </si>
  <si>
    <t xml:space="preserve">Efficiency:Equipment Replacement Incentive Initiative (Streetlight project) </t>
  </si>
  <si>
    <t>Save on Energy Retrofit Program -Streetlight</t>
  </si>
  <si>
    <t>Save on Energy Instant Discount Program</t>
  </si>
  <si>
    <t>Whole Home Pilot Program</t>
  </si>
  <si>
    <t>Save on Energy Business Refrigeration Incentive Program</t>
  </si>
  <si>
    <t>Save on Energy Energy Performance Program for Multi-Site Customers</t>
  </si>
  <si>
    <t>Smart Thermostat Program</t>
  </si>
  <si>
    <t>Instant Discount Program</t>
  </si>
  <si>
    <t>P/C Report</t>
  </si>
  <si>
    <t>Post P/C Report</t>
  </si>
  <si>
    <t>2019 True Up</t>
  </si>
  <si>
    <t>Save on Energy Retrofit Program - FCR</t>
  </si>
  <si>
    <t>Save on Energy Retrofit Program - Streetlighting Project</t>
  </si>
  <si>
    <t>Save on Energy Retrofit Program - P4P</t>
  </si>
  <si>
    <t xml:space="preserve">Smart Thermostat Program </t>
  </si>
  <si>
    <t>Save on Energy Retrofit Program (exc. Streetlight) P4P</t>
  </si>
  <si>
    <t>Save on Energy Retrofit Program Streetlight</t>
  </si>
  <si>
    <t>Save on Energy Retrofit Program (exc. Streetlight) FCR</t>
  </si>
  <si>
    <t>EB-2017-0024, January 1, 2018-December 31,2018</t>
  </si>
  <si>
    <t>EB-2018-0016
January 1, 2019 to December 31, 2019</t>
  </si>
  <si>
    <t>Custom IR Application (EB-2014-0002, Exhibit 3, Tab 1, Schedule 2)</t>
  </si>
  <si>
    <t>Table 8-a:  City of Hamilton</t>
  </si>
  <si>
    <t>Summary of Project #134184</t>
  </si>
  <si>
    <t>Pre-Conversion</t>
  </si>
  <si>
    <t>No high voltage</t>
  </si>
  <si>
    <t>No high voltage CO#2</t>
  </si>
  <si>
    <t>No high voltage no LOA</t>
  </si>
  <si>
    <t>No high voltage with LOA</t>
  </si>
  <si>
    <t>ERS1-0-H2-E1-5-40-A-GRAY-DLR</t>
  </si>
  <si>
    <t>ERS1-0-J2-E1-5-40-A-GRAY-DLR</t>
  </si>
  <si>
    <t>ERS2-0-H3-E1-7-40-A-GRAY-DLR</t>
  </si>
  <si>
    <t>ERS2-0-K2-D2-5-40-A-GRAY-DLR</t>
  </si>
  <si>
    <t>ERS2-0-Q2-E1-5-40-A-GRAY-DLR</t>
  </si>
  <si>
    <t>ERX1-0-G1-E1-5-40-A-GRAY-DR</t>
  </si>
  <si>
    <t>Persistence in 2016</t>
  </si>
  <si>
    <t>Persistence in 2017</t>
  </si>
  <si>
    <t>Persistence in 2018</t>
  </si>
  <si>
    <t>Persistence in 2019</t>
  </si>
  <si>
    <t>Table 8-b:  City of St. Catharine</t>
  </si>
  <si>
    <t>Summary of Project #143257</t>
  </si>
  <si>
    <t>Luminaires - 70 W HPS</t>
  </si>
  <si>
    <t>Luminaires - 100 W HPS</t>
  </si>
  <si>
    <t>Luminaires - 200W HPS</t>
  </si>
  <si>
    <t>Luminaires - 200 W HPS</t>
  </si>
  <si>
    <t>ERL10A7A140AGRAYL</t>
  </si>
  <si>
    <t>ERL10B7E140GRAYL</t>
  </si>
  <si>
    <t>ERL10E3E140AGRAYL</t>
  </si>
  <si>
    <t>ERRS10J2C1540AGRAYL</t>
  </si>
  <si>
    <t>Persistence in 2020</t>
  </si>
  <si>
    <t>Table 8-c:  City of Hamilton</t>
  </si>
  <si>
    <t>Summary of Project #156139</t>
  </si>
  <si>
    <t>HPS 30 to 60W</t>
  </si>
  <si>
    <t>HPS 60 to 120W</t>
  </si>
  <si>
    <t>HPS 120 to 200W</t>
  </si>
  <si>
    <t>GE ERL10B7E140A</t>
  </si>
  <si>
    <t>GE ERL0C7E140A</t>
  </si>
  <si>
    <t>GE ERL10E3E140A</t>
  </si>
  <si>
    <t>GE ERL10H2E1540</t>
  </si>
  <si>
    <t>Persistence in 2021</t>
  </si>
  <si>
    <t>Table 8-d:  City of Hamilton</t>
  </si>
  <si>
    <t>Summary of Project #156168</t>
  </si>
  <si>
    <t>Table 8-e:  City of St. Catharine</t>
  </si>
  <si>
    <t>Summary of Project #150502</t>
  </si>
  <si>
    <t>50 to 75W Exterior HID</t>
  </si>
  <si>
    <t>100 to 175W Exterior HID</t>
  </si>
  <si>
    <t>200 to 250W Exterior HID</t>
  </si>
  <si>
    <t>400 to 450W Exterior HID</t>
  </si>
  <si>
    <t>LED fixture&lt;=30W</t>
  </si>
  <si>
    <t>LED fixture&gt;30 Wto&lt;=60W</t>
  </si>
  <si>
    <t>LED fixture&gt;60W to&lt;=120W</t>
  </si>
  <si>
    <t>LED fixture&gt;120W to&lt;=200W</t>
  </si>
  <si>
    <t>Persistence in 2022</t>
  </si>
  <si>
    <t>Persistence in 2023</t>
  </si>
  <si>
    <t>Table 8-f:  City of Hamilton</t>
  </si>
  <si>
    <t>Summary of Project #156181</t>
  </si>
  <si>
    <t>LED fixture (≤30W)</t>
  </si>
  <si>
    <t>LED fixture (&gt;30W to ≤60W)</t>
  </si>
  <si>
    <t>LED fixture (&gt;60W to ≤120W)</t>
  </si>
  <si>
    <t>LED fixture (&gt;120W to ≤200W)</t>
  </si>
  <si>
    <t>C58</t>
  </si>
  <si>
    <t>D877,O877</t>
  </si>
  <si>
    <t>Q4 2021 Interest rate assuming to be consistent as Q3 2021</t>
  </si>
  <si>
    <t>Streetlighting project savings are shown separately from the other Retrofit projects</t>
  </si>
  <si>
    <t>When the Q4 Interest Rate is not yet published, Alectra assumes the same rate as prior quarter</t>
  </si>
  <si>
    <t>Streetlighting projects' savings are shown separately in the workform to avoid double counting of Streetlight project savings in the Retrofit Program line.</t>
  </si>
  <si>
    <t>Tier 1</t>
  </si>
  <si>
    <t>Consumer</t>
  </si>
  <si>
    <t>Horizon Utilities Corporation</t>
  </si>
  <si>
    <t>EE</t>
  </si>
  <si>
    <t>Final; Released August 31, 2012</t>
  </si>
  <si>
    <t>DR</t>
  </si>
  <si>
    <t>Business</t>
  </si>
  <si>
    <t>Commercial Demand Response (part of the Residential program schedule)</t>
  </si>
  <si>
    <t>Commercial &amp; Institutional</t>
  </si>
  <si>
    <t>Demand Response 3 (part of the Industrial program schedule)</t>
  </si>
  <si>
    <t>Industrial</t>
  </si>
  <si>
    <t>Pre-2011 Programs Completed in 2011</t>
  </si>
  <si>
    <t xml:space="preserve">          -  </t>
  </si>
  <si>
    <t>C&amp;I</t>
  </si>
  <si>
    <t>Final; Released August 31, 2013</t>
  </si>
  <si>
    <t>Home Assistance</t>
  </si>
  <si>
    <t>Non-Tier 1</t>
  </si>
  <si>
    <t>Residential and Small Commercial Demand Response</t>
  </si>
  <si>
    <t>Tier 1 - 2011 Adjustment</t>
  </si>
  <si>
    <t>Energy Audit Funding</t>
  </si>
  <si>
    <t>Dx</t>
  </si>
  <si>
    <t xml:space="preserve">     -  </t>
  </si>
  <si>
    <t xml:space="preserve">                    -  </t>
  </si>
  <si>
    <t xml:space="preserve">              -  </t>
  </si>
  <si>
    <t xml:space="preserve">                -  </t>
  </si>
  <si>
    <t>DR-3</t>
  </si>
  <si>
    <t>peaksaverPLUS</t>
  </si>
  <si>
    <t>peaksaverPLUS (IHD)</t>
  </si>
  <si>
    <t>Small Business Lighting</t>
  </si>
  <si>
    <t>Annual Coupons</t>
  </si>
  <si>
    <t>Bi-Annual Retailer Events</t>
  </si>
  <si>
    <t>HVAC</t>
  </si>
  <si>
    <t>Non-LDC</t>
  </si>
  <si>
    <t>Commercial</t>
  </si>
  <si>
    <t xml:space="preserve">                       -  </t>
  </si>
  <si>
    <t xml:space="preserve">            -  </t>
  </si>
  <si>
    <t xml:space="preserve">      -  </t>
  </si>
  <si>
    <t xml:space="preserve">                        -  </t>
  </si>
  <si>
    <t>Time-of-Use Savings</t>
  </si>
  <si>
    <t>non-Tier 1</t>
  </si>
  <si>
    <t>Commercial Demand Response</t>
  </si>
  <si>
    <t xml:space="preserve">Demand Response 3 </t>
  </si>
  <si>
    <t>Energy Managers</t>
  </si>
  <si>
    <t>2015 Adjustment</t>
  </si>
  <si>
    <t>Save on Energy Heating &amp; Cooling Program</t>
  </si>
  <si>
    <t>Note:  Alectra relied on the Participation and Cost Report (P/C) and true up any savings subsequent to P/C report based on the CDM listing on closed/paid projects</t>
  </si>
  <si>
    <t>Alectra Utilities - Horizon Rate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</si>
</sst>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0" fontId="91" fillId="28" borderId="139" xfId="0" applyFont="1" applyFill="1" applyBorder="1" applyAlignment="1">
      <alignment vertical="center"/>
    </xf>
    <xf numFmtId="0" fontId="212" fillId="28" borderId="123" xfId="40" applyNumberFormat="1" applyFont="1" applyFill="1" applyBorder="1" applyAlignment="1">
      <alignment vertical="center"/>
    </xf>
    <xf numFmtId="44" fontId="212" fillId="28" borderId="123" xfId="70" applyFont="1" applyFill="1" applyBorder="1" applyAlignment="1">
      <alignment vertical="center"/>
    </xf>
    <xf numFmtId="10" fontId="41" fillId="28"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3" fontId="45" fillId="2" borderId="0" xfId="0" applyNumberFormat="1" applyFont="1" applyFill="1" applyAlignment="1" applyProtection="1">
      <alignment horizontal="left" vertical="center"/>
      <protection locked="0"/>
    </xf>
    <xf numFmtId="9" fontId="41" fillId="28" borderId="0" xfId="0" applyNumberFormat="1" applyFont="1" applyFill="1" applyAlignment="1">
      <alignment horizontal="center" vertical="center"/>
    </xf>
    <xf numFmtId="10" fontId="34"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0" fontId="91" fillId="2" borderId="0" xfId="0" applyFont="1" applyFill="1" applyAlignment="1" applyProtection="1">
      <alignment vertical="top" wrapText="1"/>
      <protection locked="0"/>
    </xf>
    <xf numFmtId="10" fontId="45" fillId="28" borderId="0" xfId="0" applyNumberFormat="1" applyFont="1" applyFill="1" applyAlignment="1" applyProtection="1">
      <alignment horizontal="center" vertical="center"/>
      <protection locked="0"/>
    </xf>
    <xf numFmtId="38"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171" fontId="241" fillId="2" borderId="0" xfId="5151" applyNumberFormat="1" applyFont="1" applyFill="1" applyAlignment="1">
      <alignment vertical="center"/>
    </xf>
    <xf numFmtId="2" fontId="5" fillId="28" borderId="35" xfId="0" applyNumberFormat="1" applyFont="1" applyFill="1" applyBorder="1" applyProtection="1">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13" fillId="0" borderId="110" xfId="0" applyFont="1" applyFill="1" applyBorder="1" applyAlignment="1">
      <alignment horizontal="left" vertical="top"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6914595"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1795416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19515665"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C12" sqref="C12"/>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1" t="s">
        <v>174</v>
      </c>
      <c r="C3" s="771"/>
    </row>
    <row r="4" spans="1:3" ht="11.25" customHeight="1"/>
    <row r="5" spans="1:3" s="30" customFormat="1" ht="25.5" customHeight="1">
      <c r="B5" s="60" t="s">
        <v>420</v>
      </c>
      <c r="C5" s="60" t="s">
        <v>173</v>
      </c>
    </row>
    <row r="6" spans="1:3" s="176" customFormat="1" ht="48" customHeight="1">
      <c r="A6" s="241"/>
      <c r="B6" s="615" t="s">
        <v>170</v>
      </c>
      <c r="C6" s="667" t="s">
        <v>604</v>
      </c>
    </row>
    <row r="7" spans="1:3" s="176" customFormat="1" ht="21" customHeight="1">
      <c r="A7" s="241"/>
      <c r="B7" s="609" t="s">
        <v>552</v>
      </c>
      <c r="C7" s="668" t="s">
        <v>617</v>
      </c>
    </row>
    <row r="8" spans="1:3" s="176" customFormat="1" ht="32.25" customHeight="1">
      <c r="B8" s="609" t="s">
        <v>367</v>
      </c>
      <c r="C8" s="669" t="s">
        <v>605</v>
      </c>
    </row>
    <row r="9" spans="1:3" s="176" customFormat="1" ht="27.75" customHeight="1">
      <c r="B9" s="609" t="s">
        <v>169</v>
      </c>
      <c r="C9" s="669" t="s">
        <v>606</v>
      </c>
    </row>
    <row r="10" spans="1:3" s="176" customFormat="1" ht="33" customHeight="1">
      <c r="B10" s="609" t="s">
        <v>602</v>
      </c>
      <c r="C10" s="668" t="s">
        <v>610</v>
      </c>
    </row>
    <row r="11" spans="1:3" s="176" customFormat="1" ht="26.25" customHeight="1">
      <c r="B11" s="624" t="s">
        <v>368</v>
      </c>
      <c r="C11" s="671" t="s">
        <v>607</v>
      </c>
    </row>
    <row r="12" spans="1:3" s="176" customFormat="1" ht="39.75" customHeight="1">
      <c r="B12" s="609" t="s">
        <v>369</v>
      </c>
      <c r="C12" s="669" t="s">
        <v>608</v>
      </c>
    </row>
    <row r="13" spans="1:3" s="176" customFormat="1" ht="18" customHeight="1">
      <c r="B13" s="609" t="s">
        <v>370</v>
      </c>
      <c r="C13" s="669" t="s">
        <v>609</v>
      </c>
    </row>
    <row r="14" spans="1:3" s="176" customFormat="1" ht="13.5" customHeight="1">
      <c r="B14" s="609"/>
      <c r="C14" s="670"/>
    </row>
    <row r="15" spans="1:3" s="176" customFormat="1" ht="18" customHeight="1">
      <c r="B15" s="609" t="s">
        <v>669</v>
      </c>
      <c r="C15" s="668" t="s">
        <v>667</v>
      </c>
    </row>
    <row r="16" spans="1:3" s="176" customFormat="1" ht="8.25" customHeight="1">
      <c r="B16" s="609"/>
      <c r="C16" s="670"/>
    </row>
    <row r="17" spans="2:3" s="176" customFormat="1" ht="33" customHeight="1">
      <c r="B17" s="672" t="s">
        <v>603</v>
      </c>
      <c r="C17" s="673"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42"/>
  <sheetViews>
    <sheetView topLeftCell="A704" zoomScale="90" zoomScaleNormal="90" workbookViewId="0">
      <pane xSplit="2" topLeftCell="C1" activePane="topRight" state="frozen"/>
      <selection pane="topRight" activeCell="O688" sqref="O688"/>
    </sheetView>
  </sheetViews>
  <sheetFormatPr defaultColWidth="9" defaultRowHeight="15" outlineLevelRow="1" outlineLevelCol="1"/>
  <cols>
    <col min="1" max="1" width="4.5703125" style="521" customWidth="1"/>
    <col min="2" max="2" width="44" style="427" customWidth="1"/>
    <col min="3" max="3" width="13.42578125" style="427" customWidth="1"/>
    <col min="4" max="4" width="15.5703125" style="427" bestFit="1" customWidth="1"/>
    <col min="5" max="13" width="11.28515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31"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1"/>
      <c r="C16" s="814" t="s">
        <v>551</v>
      </c>
      <c r="D16" s="81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1" t="s">
        <v>505</v>
      </c>
      <c r="C18" s="830" t="s">
        <v>692</v>
      </c>
      <c r="D18" s="830"/>
      <c r="E18" s="830"/>
      <c r="F18" s="830"/>
      <c r="G18" s="830"/>
      <c r="H18" s="830"/>
      <c r="I18" s="830"/>
      <c r="J18" s="830"/>
      <c r="K18" s="830"/>
      <c r="L18" s="830"/>
      <c r="M18" s="830"/>
      <c r="N18" s="830"/>
      <c r="O18" s="830"/>
      <c r="P18" s="830"/>
      <c r="Q18" s="830"/>
      <c r="R18" s="830"/>
      <c r="S18" s="830"/>
      <c r="T18" s="830"/>
      <c r="U18" s="830"/>
      <c r="V18" s="830"/>
      <c r="W18" s="830"/>
      <c r="X18" s="830"/>
      <c r="Y18" s="603"/>
      <c r="Z18" s="603"/>
      <c r="AA18" s="603"/>
      <c r="AB18" s="603"/>
      <c r="AC18" s="603"/>
      <c r="AD18" s="603"/>
      <c r="AE18" s="270"/>
      <c r="AF18" s="265"/>
      <c r="AG18" s="265"/>
      <c r="AH18" s="265"/>
      <c r="AI18" s="265"/>
      <c r="AJ18" s="265"/>
      <c r="AK18" s="265"/>
      <c r="AL18" s="265"/>
      <c r="AM18" s="265"/>
    </row>
    <row r="19" spans="2:39" ht="45.75" customHeight="1">
      <c r="B19" s="831"/>
      <c r="C19" s="830" t="s">
        <v>575</v>
      </c>
      <c r="D19" s="830"/>
      <c r="E19" s="830"/>
      <c r="F19" s="830"/>
      <c r="G19" s="830"/>
      <c r="H19" s="830"/>
      <c r="I19" s="830"/>
      <c r="J19" s="830"/>
      <c r="K19" s="830"/>
      <c r="L19" s="830"/>
      <c r="M19" s="830"/>
      <c r="N19" s="830"/>
      <c r="O19" s="830"/>
      <c r="P19" s="830"/>
      <c r="Q19" s="830"/>
      <c r="R19" s="830"/>
      <c r="S19" s="830"/>
      <c r="T19" s="830"/>
      <c r="U19" s="830"/>
      <c r="V19" s="830"/>
      <c r="W19" s="830"/>
      <c r="X19" s="830"/>
      <c r="Y19" s="603"/>
      <c r="Z19" s="603"/>
      <c r="AA19" s="603"/>
      <c r="AB19" s="603"/>
      <c r="AC19" s="603"/>
      <c r="AD19" s="603"/>
      <c r="AE19" s="270"/>
      <c r="AF19" s="265"/>
      <c r="AG19" s="265"/>
      <c r="AH19" s="265"/>
      <c r="AI19" s="265"/>
      <c r="AJ19" s="265"/>
      <c r="AK19" s="265"/>
      <c r="AL19" s="265"/>
      <c r="AM19" s="265"/>
    </row>
    <row r="20" spans="2:39" ht="62.25" customHeight="1">
      <c r="B20" s="273"/>
      <c r="C20" s="830" t="s">
        <v>573</v>
      </c>
      <c r="D20" s="830"/>
      <c r="E20" s="830"/>
      <c r="F20" s="830"/>
      <c r="G20" s="830"/>
      <c r="H20" s="830"/>
      <c r="I20" s="830"/>
      <c r="J20" s="830"/>
      <c r="K20" s="830"/>
      <c r="L20" s="830"/>
      <c r="M20" s="830"/>
      <c r="N20" s="830"/>
      <c r="O20" s="830"/>
      <c r="P20" s="830"/>
      <c r="Q20" s="830"/>
      <c r="R20" s="830"/>
      <c r="S20" s="830"/>
      <c r="T20" s="830"/>
      <c r="U20" s="830"/>
      <c r="V20" s="830"/>
      <c r="W20" s="830"/>
      <c r="X20" s="830"/>
      <c r="Y20" s="603"/>
      <c r="Z20" s="603"/>
      <c r="AA20" s="603"/>
      <c r="AB20" s="603"/>
      <c r="AC20" s="603"/>
      <c r="AD20" s="603"/>
      <c r="AE20" s="428"/>
      <c r="AF20" s="265"/>
      <c r="AG20" s="265"/>
      <c r="AH20" s="265"/>
      <c r="AI20" s="265"/>
      <c r="AJ20" s="265"/>
      <c r="AK20" s="265"/>
      <c r="AL20" s="265"/>
      <c r="AM20" s="265"/>
    </row>
    <row r="21" spans="2:39" ht="37.5" customHeight="1">
      <c r="B21" s="273"/>
      <c r="C21" s="830" t="s">
        <v>637</v>
      </c>
      <c r="D21" s="830"/>
      <c r="E21" s="830"/>
      <c r="F21" s="830"/>
      <c r="G21" s="830"/>
      <c r="H21" s="830"/>
      <c r="I21" s="830"/>
      <c r="J21" s="830"/>
      <c r="K21" s="830"/>
      <c r="L21" s="830"/>
      <c r="M21" s="830"/>
      <c r="N21" s="830"/>
      <c r="O21" s="830"/>
      <c r="P21" s="830"/>
      <c r="Q21" s="830"/>
      <c r="R21" s="830"/>
      <c r="S21" s="830"/>
      <c r="T21" s="830"/>
      <c r="U21" s="830"/>
      <c r="V21" s="830"/>
      <c r="W21" s="830"/>
      <c r="X21" s="830"/>
      <c r="Y21" s="603"/>
      <c r="Z21" s="603"/>
      <c r="AA21" s="603"/>
      <c r="AB21" s="603"/>
      <c r="AC21" s="603"/>
      <c r="AD21" s="603"/>
      <c r="AE21" s="276"/>
      <c r="AF21" s="265"/>
      <c r="AG21" s="265"/>
      <c r="AH21" s="265"/>
      <c r="AI21" s="265"/>
      <c r="AJ21" s="265"/>
      <c r="AK21" s="265"/>
      <c r="AL21" s="265"/>
      <c r="AM21" s="265"/>
    </row>
    <row r="22" spans="2:39" ht="54.75" customHeight="1">
      <c r="B22" s="273"/>
      <c r="C22" s="830" t="s">
        <v>623</v>
      </c>
      <c r="D22" s="830"/>
      <c r="E22" s="830"/>
      <c r="F22" s="830"/>
      <c r="G22" s="830"/>
      <c r="H22" s="830"/>
      <c r="I22" s="830"/>
      <c r="J22" s="830"/>
      <c r="K22" s="830"/>
      <c r="L22" s="830"/>
      <c r="M22" s="830"/>
      <c r="N22" s="830"/>
      <c r="O22" s="830"/>
      <c r="P22" s="830"/>
      <c r="Q22" s="830"/>
      <c r="R22" s="830"/>
      <c r="S22" s="830"/>
      <c r="T22" s="830"/>
      <c r="U22" s="830"/>
      <c r="V22" s="830"/>
      <c r="W22" s="830"/>
      <c r="X22" s="830"/>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1"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1"/>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1" t="s">
        <v>211</v>
      </c>
      <c r="C34" s="823" t="s">
        <v>33</v>
      </c>
      <c r="D34" s="284" t="s">
        <v>422</v>
      </c>
      <c r="E34" s="825" t="s">
        <v>209</v>
      </c>
      <c r="F34" s="826"/>
      <c r="G34" s="826"/>
      <c r="H34" s="826"/>
      <c r="I34" s="826"/>
      <c r="J34" s="826"/>
      <c r="K34" s="826"/>
      <c r="L34" s="826"/>
      <c r="M34" s="827"/>
      <c r="N34" s="828" t="s">
        <v>213</v>
      </c>
      <c r="O34" s="284" t="s">
        <v>423</v>
      </c>
      <c r="P34" s="825" t="s">
        <v>212</v>
      </c>
      <c r="Q34" s="826"/>
      <c r="R34" s="826"/>
      <c r="S34" s="826"/>
      <c r="T34" s="826"/>
      <c r="U34" s="826"/>
      <c r="V34" s="826"/>
      <c r="W34" s="826"/>
      <c r="X34" s="827"/>
      <c r="Y34" s="818" t="s">
        <v>243</v>
      </c>
      <c r="Z34" s="819"/>
      <c r="AA34" s="819"/>
      <c r="AB34" s="819"/>
      <c r="AC34" s="819"/>
      <c r="AD34" s="819"/>
      <c r="AE34" s="819"/>
      <c r="AF34" s="819"/>
      <c r="AG34" s="819"/>
      <c r="AH34" s="819"/>
      <c r="AI34" s="819"/>
      <c r="AJ34" s="819"/>
      <c r="AK34" s="819"/>
      <c r="AL34" s="819"/>
      <c r="AM34" s="820"/>
    </row>
    <row r="35" spans="1:39" ht="65.25" customHeight="1">
      <c r="B35" s="822"/>
      <c r="C35" s="824"/>
      <c r="D35" s="285">
        <v>2015</v>
      </c>
      <c r="E35" s="285">
        <v>2016</v>
      </c>
      <c r="F35" s="285">
        <v>2017</v>
      </c>
      <c r="G35" s="285">
        <v>2018</v>
      </c>
      <c r="H35" s="285">
        <v>2019</v>
      </c>
      <c r="I35" s="285">
        <v>2020</v>
      </c>
      <c r="J35" s="285">
        <v>2021</v>
      </c>
      <c r="K35" s="285">
        <v>2022</v>
      </c>
      <c r="L35" s="285">
        <v>2023</v>
      </c>
      <c r="M35" s="429">
        <v>2024</v>
      </c>
      <c r="N35" s="82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+'4.  2011-2014 LRAM'!AA20</f>
        <v>General Service 50 to 4,999 kW</v>
      </c>
      <c r="AB35" s="285" t="str">
        <f>+'4.  2011-2014 LRAM'!AB20</f>
        <v>Large Use</v>
      </c>
      <c r="AC35" s="285" t="str">
        <f>+'4.  2011-2014 LRAM'!AC20</f>
        <v>Large Use 2</v>
      </c>
      <c r="AD35" s="285" t="str">
        <f>+'4.  2011-2014 LRAM'!AD20</f>
        <v>Street Lighting</v>
      </c>
      <c r="AE35" s="285" t="str">
        <f>+'4.  2011-2014 LRAM'!AE20</f>
        <v>Unmetered Scattered Load</v>
      </c>
      <c r="AF35" s="285" t="str">
        <f>+'4.  2011-2014 LRAM'!AF20</f>
        <v/>
      </c>
      <c r="AG35" s="285" t="str">
        <f>+'4.  2011-2014 LRAM'!AG20</f>
        <v/>
      </c>
      <c r="AH35" s="285" t="str">
        <f>+'4.  2011-2014 LRAM'!AH20</f>
        <v/>
      </c>
      <c r="AI35" s="285" t="str">
        <f>+'4.  2011-2014 LRAM'!AI20</f>
        <v/>
      </c>
      <c r="AJ35" s="285" t="str">
        <f>+'4.  2011-2014 LRAM'!AJ20</f>
        <v/>
      </c>
      <c r="AK35" s="285" t="str">
        <f>+'4.  2011-2014 LRAM'!AK20</f>
        <v/>
      </c>
      <c r="AL35" s="285" t="str">
        <f>+'4.  2011-2014 LRAM'!AL20</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+'4.  2011-2014 LRAM'!AA21</f>
        <v>kW</v>
      </c>
      <c r="AB36" s="291" t="str">
        <f>+'4.  2011-2014 LRAM'!AB21</f>
        <v>kW</v>
      </c>
      <c r="AC36" s="291" t="str">
        <f>+'4.  2011-2014 LRAM'!AC21</f>
        <v>kW</v>
      </c>
      <c r="AD36" s="291" t="str">
        <f>+'4.  2011-2014 LRAM'!AD21</f>
        <v>kW</v>
      </c>
      <c r="AE36" s="291" t="str">
        <f>+'4.  2011-2014 LRAM'!AE21</f>
        <v>kWh</v>
      </c>
      <c r="AF36" s="291">
        <f>+'4.  2011-2014 LRAM'!AF21</f>
        <v>0</v>
      </c>
      <c r="AG36" s="291">
        <f>+'4.  2011-2014 LRAM'!AG21</f>
        <v>0</v>
      </c>
      <c r="AH36" s="291">
        <f>+'4.  2011-2014 LRAM'!AH21</f>
        <v>0</v>
      </c>
      <c r="AI36" s="291">
        <f>+'4.  2011-2014 LRAM'!AI21</f>
        <v>0</v>
      </c>
      <c r="AJ36" s="291">
        <f>+'4.  2011-2014 LRAM'!AJ21</f>
        <v>0</v>
      </c>
      <c r="AK36" s="291">
        <f>+'4.  2011-2014 LRAM'!AK21</f>
        <v>0</v>
      </c>
      <c r="AL36" s="291">
        <f>+'4.  2011-2014 LRAM'!AL21</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585232</v>
      </c>
      <c r="E38" s="295">
        <v>580190</v>
      </c>
      <c r="F38" s="295">
        <v>580190</v>
      </c>
      <c r="G38" s="295">
        <v>580190</v>
      </c>
      <c r="H38" s="295">
        <v>580190</v>
      </c>
      <c r="I38" s="295">
        <v>580190</v>
      </c>
      <c r="J38" s="295">
        <v>580190</v>
      </c>
      <c r="K38" s="295">
        <v>580033</v>
      </c>
      <c r="L38" s="295">
        <v>580033</v>
      </c>
      <c r="M38" s="295">
        <v>580033</v>
      </c>
      <c r="N38" s="291"/>
      <c r="O38" s="295">
        <v>38</v>
      </c>
      <c r="P38" s="295">
        <v>37</v>
      </c>
      <c r="Q38" s="295">
        <v>37</v>
      </c>
      <c r="R38" s="295">
        <v>37</v>
      </c>
      <c r="S38" s="295">
        <v>37</v>
      </c>
      <c r="T38" s="295">
        <v>37</v>
      </c>
      <c r="U38" s="295">
        <v>37</v>
      </c>
      <c r="V38" s="295">
        <v>37</v>
      </c>
      <c r="W38" s="295">
        <v>37</v>
      </c>
      <c r="X38" s="295">
        <v>37</v>
      </c>
      <c r="Y38" s="743">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3141</v>
      </c>
      <c r="E39" s="295">
        <v>3081</v>
      </c>
      <c r="F39" s="295">
        <v>3081</v>
      </c>
      <c r="G39" s="295">
        <v>3081</v>
      </c>
      <c r="H39" s="295">
        <v>3081</v>
      </c>
      <c r="I39" s="295">
        <v>3081</v>
      </c>
      <c r="J39" s="295">
        <v>3081</v>
      </c>
      <c r="K39" s="295">
        <v>3064</v>
      </c>
      <c r="L39" s="295">
        <v>3064</v>
      </c>
      <c r="M39" s="295">
        <v>3064</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744"/>
      <c r="E40" s="744"/>
      <c r="F40" s="744"/>
      <c r="G40" s="744"/>
      <c r="H40" s="744"/>
      <c r="I40" s="744"/>
      <c r="J40" s="744"/>
      <c r="K40" s="744"/>
      <c r="L40" s="744"/>
      <c r="M40" s="744"/>
      <c r="N40" s="300"/>
      <c r="O40" s="744"/>
      <c r="P40" s="744"/>
      <c r="Q40" s="744"/>
      <c r="R40" s="744"/>
      <c r="S40" s="744"/>
      <c r="T40" s="744"/>
      <c r="U40" s="744"/>
      <c r="V40" s="744"/>
      <c r="W40" s="744"/>
      <c r="X40" s="744"/>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1375807</v>
      </c>
      <c r="E41" s="295">
        <v>1328446</v>
      </c>
      <c r="F41" s="295">
        <v>1328446</v>
      </c>
      <c r="G41" s="295">
        <v>1328446</v>
      </c>
      <c r="H41" s="295">
        <v>1328446</v>
      </c>
      <c r="I41" s="295">
        <v>1328446</v>
      </c>
      <c r="J41" s="295">
        <v>1328446</v>
      </c>
      <c r="K41" s="295">
        <v>1328446</v>
      </c>
      <c r="L41" s="295">
        <v>1328446</v>
      </c>
      <c r="M41" s="295">
        <v>1328446</v>
      </c>
      <c r="N41" s="291"/>
      <c r="O41" s="295">
        <v>102</v>
      </c>
      <c r="P41" s="295">
        <v>99</v>
      </c>
      <c r="Q41" s="295">
        <v>99</v>
      </c>
      <c r="R41" s="295">
        <v>99</v>
      </c>
      <c r="S41" s="295">
        <v>99</v>
      </c>
      <c r="T41" s="295">
        <v>99</v>
      </c>
      <c r="U41" s="295">
        <v>99</v>
      </c>
      <c r="V41" s="295">
        <v>99</v>
      </c>
      <c r="W41" s="295">
        <v>99</v>
      </c>
      <c r="X41" s="295">
        <v>99</v>
      </c>
      <c r="Y41" s="743">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745"/>
      <c r="E43" s="745"/>
      <c r="F43" s="745"/>
      <c r="G43" s="745"/>
      <c r="H43" s="745"/>
      <c r="I43" s="745"/>
      <c r="J43" s="745"/>
      <c r="K43" s="745"/>
      <c r="L43" s="745"/>
      <c r="M43" s="745"/>
      <c r="N43" s="300"/>
      <c r="O43" s="745"/>
      <c r="P43" s="745"/>
      <c r="Q43" s="745"/>
      <c r="R43" s="745"/>
      <c r="S43" s="745"/>
      <c r="T43" s="745"/>
      <c r="U43" s="745"/>
      <c r="V43" s="745"/>
      <c r="W43" s="745"/>
      <c r="X43" s="745"/>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86849</v>
      </c>
      <c r="E44" s="295">
        <v>86849</v>
      </c>
      <c r="F44" s="295">
        <v>86849</v>
      </c>
      <c r="G44" s="295">
        <v>86432</v>
      </c>
      <c r="H44" s="295">
        <v>47616</v>
      </c>
      <c r="I44" s="295">
        <v>0</v>
      </c>
      <c r="J44" s="295">
        <v>0</v>
      </c>
      <c r="K44" s="295">
        <v>0</v>
      </c>
      <c r="L44" s="295">
        <v>0</v>
      </c>
      <c r="M44" s="295">
        <v>0</v>
      </c>
      <c r="N44" s="291"/>
      <c r="O44" s="295">
        <v>13</v>
      </c>
      <c r="P44" s="295">
        <v>13</v>
      </c>
      <c r="Q44" s="295">
        <v>13</v>
      </c>
      <c r="R44" s="295">
        <v>13</v>
      </c>
      <c r="S44" s="295">
        <v>7</v>
      </c>
      <c r="T44" s="295">
        <v>0</v>
      </c>
      <c r="U44" s="295">
        <v>0</v>
      </c>
      <c r="V44" s="295">
        <v>0</v>
      </c>
      <c r="W44" s="295">
        <v>0</v>
      </c>
      <c r="X44" s="295">
        <v>0</v>
      </c>
      <c r="Y44" s="743">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746"/>
      <c r="E46" s="746"/>
      <c r="F46" s="746"/>
      <c r="G46" s="746"/>
      <c r="H46" s="746"/>
      <c r="I46" s="746"/>
      <c r="J46" s="746"/>
      <c r="K46" s="746"/>
      <c r="L46" s="746"/>
      <c r="M46" s="746"/>
      <c r="N46" s="291"/>
      <c r="O46" s="746"/>
      <c r="P46" s="746"/>
      <c r="Q46" s="746"/>
      <c r="R46" s="746"/>
      <c r="S46" s="746"/>
      <c r="T46" s="746"/>
      <c r="U46" s="746"/>
      <c r="V46" s="746"/>
      <c r="W46" s="746"/>
      <c r="X46" s="746"/>
      <c r="Y46" s="412"/>
      <c r="Z46" s="412"/>
      <c r="AA46" s="412"/>
      <c r="AB46" s="412"/>
      <c r="AC46" s="412"/>
      <c r="AD46" s="412"/>
      <c r="AE46" s="412"/>
      <c r="AF46" s="412"/>
      <c r="AG46" s="412"/>
      <c r="AH46" s="412"/>
      <c r="AI46" s="412"/>
      <c r="AJ46" s="412"/>
      <c r="AK46" s="412"/>
      <c r="AL46" s="412"/>
      <c r="AM46" s="306"/>
    </row>
    <row r="47" spans="1:39" outlineLevel="1">
      <c r="A47" s="521">
        <v>4</v>
      </c>
      <c r="B47" s="519" t="s">
        <v>678</v>
      </c>
      <c r="C47" s="291" t="s">
        <v>25</v>
      </c>
      <c r="D47" s="295">
        <v>1477035</v>
      </c>
      <c r="E47" s="295">
        <v>1477035</v>
      </c>
      <c r="F47" s="295">
        <v>1477035</v>
      </c>
      <c r="G47" s="295">
        <v>1477035</v>
      </c>
      <c r="H47" s="295">
        <v>1477035</v>
      </c>
      <c r="I47" s="295">
        <v>1477035</v>
      </c>
      <c r="J47" s="295">
        <v>1477035</v>
      </c>
      <c r="K47" s="295">
        <v>1477035</v>
      </c>
      <c r="L47" s="295">
        <v>1477035</v>
      </c>
      <c r="M47" s="295">
        <v>1477035</v>
      </c>
      <c r="N47" s="291"/>
      <c r="O47" s="295">
        <v>783</v>
      </c>
      <c r="P47" s="295">
        <v>783</v>
      </c>
      <c r="Q47" s="295">
        <v>783</v>
      </c>
      <c r="R47" s="295">
        <v>783</v>
      </c>
      <c r="S47" s="295">
        <v>783</v>
      </c>
      <c r="T47" s="295">
        <v>783</v>
      </c>
      <c r="U47" s="295">
        <v>783</v>
      </c>
      <c r="V47" s="295">
        <v>783</v>
      </c>
      <c r="W47" s="295">
        <v>783</v>
      </c>
      <c r="X47" s="295">
        <v>783</v>
      </c>
      <c r="Y47" s="743">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37584</v>
      </c>
      <c r="E48" s="295">
        <v>37584</v>
      </c>
      <c r="F48" s="295">
        <v>37584</v>
      </c>
      <c r="G48" s="295">
        <v>37584</v>
      </c>
      <c r="H48" s="295">
        <v>37584</v>
      </c>
      <c r="I48" s="295">
        <v>37584</v>
      </c>
      <c r="J48" s="295">
        <v>37584</v>
      </c>
      <c r="K48" s="295">
        <v>37584</v>
      </c>
      <c r="L48" s="295">
        <v>37584</v>
      </c>
      <c r="M48" s="295">
        <v>37584</v>
      </c>
      <c r="N48" s="468"/>
      <c r="O48" s="295">
        <v>20</v>
      </c>
      <c r="P48" s="295">
        <v>20</v>
      </c>
      <c r="Q48" s="295">
        <v>20</v>
      </c>
      <c r="R48" s="295">
        <v>20</v>
      </c>
      <c r="S48" s="295">
        <v>20</v>
      </c>
      <c r="T48" s="295">
        <v>20</v>
      </c>
      <c r="U48" s="295">
        <v>20</v>
      </c>
      <c r="V48" s="295">
        <v>20</v>
      </c>
      <c r="W48" s="295">
        <v>20</v>
      </c>
      <c r="X48" s="295">
        <v>20</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745"/>
      <c r="E49" s="745"/>
      <c r="F49" s="745"/>
      <c r="G49" s="745"/>
      <c r="H49" s="745"/>
      <c r="I49" s="745"/>
      <c r="J49" s="745"/>
      <c r="K49" s="745"/>
      <c r="L49" s="745"/>
      <c r="M49" s="745"/>
      <c r="N49" s="291"/>
      <c r="O49" s="745"/>
      <c r="P49" s="745"/>
      <c r="Q49" s="745"/>
      <c r="R49" s="745"/>
      <c r="S49" s="745"/>
      <c r="T49" s="745"/>
      <c r="U49" s="745"/>
      <c r="V49" s="745"/>
      <c r="W49" s="745"/>
      <c r="X49" s="745"/>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v>219469</v>
      </c>
      <c r="E50" s="295">
        <v>219469</v>
      </c>
      <c r="F50" s="295">
        <v>219469</v>
      </c>
      <c r="G50" s="295">
        <v>219469</v>
      </c>
      <c r="H50" s="295">
        <v>219469</v>
      </c>
      <c r="I50" s="295">
        <v>219469</v>
      </c>
      <c r="J50" s="295">
        <v>219469</v>
      </c>
      <c r="K50" s="295">
        <v>219469</v>
      </c>
      <c r="L50" s="295">
        <v>219469</v>
      </c>
      <c r="M50" s="295">
        <v>219469</v>
      </c>
      <c r="N50" s="291"/>
      <c r="O50" s="295">
        <v>62</v>
      </c>
      <c r="P50" s="295">
        <v>62</v>
      </c>
      <c r="Q50" s="295">
        <v>62</v>
      </c>
      <c r="R50" s="295">
        <v>62</v>
      </c>
      <c r="S50" s="295">
        <v>62</v>
      </c>
      <c r="T50" s="295">
        <v>62</v>
      </c>
      <c r="U50" s="295">
        <v>62</v>
      </c>
      <c r="V50" s="295">
        <v>62</v>
      </c>
      <c r="W50" s="295">
        <v>62</v>
      </c>
      <c r="X50" s="295">
        <v>62</v>
      </c>
      <c r="Y50" s="743">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v>807475</v>
      </c>
      <c r="E51" s="295">
        <v>807475</v>
      </c>
      <c r="F51" s="295">
        <v>807475</v>
      </c>
      <c r="G51" s="295">
        <v>807475</v>
      </c>
      <c r="H51" s="295">
        <v>807475</v>
      </c>
      <c r="I51" s="295">
        <v>807475</v>
      </c>
      <c r="J51" s="295">
        <v>807475</v>
      </c>
      <c r="K51" s="295">
        <v>807475</v>
      </c>
      <c r="L51" s="295">
        <v>807475</v>
      </c>
      <c r="M51" s="295">
        <v>807475</v>
      </c>
      <c r="N51" s="468"/>
      <c r="O51" s="295">
        <v>42</v>
      </c>
      <c r="P51" s="295">
        <v>42</v>
      </c>
      <c r="Q51" s="295">
        <v>42</v>
      </c>
      <c r="R51" s="295">
        <v>42</v>
      </c>
      <c r="S51" s="295">
        <v>42</v>
      </c>
      <c r="T51" s="295">
        <v>42</v>
      </c>
      <c r="U51" s="295">
        <v>42</v>
      </c>
      <c r="V51" s="295">
        <v>42</v>
      </c>
      <c r="W51" s="295">
        <v>42</v>
      </c>
      <c r="X51" s="295">
        <v>42</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499499</v>
      </c>
      <c r="E54" s="295">
        <v>499499</v>
      </c>
      <c r="F54" s="295">
        <v>499499</v>
      </c>
      <c r="G54" s="295">
        <v>499499</v>
      </c>
      <c r="H54" s="295">
        <v>0</v>
      </c>
      <c r="I54" s="295">
        <v>0</v>
      </c>
      <c r="J54" s="295">
        <v>0</v>
      </c>
      <c r="K54" s="295">
        <v>0</v>
      </c>
      <c r="L54" s="295">
        <v>0</v>
      </c>
      <c r="M54" s="295">
        <v>0</v>
      </c>
      <c r="N54" s="295">
        <v>12</v>
      </c>
      <c r="O54" s="295">
        <v>106</v>
      </c>
      <c r="P54" s="295">
        <v>106</v>
      </c>
      <c r="Q54" s="295">
        <v>106</v>
      </c>
      <c r="R54" s="295">
        <v>106</v>
      </c>
      <c r="S54" s="295">
        <v>0</v>
      </c>
      <c r="T54" s="295">
        <v>0</v>
      </c>
      <c r="U54" s="295">
        <v>0</v>
      </c>
      <c r="V54" s="295">
        <v>0</v>
      </c>
      <c r="W54" s="295">
        <v>0</v>
      </c>
      <c r="X54" s="295">
        <v>0</v>
      </c>
      <c r="Y54" s="415"/>
      <c r="Z54" s="410"/>
      <c r="AA54" s="743">
        <v>1</v>
      </c>
      <c r="AB54" s="410"/>
      <c r="AC54" s="410"/>
      <c r="AD54" s="410"/>
      <c r="AE54" s="410"/>
      <c r="AF54" s="415"/>
      <c r="AG54" s="415"/>
      <c r="AH54" s="415"/>
      <c r="AI54" s="415"/>
      <c r="AJ54" s="415"/>
      <c r="AK54" s="415"/>
      <c r="AL54" s="415"/>
      <c r="AM54" s="296">
        <f>SUM(Y54:AL54)</f>
        <v>1</v>
      </c>
    </row>
    <row r="55" spans="1:39" outlineLevel="1">
      <c r="B55" s="294" t="s">
        <v>267</v>
      </c>
      <c r="C55" s="291" t="s">
        <v>163</v>
      </c>
      <c r="D55" s="295">
        <v>338247</v>
      </c>
      <c r="E55" s="295">
        <v>338247</v>
      </c>
      <c r="F55" s="295">
        <v>338247</v>
      </c>
      <c r="G55" s="295">
        <v>338247</v>
      </c>
      <c r="H55" s="295">
        <v>837746</v>
      </c>
      <c r="I55" s="295">
        <v>837746</v>
      </c>
      <c r="J55" s="295">
        <v>837746</v>
      </c>
      <c r="K55" s="295">
        <v>837746</v>
      </c>
      <c r="L55" s="295">
        <v>837746</v>
      </c>
      <c r="M55" s="295">
        <v>837746</v>
      </c>
      <c r="N55" s="295">
        <f>N54</f>
        <v>12</v>
      </c>
      <c r="O55" s="295">
        <v>72</v>
      </c>
      <c r="P55" s="295">
        <v>72</v>
      </c>
      <c r="Q55" s="295">
        <v>72</v>
      </c>
      <c r="R55" s="295">
        <v>72</v>
      </c>
      <c r="S55" s="295">
        <v>188</v>
      </c>
      <c r="T55" s="295">
        <v>188</v>
      </c>
      <c r="U55" s="295">
        <v>188</v>
      </c>
      <c r="V55" s="295">
        <v>188</v>
      </c>
      <c r="W55" s="295">
        <v>188</v>
      </c>
      <c r="X55" s="295">
        <v>188</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746"/>
      <c r="E56" s="746"/>
      <c r="F56" s="746"/>
      <c r="G56" s="746"/>
      <c r="H56" s="746"/>
      <c r="I56" s="746"/>
      <c r="J56" s="746"/>
      <c r="K56" s="746"/>
      <c r="L56" s="746"/>
      <c r="M56" s="746"/>
      <c r="N56" s="291"/>
      <c r="O56" s="746"/>
      <c r="P56" s="746"/>
      <c r="Q56" s="746"/>
      <c r="R56" s="746"/>
      <c r="S56" s="746"/>
      <c r="T56" s="746"/>
      <c r="U56" s="746"/>
      <c r="V56" s="746"/>
      <c r="W56" s="746"/>
      <c r="X56" s="746"/>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15756998.417443069</v>
      </c>
      <c r="E57" s="295">
        <v>15756998.417443069</v>
      </c>
      <c r="F57" s="295">
        <v>15756998.417443069</v>
      </c>
      <c r="G57" s="295">
        <v>15756998.417443069</v>
      </c>
      <c r="H57" s="295">
        <v>15756998.417443069</v>
      </c>
      <c r="I57" s="295">
        <v>15756998.417443069</v>
      </c>
      <c r="J57" s="295">
        <v>15756998.417443069</v>
      </c>
      <c r="K57" s="295">
        <v>15756998.417443069</v>
      </c>
      <c r="L57" s="295">
        <v>15756998.417443069</v>
      </c>
      <c r="M57" s="295">
        <v>15756998.417443069</v>
      </c>
      <c r="N57" s="295">
        <v>12</v>
      </c>
      <c r="O57" s="295">
        <v>2370</v>
      </c>
      <c r="P57" s="295">
        <v>2370</v>
      </c>
      <c r="Q57" s="295">
        <v>2330</v>
      </c>
      <c r="R57" s="295">
        <v>2330</v>
      </c>
      <c r="S57" s="295">
        <v>2330</v>
      </c>
      <c r="T57" s="295">
        <v>2324</v>
      </c>
      <c r="U57" s="295">
        <v>2246</v>
      </c>
      <c r="V57" s="295">
        <v>2246</v>
      </c>
      <c r="W57" s="295">
        <v>2190</v>
      </c>
      <c r="X57" s="295">
        <v>1936</v>
      </c>
      <c r="Y57" s="532"/>
      <c r="Z57" s="532">
        <v>0.81</v>
      </c>
      <c r="AA57" s="532">
        <v>0.19</v>
      </c>
      <c r="AB57" s="410"/>
      <c r="AC57" s="532"/>
      <c r="AD57" s="410"/>
      <c r="AE57" s="410"/>
      <c r="AF57" s="415"/>
      <c r="AG57" s="415"/>
      <c r="AH57" s="415"/>
      <c r="AI57" s="415"/>
      <c r="AJ57" s="415"/>
      <c r="AK57" s="415"/>
      <c r="AL57" s="415"/>
      <c r="AM57" s="296">
        <f>SUM(Y57:AL57)</f>
        <v>1</v>
      </c>
    </row>
    <row r="58" spans="1:39" outlineLevel="1">
      <c r="B58" s="294" t="s">
        <v>267</v>
      </c>
      <c r="C58" s="291" t="s">
        <v>163</v>
      </c>
      <c r="D58" s="295">
        <v>679088</v>
      </c>
      <c r="E58" s="295">
        <v>2118737</v>
      </c>
      <c r="F58" s="295">
        <v>2214820</v>
      </c>
      <c r="G58" s="295">
        <v>2206505</v>
      </c>
      <c r="H58" s="295">
        <v>650499</v>
      </c>
      <c r="I58" s="295">
        <v>650499</v>
      </c>
      <c r="J58" s="295">
        <v>623767</v>
      </c>
      <c r="K58" s="295">
        <v>623767</v>
      </c>
      <c r="L58" s="295">
        <v>623767</v>
      </c>
      <c r="M58" s="295">
        <v>510518</v>
      </c>
      <c r="N58" s="295">
        <f>N57</f>
        <v>12</v>
      </c>
      <c r="O58" s="295">
        <v>139</v>
      </c>
      <c r="P58" s="295">
        <v>325</v>
      </c>
      <c r="Q58" s="295">
        <v>354</v>
      </c>
      <c r="R58" s="295">
        <v>352</v>
      </c>
      <c r="S58" s="295">
        <v>130</v>
      </c>
      <c r="T58" s="295">
        <v>130</v>
      </c>
      <c r="U58" s="295">
        <v>127</v>
      </c>
      <c r="V58" s="295">
        <v>127</v>
      </c>
      <c r="W58" s="295">
        <v>127</v>
      </c>
      <c r="X58" s="295">
        <v>113</v>
      </c>
      <c r="Y58" s="411">
        <f>Y57</f>
        <v>0</v>
      </c>
      <c r="Z58" s="411">
        <f>Z57</f>
        <v>0.81</v>
      </c>
      <c r="AA58" s="411">
        <f t="shared" ref="AA58" si="66">AA57</f>
        <v>0.19</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746"/>
      <c r="E59" s="746"/>
      <c r="F59" s="746"/>
      <c r="G59" s="746"/>
      <c r="H59" s="746"/>
      <c r="I59" s="746"/>
      <c r="J59" s="746"/>
      <c r="K59" s="746"/>
      <c r="L59" s="746"/>
      <c r="M59" s="746"/>
      <c r="N59" s="291"/>
      <c r="O59" s="746"/>
      <c r="P59" s="746"/>
      <c r="Q59" s="746"/>
      <c r="R59" s="746"/>
      <c r="S59" s="746"/>
      <c r="T59" s="746"/>
      <c r="U59" s="746"/>
      <c r="V59" s="746"/>
      <c r="W59" s="746"/>
      <c r="X59" s="746"/>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4901161</v>
      </c>
      <c r="E60" s="295">
        <v>4211758</v>
      </c>
      <c r="F60" s="295">
        <v>3148129</v>
      </c>
      <c r="G60" s="295">
        <v>3146287</v>
      </c>
      <c r="H60" s="295">
        <v>3146287</v>
      </c>
      <c r="I60" s="295">
        <v>3146287</v>
      </c>
      <c r="J60" s="295">
        <v>3146287</v>
      </c>
      <c r="K60" s="295">
        <v>3146287</v>
      </c>
      <c r="L60" s="295">
        <v>3146287</v>
      </c>
      <c r="M60" s="295">
        <v>3146287</v>
      </c>
      <c r="N60" s="295">
        <v>12</v>
      </c>
      <c r="O60" s="295">
        <v>1178</v>
      </c>
      <c r="P60" s="295">
        <v>1019</v>
      </c>
      <c r="Q60" s="295">
        <v>734</v>
      </c>
      <c r="R60" s="295">
        <v>733</v>
      </c>
      <c r="S60" s="295">
        <v>733</v>
      </c>
      <c r="T60" s="295">
        <v>733</v>
      </c>
      <c r="U60" s="295">
        <v>733</v>
      </c>
      <c r="V60" s="295">
        <v>733</v>
      </c>
      <c r="W60" s="295">
        <v>733</v>
      </c>
      <c r="X60" s="295">
        <v>733</v>
      </c>
      <c r="Y60" s="415"/>
      <c r="Z60" s="532"/>
      <c r="AA60" s="743">
        <v>1</v>
      </c>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v>-556584</v>
      </c>
      <c r="F61" s="295">
        <v>185349</v>
      </c>
      <c r="G61" s="295">
        <v>317423</v>
      </c>
      <c r="H61" s="295"/>
      <c r="I61" s="295"/>
      <c r="J61" s="295"/>
      <c r="K61" s="295"/>
      <c r="L61" s="295"/>
      <c r="M61" s="295"/>
      <c r="N61" s="295">
        <f>N60</f>
        <v>12</v>
      </c>
      <c r="O61" s="295"/>
      <c r="P61" s="295">
        <v>-144</v>
      </c>
      <c r="Q61" s="295">
        <v>53</v>
      </c>
      <c r="R61" s="295">
        <v>82</v>
      </c>
      <c r="S61" s="295"/>
      <c r="T61" s="295"/>
      <c r="U61" s="295"/>
      <c r="V61" s="295"/>
      <c r="W61" s="295"/>
      <c r="X61" s="295"/>
      <c r="Y61" s="411">
        <f>Y60</f>
        <v>0</v>
      </c>
      <c r="Z61" s="411">
        <f t="shared" ref="Z61" si="78">Z60</f>
        <v>0</v>
      </c>
      <c r="AA61" s="411">
        <f t="shared" ref="AA61" si="79">AA60</f>
        <v>1</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750"/>
      <c r="E62" s="750"/>
      <c r="F62" s="750"/>
      <c r="G62" s="750"/>
      <c r="H62" s="750"/>
      <c r="I62" s="750"/>
      <c r="J62" s="750"/>
      <c r="K62" s="750"/>
      <c r="L62" s="750"/>
      <c r="M62" s="750"/>
      <c r="N62" s="291"/>
      <c r="O62" s="750"/>
      <c r="P62" s="750"/>
      <c r="Q62" s="750"/>
      <c r="R62" s="750"/>
      <c r="S62" s="750"/>
      <c r="T62" s="750"/>
      <c r="U62" s="750"/>
      <c r="V62" s="750"/>
      <c r="W62" s="750"/>
      <c r="X62" s="750"/>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v>58323</v>
      </c>
      <c r="E63" s="295">
        <v>58323</v>
      </c>
      <c r="F63" s="295">
        <v>58323</v>
      </c>
      <c r="G63" s="295">
        <v>58323</v>
      </c>
      <c r="H63" s="295">
        <v>58323</v>
      </c>
      <c r="I63" s="295">
        <v>58323</v>
      </c>
      <c r="J63" s="295">
        <v>58323</v>
      </c>
      <c r="K63" s="295">
        <v>58323</v>
      </c>
      <c r="L63" s="295">
        <v>58323</v>
      </c>
      <c r="M63" s="295">
        <v>58323</v>
      </c>
      <c r="N63" s="295">
        <v>12</v>
      </c>
      <c r="O63" s="295">
        <v>39</v>
      </c>
      <c r="P63" s="295">
        <v>39</v>
      </c>
      <c r="Q63" s="295">
        <v>39</v>
      </c>
      <c r="R63" s="295">
        <v>39</v>
      </c>
      <c r="S63" s="295">
        <v>39</v>
      </c>
      <c r="T63" s="295">
        <v>39</v>
      </c>
      <c r="U63" s="295">
        <v>39</v>
      </c>
      <c r="V63" s="295">
        <v>39</v>
      </c>
      <c r="W63" s="295">
        <v>39</v>
      </c>
      <c r="X63" s="295">
        <v>39</v>
      </c>
      <c r="Y63" s="415"/>
      <c r="Z63" s="410"/>
      <c r="AA63" s="743">
        <v>1</v>
      </c>
      <c r="AB63" s="410"/>
      <c r="AC63" s="410"/>
      <c r="AD63" s="410"/>
      <c r="AE63" s="410"/>
      <c r="AF63" s="415"/>
      <c r="AG63" s="415"/>
      <c r="AH63" s="415"/>
      <c r="AI63" s="415"/>
      <c r="AJ63" s="415"/>
      <c r="AK63" s="415"/>
      <c r="AL63" s="415"/>
      <c r="AM63" s="296">
        <f>SUM(Y63:AL63)</f>
        <v>1</v>
      </c>
    </row>
    <row r="64" spans="1:39" outlineLevel="1">
      <c r="B64" s="294" t="s">
        <v>267</v>
      </c>
      <c r="C64" s="291" t="s">
        <v>163</v>
      </c>
      <c r="D64" s="295">
        <v>878463</v>
      </c>
      <c r="E64" s="295">
        <v>878463</v>
      </c>
      <c r="F64" s="295">
        <v>878463</v>
      </c>
      <c r="G64" s="295">
        <v>878463</v>
      </c>
      <c r="H64" s="295">
        <v>878463</v>
      </c>
      <c r="I64" s="295">
        <v>878463</v>
      </c>
      <c r="J64" s="295">
        <v>878463</v>
      </c>
      <c r="K64" s="295">
        <v>878463</v>
      </c>
      <c r="L64" s="295">
        <v>878463</v>
      </c>
      <c r="M64" s="295">
        <v>878463</v>
      </c>
      <c r="N64" s="295">
        <f>N63</f>
        <v>12</v>
      </c>
      <c r="O64" s="295">
        <v>364</v>
      </c>
      <c r="P64" s="295">
        <v>364</v>
      </c>
      <c r="Q64" s="295">
        <v>364</v>
      </c>
      <c r="R64" s="295">
        <v>364</v>
      </c>
      <c r="S64" s="295">
        <v>364</v>
      </c>
      <c r="T64" s="295">
        <v>364</v>
      </c>
      <c r="U64" s="295">
        <v>364</v>
      </c>
      <c r="V64" s="295">
        <v>364</v>
      </c>
      <c r="W64" s="295">
        <v>364</v>
      </c>
      <c r="X64" s="295">
        <v>364</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750"/>
      <c r="E65" s="750"/>
      <c r="F65" s="750"/>
      <c r="G65" s="750"/>
      <c r="H65" s="750"/>
      <c r="I65" s="750"/>
      <c r="J65" s="750"/>
      <c r="K65" s="750"/>
      <c r="L65" s="750"/>
      <c r="M65" s="750"/>
      <c r="N65" s="291"/>
      <c r="O65" s="750"/>
      <c r="P65" s="750"/>
      <c r="Q65" s="750"/>
      <c r="R65" s="750"/>
      <c r="S65" s="750"/>
      <c r="T65" s="750"/>
      <c r="U65" s="750"/>
      <c r="V65" s="750"/>
      <c r="W65" s="750"/>
      <c r="X65" s="750"/>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v>596676</v>
      </c>
      <c r="E66" s="295">
        <v>596676</v>
      </c>
      <c r="F66" s="295">
        <v>596676</v>
      </c>
      <c r="G66" s="295">
        <v>0</v>
      </c>
      <c r="H66" s="295">
        <v>0</v>
      </c>
      <c r="I66" s="295">
        <v>0</v>
      </c>
      <c r="J66" s="295">
        <v>0</v>
      </c>
      <c r="K66" s="295">
        <v>0</v>
      </c>
      <c r="L66" s="295">
        <v>0</v>
      </c>
      <c r="M66" s="295">
        <v>0</v>
      </c>
      <c r="N66" s="295">
        <v>3</v>
      </c>
      <c r="O66" s="295">
        <v>250</v>
      </c>
      <c r="P66" s="295">
        <v>250</v>
      </c>
      <c r="Q66" s="295">
        <v>250</v>
      </c>
      <c r="R66" s="295">
        <v>0</v>
      </c>
      <c r="S66" s="295">
        <v>0</v>
      </c>
      <c r="T66" s="295">
        <v>0</v>
      </c>
      <c r="U66" s="295">
        <v>0</v>
      </c>
      <c r="V66" s="295">
        <v>0</v>
      </c>
      <c r="W66" s="295">
        <v>0</v>
      </c>
      <c r="X66" s="295">
        <v>0</v>
      </c>
      <c r="Y66" s="415"/>
      <c r="Z66" s="410"/>
      <c r="AA66" s="743">
        <v>1</v>
      </c>
      <c r="AB66" s="410"/>
      <c r="AC66" s="410"/>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v>29092220</v>
      </c>
      <c r="E70" s="295">
        <v>29092220</v>
      </c>
      <c r="F70" s="295">
        <v>29092220</v>
      </c>
      <c r="G70" s="295">
        <v>29092220</v>
      </c>
      <c r="H70" s="295">
        <v>29092220</v>
      </c>
      <c r="I70" s="295">
        <v>29092220</v>
      </c>
      <c r="J70" s="295">
        <v>29092220</v>
      </c>
      <c r="K70" s="295">
        <v>29092220</v>
      </c>
      <c r="L70" s="295">
        <v>29092220</v>
      </c>
      <c r="M70" s="295">
        <v>29092220</v>
      </c>
      <c r="N70" s="295">
        <v>12</v>
      </c>
      <c r="O70" s="295">
        <v>3348</v>
      </c>
      <c r="P70" s="295">
        <v>3348</v>
      </c>
      <c r="Q70" s="295">
        <v>3348</v>
      </c>
      <c r="R70" s="295">
        <v>3348</v>
      </c>
      <c r="S70" s="295">
        <v>3348</v>
      </c>
      <c r="T70" s="295">
        <v>3348</v>
      </c>
      <c r="U70" s="295">
        <v>3348</v>
      </c>
      <c r="V70" s="295">
        <v>3348</v>
      </c>
      <c r="W70" s="295">
        <v>3348</v>
      </c>
      <c r="X70" s="295">
        <v>3348</v>
      </c>
      <c r="Y70" s="426"/>
      <c r="Z70" s="410"/>
      <c r="AA70" s="410"/>
      <c r="AB70" s="410"/>
      <c r="AC70" s="743">
        <v>1</v>
      </c>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746"/>
      <c r="E72" s="746"/>
      <c r="F72" s="746"/>
      <c r="G72" s="746"/>
      <c r="H72" s="746"/>
      <c r="I72" s="746"/>
      <c r="J72" s="746"/>
      <c r="K72" s="746"/>
      <c r="L72" s="746"/>
      <c r="M72" s="746"/>
      <c r="N72" s="291"/>
      <c r="O72" s="746"/>
      <c r="P72" s="746"/>
      <c r="Q72" s="746"/>
      <c r="R72" s="746"/>
      <c r="S72" s="746"/>
      <c r="T72" s="746"/>
      <c r="U72" s="746"/>
      <c r="V72" s="746"/>
      <c r="W72" s="746"/>
      <c r="X72" s="746"/>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v>0</v>
      </c>
      <c r="P73" s="295">
        <v>0</v>
      </c>
      <c r="Q73" s="295">
        <v>0</v>
      </c>
      <c r="R73" s="295">
        <v>0</v>
      </c>
      <c r="S73" s="295">
        <v>0</v>
      </c>
      <c r="T73" s="295">
        <v>0</v>
      </c>
      <c r="U73" s="295">
        <v>0</v>
      </c>
      <c r="V73" s="295">
        <v>0</v>
      </c>
      <c r="W73" s="295">
        <v>0</v>
      </c>
      <c r="X73" s="295">
        <v>0</v>
      </c>
      <c r="Y73" s="410"/>
      <c r="Z73" s="410"/>
      <c r="AA73" s="410"/>
      <c r="AB73" s="743">
        <v>1</v>
      </c>
      <c r="AC73" s="410"/>
      <c r="AD73" s="410"/>
      <c r="AE73" s="410"/>
      <c r="AF73" s="415"/>
      <c r="AG73" s="415"/>
      <c r="AH73" s="415"/>
      <c r="AI73" s="415"/>
      <c r="AJ73" s="415"/>
      <c r="AK73" s="415"/>
      <c r="AL73" s="415"/>
      <c r="AM73" s="296">
        <f>SUM(Y73:AL73)</f>
        <v>1</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1</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746"/>
      <c r="E75" s="746"/>
      <c r="F75" s="746"/>
      <c r="G75" s="746"/>
      <c r="H75" s="746"/>
      <c r="I75" s="746"/>
      <c r="J75" s="746"/>
      <c r="K75" s="746"/>
      <c r="L75" s="746"/>
      <c r="M75" s="746"/>
      <c r="N75" s="291"/>
      <c r="O75" s="746"/>
      <c r="P75" s="746"/>
      <c r="Q75" s="746"/>
      <c r="R75" s="746"/>
      <c r="S75" s="746"/>
      <c r="T75" s="746"/>
      <c r="U75" s="746"/>
      <c r="V75" s="746"/>
      <c r="W75" s="746"/>
      <c r="X75" s="746"/>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v>1382502</v>
      </c>
      <c r="E76" s="295">
        <v>1382502</v>
      </c>
      <c r="F76" s="295">
        <v>1382502</v>
      </c>
      <c r="G76" s="295">
        <v>1382502</v>
      </c>
      <c r="H76" s="295">
        <v>1358635</v>
      </c>
      <c r="I76" s="295">
        <v>1320160</v>
      </c>
      <c r="J76" s="295">
        <v>1320160</v>
      </c>
      <c r="K76" s="295">
        <v>1312773</v>
      </c>
      <c r="L76" s="295">
        <v>1299574</v>
      </c>
      <c r="M76" s="295">
        <v>528341</v>
      </c>
      <c r="N76" s="295">
        <v>12</v>
      </c>
      <c r="O76" s="295">
        <v>116</v>
      </c>
      <c r="P76" s="295">
        <v>116</v>
      </c>
      <c r="Q76" s="295">
        <v>116</v>
      </c>
      <c r="R76" s="295">
        <v>116</v>
      </c>
      <c r="S76" s="295">
        <v>116</v>
      </c>
      <c r="T76" s="295">
        <v>103</v>
      </c>
      <c r="U76" s="295">
        <v>103</v>
      </c>
      <c r="V76" s="295">
        <v>103</v>
      </c>
      <c r="W76" s="295">
        <v>100</v>
      </c>
      <c r="X76" s="295">
        <v>92</v>
      </c>
      <c r="Y76" s="410"/>
      <c r="Z76" s="410"/>
      <c r="AA76" s="410"/>
      <c r="AB76" s="743">
        <v>1</v>
      </c>
      <c r="AC76" s="410"/>
      <c r="AD76" s="410"/>
      <c r="AE76" s="410"/>
      <c r="AF76" s="415"/>
      <c r="AG76" s="415"/>
      <c r="AH76" s="415"/>
      <c r="AI76" s="415"/>
      <c r="AJ76" s="415"/>
      <c r="AK76" s="415"/>
      <c r="AL76" s="415"/>
      <c r="AM76" s="296">
        <f>SUM(Y76:AL76)</f>
        <v>1</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1</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746"/>
      <c r="E78" s="746"/>
      <c r="F78" s="746"/>
      <c r="G78" s="746"/>
      <c r="H78" s="746"/>
      <c r="I78" s="746"/>
      <c r="J78" s="746"/>
      <c r="K78" s="746"/>
      <c r="L78" s="746"/>
      <c r="M78" s="746"/>
      <c r="N78" s="291"/>
      <c r="O78" s="746"/>
      <c r="P78" s="746"/>
      <c r="Q78" s="746"/>
      <c r="R78" s="746"/>
      <c r="S78" s="746"/>
      <c r="T78" s="746"/>
      <c r="U78" s="746"/>
      <c r="V78" s="746"/>
      <c r="W78" s="746"/>
      <c r="X78" s="746"/>
      <c r="Y78" s="412"/>
      <c r="Z78" s="412"/>
      <c r="AA78" s="412"/>
      <c r="AB78" s="412"/>
      <c r="AC78" s="412"/>
      <c r="AD78" s="412"/>
      <c r="AE78" s="412"/>
      <c r="AF78" s="412"/>
      <c r="AG78" s="412"/>
      <c r="AH78" s="412"/>
      <c r="AI78" s="412"/>
      <c r="AJ78" s="412"/>
      <c r="AK78" s="412"/>
      <c r="AL78" s="412"/>
      <c r="AM78" s="306"/>
    </row>
    <row r="79" spans="1:39" ht="15.75" outlineLevel="1">
      <c r="B79" s="288" t="s">
        <v>107</v>
      </c>
      <c r="C79" s="289"/>
      <c r="D79" s="748"/>
      <c r="E79" s="748"/>
      <c r="F79" s="748"/>
      <c r="G79" s="748"/>
      <c r="H79" s="748"/>
      <c r="I79" s="748"/>
      <c r="J79" s="748"/>
      <c r="K79" s="748"/>
      <c r="L79" s="748"/>
      <c r="M79" s="748"/>
      <c r="N79" s="290"/>
      <c r="O79" s="748"/>
      <c r="P79" s="747"/>
      <c r="Q79" s="747"/>
      <c r="R79" s="747"/>
      <c r="S79" s="747"/>
      <c r="T79" s="747"/>
      <c r="U79" s="747"/>
      <c r="V79" s="747"/>
      <c r="W79" s="747"/>
      <c r="X79" s="747"/>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v>237547</v>
      </c>
      <c r="E80" s="295">
        <v>185413</v>
      </c>
      <c r="F80" s="295">
        <v>176726</v>
      </c>
      <c r="G80" s="295">
        <v>169475</v>
      </c>
      <c r="H80" s="295">
        <v>169475</v>
      </c>
      <c r="I80" s="295">
        <v>169475</v>
      </c>
      <c r="J80" s="295">
        <v>166931</v>
      </c>
      <c r="K80" s="295">
        <v>166831</v>
      </c>
      <c r="L80" s="295">
        <v>86294</v>
      </c>
      <c r="M80" s="295">
        <v>85862</v>
      </c>
      <c r="N80" s="295">
        <v>12</v>
      </c>
      <c r="O80" s="295">
        <v>20</v>
      </c>
      <c r="P80" s="295">
        <v>17</v>
      </c>
      <c r="Q80" s="295">
        <v>17</v>
      </c>
      <c r="R80" s="295">
        <v>16</v>
      </c>
      <c r="S80" s="295">
        <v>16</v>
      </c>
      <c r="T80" s="295">
        <v>16</v>
      </c>
      <c r="U80" s="295">
        <v>16</v>
      </c>
      <c r="V80" s="295">
        <v>16</v>
      </c>
      <c r="W80" s="295">
        <v>12</v>
      </c>
      <c r="X80" s="295">
        <v>12</v>
      </c>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v>21591</v>
      </c>
      <c r="E81" s="295">
        <v>17590</v>
      </c>
      <c r="F81" s="295">
        <v>16949</v>
      </c>
      <c r="G81" s="295">
        <v>16308</v>
      </c>
      <c r="H81" s="295">
        <v>16308</v>
      </c>
      <c r="I81" s="295">
        <v>16308</v>
      </c>
      <c r="J81" s="295">
        <v>15788</v>
      </c>
      <c r="K81" s="295">
        <v>15788</v>
      </c>
      <c r="L81" s="295">
        <v>9881</v>
      </c>
      <c r="M81" s="295">
        <v>9881</v>
      </c>
      <c r="N81" s="295">
        <f>N80</f>
        <v>12</v>
      </c>
      <c r="O81" s="295">
        <v>2</v>
      </c>
      <c r="P81" s="295">
        <v>2</v>
      </c>
      <c r="Q81" s="295">
        <v>2</v>
      </c>
      <c r="R81" s="295">
        <v>2</v>
      </c>
      <c r="S81" s="295">
        <v>2</v>
      </c>
      <c r="T81" s="295">
        <v>2</v>
      </c>
      <c r="U81" s="295">
        <v>2</v>
      </c>
      <c r="V81" s="295">
        <v>2</v>
      </c>
      <c r="W81" s="295">
        <v>1</v>
      </c>
      <c r="X81" s="295">
        <v>1</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746"/>
      <c r="E82" s="746"/>
      <c r="F82" s="746"/>
      <c r="G82" s="746"/>
      <c r="H82" s="746"/>
      <c r="I82" s="746"/>
      <c r="J82" s="746"/>
      <c r="K82" s="746"/>
      <c r="L82" s="746"/>
      <c r="M82" s="746"/>
      <c r="N82" s="468"/>
      <c r="O82" s="746"/>
      <c r="P82" s="746"/>
      <c r="Q82" s="746"/>
      <c r="R82" s="746"/>
      <c r="S82" s="746"/>
      <c r="T82" s="746"/>
      <c r="U82" s="746"/>
      <c r="V82" s="746"/>
      <c r="W82" s="746"/>
      <c r="X82" s="746"/>
      <c r="Y82" s="411"/>
      <c r="Z82" s="411"/>
      <c r="AA82" s="411"/>
      <c r="AB82" s="411"/>
      <c r="AC82" s="411"/>
      <c r="AD82" s="411"/>
      <c r="AE82" s="411"/>
      <c r="AF82" s="411"/>
      <c r="AG82" s="411"/>
      <c r="AH82" s="411"/>
      <c r="AI82" s="411"/>
      <c r="AJ82" s="411"/>
      <c r="AK82" s="411"/>
      <c r="AL82" s="411"/>
      <c r="AM82" s="515"/>
      <c r="AN82" s="627"/>
    </row>
    <row r="83" spans="1:40" s="309" customFormat="1" ht="15.75" outlineLevel="1">
      <c r="A83" s="522"/>
      <c r="B83" s="288" t="s">
        <v>490</v>
      </c>
      <c r="C83" s="291"/>
      <c r="D83" s="746"/>
      <c r="E83" s="746"/>
      <c r="F83" s="746"/>
      <c r="G83" s="746"/>
      <c r="H83" s="746"/>
      <c r="I83" s="746"/>
      <c r="J83" s="746"/>
      <c r="K83" s="746"/>
      <c r="L83" s="746"/>
      <c r="M83" s="746"/>
      <c r="N83" s="291"/>
      <c r="O83" s="746"/>
      <c r="P83" s="746"/>
      <c r="Q83" s="746"/>
      <c r="R83" s="746"/>
      <c r="S83" s="746"/>
      <c r="T83" s="746"/>
      <c r="U83" s="746"/>
      <c r="V83" s="746"/>
      <c r="W83" s="746"/>
      <c r="X83" s="746"/>
      <c r="Y83" s="412"/>
      <c r="Z83" s="412"/>
      <c r="AA83" s="412"/>
      <c r="AB83" s="412"/>
      <c r="AC83" s="412"/>
      <c r="AD83" s="412"/>
      <c r="AE83" s="416"/>
      <c r="AF83" s="416"/>
      <c r="AG83" s="416"/>
      <c r="AH83" s="416"/>
      <c r="AI83" s="416"/>
      <c r="AJ83" s="416"/>
      <c r="AK83" s="416"/>
      <c r="AL83" s="416"/>
      <c r="AM83" s="516"/>
      <c r="AN83" s="628"/>
    </row>
    <row r="84" spans="1:40" outlineLevel="1">
      <c r="A84" s="521">
        <v>15</v>
      </c>
      <c r="B84" s="294" t="s">
        <v>495</v>
      </c>
      <c r="C84" s="291" t="s">
        <v>25</v>
      </c>
      <c r="D84" s="295">
        <v>10067644.582556931</v>
      </c>
      <c r="E84" s="295">
        <v>10067644.582556931</v>
      </c>
      <c r="F84" s="295">
        <v>10067644.582556931</v>
      </c>
      <c r="G84" s="295">
        <v>10067644.582556931</v>
      </c>
      <c r="H84" s="295">
        <v>10067644.582556931</v>
      </c>
      <c r="I84" s="295">
        <v>10067644.582556931</v>
      </c>
      <c r="J84" s="295">
        <v>10067644.582556931</v>
      </c>
      <c r="K84" s="295">
        <v>10067644.582556931</v>
      </c>
      <c r="L84" s="295">
        <v>10067644.582556931</v>
      </c>
      <c r="M84" s="295">
        <v>10067644.582556931</v>
      </c>
      <c r="N84" s="295">
        <v>12</v>
      </c>
      <c r="O84" s="295">
        <f>-'8.  Streetlighting'!F28</f>
        <v>1411.3502505382169</v>
      </c>
      <c r="P84" s="295">
        <v>1411.3502505382169</v>
      </c>
      <c r="Q84" s="295">
        <v>1411.3502505382169</v>
      </c>
      <c r="R84" s="295">
        <v>1411.3502505382169</v>
      </c>
      <c r="S84" s="295">
        <v>1411.3502505382169</v>
      </c>
      <c r="T84" s="295">
        <v>1411.3502505382169</v>
      </c>
      <c r="U84" s="295">
        <v>1411.3502505382169</v>
      </c>
      <c r="V84" s="295">
        <v>1411.3502505382169</v>
      </c>
      <c r="W84" s="295">
        <v>1411.3502505382169</v>
      </c>
      <c r="X84" s="295">
        <v>1411.3502505382169</v>
      </c>
      <c r="Y84" s="410"/>
      <c r="Z84" s="410"/>
      <c r="AA84" s="410"/>
      <c r="AB84" s="410"/>
      <c r="AC84" s="410"/>
      <c r="AD84" s="743">
        <v>1</v>
      </c>
      <c r="AE84" s="410"/>
      <c r="AF84" s="410"/>
      <c r="AG84" s="410"/>
      <c r="AH84" s="410"/>
      <c r="AI84" s="410"/>
      <c r="AJ84" s="410"/>
      <c r="AK84" s="410"/>
      <c r="AL84" s="410"/>
      <c r="AM84" s="296">
        <f>SUM(Y84:AL84)</f>
        <v>1</v>
      </c>
    </row>
    <row r="85" spans="1:40" outlineLevel="1">
      <c r="B85" s="294" t="s">
        <v>267</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1</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746"/>
      <c r="E86" s="746"/>
      <c r="F86" s="746"/>
      <c r="G86" s="746"/>
      <c r="H86" s="746"/>
      <c r="I86" s="746"/>
      <c r="J86" s="746"/>
      <c r="K86" s="746"/>
      <c r="L86" s="746"/>
      <c r="M86" s="746"/>
      <c r="N86" s="291"/>
      <c r="O86" s="746"/>
      <c r="P86" s="746"/>
      <c r="Q86" s="746"/>
      <c r="R86" s="746"/>
      <c r="S86" s="746"/>
      <c r="T86" s="746"/>
      <c r="U86" s="746"/>
      <c r="V86" s="746"/>
      <c r="W86" s="746"/>
      <c r="X86" s="746"/>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v>417923</v>
      </c>
      <c r="E87" s="295">
        <v>417923</v>
      </c>
      <c r="F87" s="295">
        <v>417923</v>
      </c>
      <c r="G87" s="295">
        <v>417923</v>
      </c>
      <c r="H87" s="295">
        <v>417923</v>
      </c>
      <c r="I87" s="295">
        <v>417923</v>
      </c>
      <c r="J87" s="295">
        <v>417923</v>
      </c>
      <c r="K87" s="295">
        <v>417923</v>
      </c>
      <c r="L87" s="295">
        <v>417923</v>
      </c>
      <c r="M87" s="295">
        <v>417923</v>
      </c>
      <c r="N87" s="295">
        <v>0</v>
      </c>
      <c r="O87" s="295"/>
      <c r="P87" s="295"/>
      <c r="Q87" s="295"/>
      <c r="R87" s="295"/>
      <c r="S87" s="295"/>
      <c r="T87" s="295"/>
      <c r="U87" s="295"/>
      <c r="V87" s="295"/>
      <c r="W87" s="295"/>
      <c r="X87" s="295"/>
      <c r="Y87" s="410">
        <v>1</v>
      </c>
      <c r="Z87" s="410"/>
      <c r="AA87" s="410"/>
      <c r="AB87" s="410"/>
      <c r="AC87" s="410"/>
      <c r="AD87" s="410"/>
      <c r="AE87" s="410"/>
      <c r="AF87" s="410"/>
      <c r="AG87" s="410"/>
      <c r="AH87" s="410"/>
      <c r="AI87" s="410"/>
      <c r="AJ87" s="410"/>
      <c r="AK87" s="410"/>
      <c r="AL87" s="410"/>
      <c r="AM87" s="296">
        <f>SUM(Y87:AL87)</f>
        <v>1</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1</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v>3913143</v>
      </c>
      <c r="E105" s="295">
        <v>3879729</v>
      </c>
      <c r="F105" s="295">
        <v>3879729</v>
      </c>
      <c r="G105" s="295">
        <v>3879729</v>
      </c>
      <c r="H105" s="295">
        <v>3879729</v>
      </c>
      <c r="I105" s="295">
        <v>3879729</v>
      </c>
      <c r="J105" s="295">
        <v>3879729</v>
      </c>
      <c r="K105" s="295">
        <v>3877505</v>
      </c>
      <c r="L105" s="295">
        <v>3877505</v>
      </c>
      <c r="M105" s="295">
        <v>3877505</v>
      </c>
      <c r="N105" s="291"/>
      <c r="O105" s="295">
        <v>252</v>
      </c>
      <c r="P105" s="295">
        <v>250</v>
      </c>
      <c r="Q105" s="295">
        <v>250</v>
      </c>
      <c r="R105" s="295">
        <v>250</v>
      </c>
      <c r="S105" s="295">
        <v>250</v>
      </c>
      <c r="T105" s="295">
        <v>250</v>
      </c>
      <c r="U105" s="295">
        <v>250</v>
      </c>
      <c r="V105" s="295">
        <v>249</v>
      </c>
      <c r="W105" s="295">
        <v>249</v>
      </c>
      <c r="X105" s="295">
        <v>249</v>
      </c>
      <c r="Y105" s="532">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388248</v>
      </c>
      <c r="E106" s="295">
        <v>382738</v>
      </c>
      <c r="F106" s="295">
        <v>382738</v>
      </c>
      <c r="G106" s="295">
        <v>382738</v>
      </c>
      <c r="H106" s="295">
        <v>382738</v>
      </c>
      <c r="I106" s="295">
        <v>382738</v>
      </c>
      <c r="J106" s="295">
        <v>382738</v>
      </c>
      <c r="K106" s="295">
        <v>382396</v>
      </c>
      <c r="L106" s="295">
        <v>382396</v>
      </c>
      <c r="M106" s="295">
        <v>382396</v>
      </c>
      <c r="N106" s="291"/>
      <c r="O106" s="295">
        <v>25</v>
      </c>
      <c r="P106" s="295">
        <v>25</v>
      </c>
      <c r="Q106" s="295">
        <v>25</v>
      </c>
      <c r="R106" s="295">
        <v>25</v>
      </c>
      <c r="S106" s="295">
        <v>25</v>
      </c>
      <c r="T106" s="295">
        <v>25</v>
      </c>
      <c r="U106" s="295">
        <v>25</v>
      </c>
      <c r="V106" s="295">
        <v>25</v>
      </c>
      <c r="W106" s="295">
        <v>25</v>
      </c>
      <c r="X106" s="295">
        <v>25</v>
      </c>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746"/>
      <c r="E107" s="746"/>
      <c r="F107" s="746"/>
      <c r="G107" s="746"/>
      <c r="H107" s="746"/>
      <c r="I107" s="746"/>
      <c r="J107" s="746"/>
      <c r="K107" s="746"/>
      <c r="L107" s="746"/>
      <c r="M107" s="746"/>
      <c r="N107" s="291"/>
      <c r="O107" s="746"/>
      <c r="P107" s="746"/>
      <c r="Q107" s="746"/>
      <c r="R107" s="746"/>
      <c r="S107" s="746"/>
      <c r="T107" s="746"/>
      <c r="U107" s="746"/>
      <c r="V107" s="746"/>
      <c r="W107" s="746"/>
      <c r="X107" s="746"/>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v>1587453</v>
      </c>
      <c r="E108" s="295">
        <v>1587453</v>
      </c>
      <c r="F108" s="295">
        <v>1587453</v>
      </c>
      <c r="G108" s="295">
        <v>1587453</v>
      </c>
      <c r="H108" s="295">
        <v>1587453</v>
      </c>
      <c r="I108" s="295">
        <v>1587453</v>
      </c>
      <c r="J108" s="295">
        <v>1587453</v>
      </c>
      <c r="K108" s="295">
        <v>1587453</v>
      </c>
      <c r="L108" s="295">
        <v>1587453</v>
      </c>
      <c r="M108" s="295">
        <v>1587453</v>
      </c>
      <c r="N108" s="291"/>
      <c r="O108" s="295">
        <v>837</v>
      </c>
      <c r="P108" s="295">
        <v>837</v>
      </c>
      <c r="Q108" s="295">
        <v>837</v>
      </c>
      <c r="R108" s="295">
        <v>837</v>
      </c>
      <c r="S108" s="295">
        <v>837</v>
      </c>
      <c r="T108" s="295">
        <v>837</v>
      </c>
      <c r="U108" s="295">
        <v>837</v>
      </c>
      <c r="V108" s="295">
        <v>837</v>
      </c>
      <c r="W108" s="295">
        <v>837</v>
      </c>
      <c r="X108" s="295">
        <v>837</v>
      </c>
      <c r="Y108" s="532">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v>172830</v>
      </c>
      <c r="E109" s="295">
        <v>172830</v>
      </c>
      <c r="F109" s="295">
        <v>172830</v>
      </c>
      <c r="G109" s="295">
        <v>172830</v>
      </c>
      <c r="H109" s="295">
        <v>172830</v>
      </c>
      <c r="I109" s="295">
        <v>172830</v>
      </c>
      <c r="J109" s="295">
        <v>172830</v>
      </c>
      <c r="K109" s="295">
        <v>172830</v>
      </c>
      <c r="L109" s="295">
        <v>172830</v>
      </c>
      <c r="M109" s="295">
        <v>172830</v>
      </c>
      <c r="N109" s="291"/>
      <c r="O109" s="295">
        <v>90</v>
      </c>
      <c r="P109" s="295">
        <v>90</v>
      </c>
      <c r="Q109" s="295">
        <v>90</v>
      </c>
      <c r="R109" s="295">
        <v>90</v>
      </c>
      <c r="S109" s="295">
        <v>90</v>
      </c>
      <c r="T109" s="295">
        <v>90</v>
      </c>
      <c r="U109" s="295">
        <v>90</v>
      </c>
      <c r="V109" s="295">
        <v>90</v>
      </c>
      <c r="W109" s="295">
        <v>90</v>
      </c>
      <c r="X109" s="295">
        <v>90</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746"/>
      <c r="E110" s="746"/>
      <c r="F110" s="746"/>
      <c r="G110" s="746"/>
      <c r="H110" s="746"/>
      <c r="I110" s="746"/>
      <c r="J110" s="746"/>
      <c r="K110" s="746"/>
      <c r="L110" s="746"/>
      <c r="M110" s="746"/>
      <c r="N110" s="291"/>
      <c r="O110" s="746"/>
      <c r="P110" s="746"/>
      <c r="Q110" s="746"/>
      <c r="R110" s="746"/>
      <c r="S110" s="746"/>
      <c r="T110" s="746"/>
      <c r="U110" s="746"/>
      <c r="V110" s="746"/>
      <c r="W110" s="746"/>
      <c r="X110" s="746"/>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746"/>
      <c r="E113" s="746"/>
      <c r="F113" s="746"/>
      <c r="G113" s="746"/>
      <c r="H113" s="746"/>
      <c r="I113" s="746"/>
      <c r="J113" s="746"/>
      <c r="K113" s="746"/>
      <c r="L113" s="746"/>
      <c r="M113" s="746"/>
      <c r="N113" s="291"/>
      <c r="O113" s="746"/>
      <c r="P113" s="746"/>
      <c r="Q113" s="746"/>
      <c r="R113" s="746"/>
      <c r="S113" s="746"/>
      <c r="T113" s="746"/>
      <c r="U113" s="746"/>
      <c r="V113" s="746"/>
      <c r="W113" s="746"/>
      <c r="X113" s="746"/>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746"/>
      <c r="E116" s="746"/>
      <c r="F116" s="746"/>
      <c r="G116" s="746"/>
      <c r="H116" s="746"/>
      <c r="I116" s="746"/>
      <c r="J116" s="746"/>
      <c r="K116" s="746"/>
      <c r="L116" s="746"/>
      <c r="M116" s="746"/>
      <c r="N116" s="291"/>
      <c r="O116" s="746"/>
      <c r="P116" s="746"/>
      <c r="Q116" s="746"/>
      <c r="R116" s="746"/>
      <c r="S116" s="746"/>
      <c r="T116" s="746"/>
      <c r="U116" s="746"/>
      <c r="V116" s="746"/>
      <c r="W116" s="746"/>
      <c r="X116" s="746"/>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746"/>
      <c r="E117" s="746"/>
      <c r="F117" s="746"/>
      <c r="G117" s="746"/>
      <c r="H117" s="746"/>
      <c r="I117" s="746"/>
      <c r="J117" s="746"/>
      <c r="K117" s="746"/>
      <c r="L117" s="746"/>
      <c r="M117" s="746"/>
      <c r="N117" s="291"/>
      <c r="O117" s="746"/>
      <c r="P117" s="746"/>
      <c r="Q117" s="746"/>
      <c r="R117" s="746"/>
      <c r="S117" s="746"/>
      <c r="T117" s="746"/>
      <c r="U117" s="746"/>
      <c r="V117" s="746"/>
      <c r="W117" s="746"/>
      <c r="X117" s="746"/>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v>0</v>
      </c>
      <c r="Z118" s="410">
        <v>0</v>
      </c>
      <c r="AA118" s="743">
        <v>1</v>
      </c>
      <c r="AB118" s="410">
        <v>0</v>
      </c>
      <c r="AC118" s="410">
        <v>0</v>
      </c>
      <c r="AD118" s="410"/>
      <c r="AE118" s="410"/>
      <c r="AF118" s="415"/>
      <c r="AG118" s="415"/>
      <c r="AH118" s="415"/>
      <c r="AI118" s="415"/>
      <c r="AJ118" s="415"/>
      <c r="AK118" s="415"/>
      <c r="AL118" s="415"/>
      <c r="AM118" s="296">
        <f>SUM(Y118:AL118)</f>
        <v>1</v>
      </c>
    </row>
    <row r="119" spans="1:39" outlineLevel="1">
      <c r="B119" s="294" t="s">
        <v>267</v>
      </c>
      <c r="C119" s="291" t="s">
        <v>163</v>
      </c>
      <c r="D119" s="295">
        <v>76159</v>
      </c>
      <c r="E119" s="295">
        <v>76159</v>
      </c>
      <c r="F119" s="295">
        <v>76159</v>
      </c>
      <c r="G119" s="295">
        <v>76159</v>
      </c>
      <c r="H119" s="295">
        <v>76159</v>
      </c>
      <c r="I119" s="295">
        <v>76159</v>
      </c>
      <c r="J119" s="295">
        <v>76159</v>
      </c>
      <c r="K119" s="295">
        <v>76159</v>
      </c>
      <c r="L119" s="295">
        <v>76159</v>
      </c>
      <c r="M119" s="295">
        <v>76159</v>
      </c>
      <c r="N119" s="295">
        <f>N118</f>
        <v>12</v>
      </c>
      <c r="O119" s="295">
        <v>16</v>
      </c>
      <c r="P119" s="295">
        <v>16</v>
      </c>
      <c r="Q119" s="295">
        <v>16</v>
      </c>
      <c r="R119" s="295">
        <v>16</v>
      </c>
      <c r="S119" s="295">
        <v>16</v>
      </c>
      <c r="T119" s="295">
        <v>16</v>
      </c>
      <c r="U119" s="295">
        <v>16</v>
      </c>
      <c r="V119" s="295">
        <v>16</v>
      </c>
      <c r="W119" s="295">
        <v>16</v>
      </c>
      <c r="X119" s="295">
        <v>16</v>
      </c>
      <c r="Y119" s="411">
        <f>Y118</f>
        <v>0</v>
      </c>
      <c r="Z119" s="411">
        <f t="shared" ref="Z119" si="228">Z118</f>
        <v>0</v>
      </c>
      <c r="AA119" s="411">
        <f t="shared" ref="AA119" si="229">AA118</f>
        <v>1</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746"/>
      <c r="E120" s="746"/>
      <c r="F120" s="746"/>
      <c r="G120" s="746"/>
      <c r="H120" s="746"/>
      <c r="I120" s="746"/>
      <c r="J120" s="746"/>
      <c r="K120" s="746"/>
      <c r="L120" s="746"/>
      <c r="M120" s="746"/>
      <c r="N120" s="291"/>
      <c r="O120" s="746"/>
      <c r="P120" s="746"/>
      <c r="Q120" s="746"/>
      <c r="R120" s="746"/>
      <c r="S120" s="746"/>
      <c r="T120" s="746"/>
      <c r="U120" s="746"/>
      <c r="V120" s="746"/>
      <c r="W120" s="746"/>
      <c r="X120" s="746"/>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v>1883044</v>
      </c>
      <c r="E121" s="295">
        <v>1883044</v>
      </c>
      <c r="F121" s="295">
        <v>1882176</v>
      </c>
      <c r="G121" s="295">
        <v>1882176</v>
      </c>
      <c r="H121" s="295">
        <v>1882176</v>
      </c>
      <c r="I121" s="295">
        <v>1882176</v>
      </c>
      <c r="J121" s="295">
        <v>1786538</v>
      </c>
      <c r="K121" s="295">
        <v>1786538</v>
      </c>
      <c r="L121" s="295">
        <v>1755270</v>
      </c>
      <c r="M121" s="295">
        <v>1432240</v>
      </c>
      <c r="N121" s="295">
        <v>12</v>
      </c>
      <c r="O121" s="295">
        <v>260</v>
      </c>
      <c r="P121" s="295">
        <v>260</v>
      </c>
      <c r="Q121" s="295">
        <v>260</v>
      </c>
      <c r="R121" s="295">
        <v>260</v>
      </c>
      <c r="S121" s="295">
        <v>260</v>
      </c>
      <c r="T121" s="295">
        <v>260</v>
      </c>
      <c r="U121" s="295">
        <v>245</v>
      </c>
      <c r="V121" s="295">
        <v>245</v>
      </c>
      <c r="W121" s="295">
        <v>243</v>
      </c>
      <c r="X121" s="295">
        <v>195</v>
      </c>
      <c r="Y121" s="426"/>
      <c r="Z121" s="532">
        <v>1</v>
      </c>
      <c r="AA121" s="532"/>
      <c r="AB121" s="410"/>
      <c r="AC121" s="532"/>
      <c r="AD121" s="410"/>
      <c r="AE121" s="410"/>
      <c r="AF121" s="415"/>
      <c r="AG121" s="415"/>
      <c r="AH121" s="415"/>
      <c r="AI121" s="415"/>
      <c r="AJ121" s="415"/>
      <c r="AK121" s="415"/>
      <c r="AL121" s="415"/>
      <c r="AM121" s="296">
        <f>SUM(Y121:AL121)</f>
        <v>1</v>
      </c>
    </row>
    <row r="122" spans="1:39" outlineLevel="1">
      <c r="B122" s="294" t="s">
        <v>267</v>
      </c>
      <c r="C122" s="291" t="s">
        <v>163</v>
      </c>
      <c r="D122" s="295">
        <v>3004373</v>
      </c>
      <c r="E122" s="295">
        <v>2911346</v>
      </c>
      <c r="F122" s="295">
        <v>2894908</v>
      </c>
      <c r="G122" s="295">
        <v>2898581</v>
      </c>
      <c r="H122" s="295">
        <v>2840727</v>
      </c>
      <c r="I122" s="295">
        <v>2840727</v>
      </c>
      <c r="J122" s="295">
        <v>2695898</v>
      </c>
      <c r="K122" s="295">
        <v>2695898</v>
      </c>
      <c r="L122" s="295">
        <v>2681930</v>
      </c>
      <c r="M122" s="295">
        <v>2223924</v>
      </c>
      <c r="N122" s="295">
        <f>N121</f>
        <v>12</v>
      </c>
      <c r="O122" s="295">
        <v>475</v>
      </c>
      <c r="P122" s="295">
        <v>443</v>
      </c>
      <c r="Q122" s="295">
        <v>438</v>
      </c>
      <c r="R122" s="295">
        <v>439</v>
      </c>
      <c r="S122" s="295">
        <v>424</v>
      </c>
      <c r="T122" s="295">
        <v>424</v>
      </c>
      <c r="U122" s="295">
        <v>402</v>
      </c>
      <c r="V122" s="295">
        <v>402</v>
      </c>
      <c r="W122" s="295">
        <v>398</v>
      </c>
      <c r="X122" s="295">
        <v>328</v>
      </c>
      <c r="Y122" s="411">
        <f>Y121</f>
        <v>0</v>
      </c>
      <c r="Z122" s="411">
        <f t="shared" ref="Z122" si="241">Z121</f>
        <v>1</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v>2978654</v>
      </c>
      <c r="E165" s="295"/>
      <c r="F165" s="295"/>
      <c r="G165" s="295"/>
      <c r="H165" s="295"/>
      <c r="I165" s="295"/>
      <c r="J165" s="295"/>
      <c r="K165" s="295"/>
      <c r="L165" s="295"/>
      <c r="M165" s="295"/>
      <c r="N165" s="295">
        <v>12</v>
      </c>
      <c r="O165" s="295">
        <v>505</v>
      </c>
      <c r="P165" s="295"/>
      <c r="Q165" s="295"/>
      <c r="R165" s="295"/>
      <c r="S165" s="295"/>
      <c r="T165" s="295"/>
      <c r="U165" s="295"/>
      <c r="V165" s="295"/>
      <c r="W165" s="295"/>
      <c r="X165" s="295"/>
      <c r="Y165" s="752">
        <v>1</v>
      </c>
      <c r="Z165" s="410"/>
      <c r="AA165" s="410"/>
      <c r="AB165" s="410"/>
      <c r="AC165" s="410"/>
      <c r="AD165" s="410"/>
      <c r="AE165" s="410"/>
      <c r="AF165" s="415"/>
      <c r="AG165" s="415"/>
      <c r="AH165" s="415"/>
      <c r="AI165" s="415"/>
      <c r="AJ165" s="415"/>
      <c r="AK165" s="415"/>
      <c r="AL165" s="415"/>
      <c r="AM165" s="296">
        <f>SUM(Y165:AL165)</f>
        <v>1</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1</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83524379</v>
      </c>
      <c r="E195" s="329">
        <f t="shared" ref="E195:M195" si="553">SUM(E38:E193)</f>
        <v>80498838</v>
      </c>
      <c r="F195" s="329">
        <f t="shared" si="553"/>
        <v>80246591</v>
      </c>
      <c r="G195" s="329">
        <f t="shared" si="553"/>
        <v>79767196</v>
      </c>
      <c r="H195" s="329">
        <f t="shared" si="553"/>
        <v>77773230</v>
      </c>
      <c r="I195" s="329">
        <f t="shared" si="553"/>
        <v>77687139</v>
      </c>
      <c r="J195" s="329">
        <f t="shared" si="553"/>
        <v>77416876</v>
      </c>
      <c r="K195" s="329">
        <f t="shared" si="553"/>
        <v>77406649</v>
      </c>
      <c r="L195" s="329">
        <f t="shared" si="553"/>
        <v>77261770</v>
      </c>
      <c r="M195" s="329">
        <f t="shared" si="553"/>
        <v>75595820</v>
      </c>
      <c r="N195" s="329"/>
      <c r="O195" s="329">
        <f>SUM(O38:O193)</f>
        <v>12935.350250538217</v>
      </c>
      <c r="P195" s="329">
        <f t="shared" ref="P195:X195" si="554">SUM(P38:P193)</f>
        <v>12272.350250538217</v>
      </c>
      <c r="Q195" s="329">
        <f t="shared" si="554"/>
        <v>12168.350250538217</v>
      </c>
      <c r="R195" s="329">
        <f t="shared" si="554"/>
        <v>11944.350250538217</v>
      </c>
      <c r="S195" s="329">
        <f t="shared" si="554"/>
        <v>11629.350250538217</v>
      </c>
      <c r="T195" s="329">
        <f t="shared" si="554"/>
        <v>11603.350250538217</v>
      </c>
      <c r="U195" s="329">
        <f t="shared" si="554"/>
        <v>11485.350250538217</v>
      </c>
      <c r="V195" s="329">
        <f t="shared" si="554"/>
        <v>11484.350250538217</v>
      </c>
      <c r="W195" s="329">
        <f t="shared" si="554"/>
        <v>11414.350250538217</v>
      </c>
      <c r="X195" s="329">
        <f t="shared" si="554"/>
        <v>11020.350250538217</v>
      </c>
      <c r="Y195" s="329">
        <f>IF(Y36="kWh",SUMPRODUCT(D38:D193,Y38:Y193))</f>
        <v>14309981</v>
      </c>
      <c r="Z195" s="329">
        <f>IF(Z36="kWh",SUMPRODUCT(D38:D193,Z38:Z193))</f>
        <v>18200646.998128884</v>
      </c>
      <c r="AA195" s="329">
        <f>IF(AA36="kw",SUMPRODUCT(N38:N193,O38:O193,AA38:AA193),SUMPRODUCT(D38:D193,AA38:AA193))</f>
        <v>27770.52</v>
      </c>
      <c r="AB195" s="329">
        <f>IF(AB36="kw",SUMPRODUCT(N38:N193,O38:O193,AB38:AB193),SUMPRODUCT(D38:D193,AB38:AB193))</f>
        <v>1392</v>
      </c>
      <c r="AC195" s="329">
        <f>IF(AC36="kw",SUMPRODUCT(N38:N193,O38:O193,AC38:AC193),SUMPRODUCT(D38:D193,AC38:AC193))</f>
        <v>40176</v>
      </c>
      <c r="AD195" s="329">
        <f>IF(AD36="kw",SUMPRODUCT(N38:N193,O38:O193,AD38:AD193),SUMPRODUCT(D38:D193,AD38:AD193))</f>
        <v>16936.203006458603</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6">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11183805</v>
      </c>
      <c r="Z208" s="291">
        <f>SUMPRODUCT(E38:E193,Z38:Z193)</f>
        <v>19273735.688128889</v>
      </c>
      <c r="AA208" s="291">
        <f>IF(AA36="kw",SUMPRODUCT(N38:N193,P38:P193,AA38:AA193),SUMPRODUCT(E38:E193,AA38:AA193))</f>
        <v>24558.6</v>
      </c>
      <c r="AB208" s="291">
        <f>IF(AB36="kw",SUMPRODUCT(N38:N193,P38:P193,AB38:AB193),SUMPRODUCT(E38:E193,AB38:AB193))</f>
        <v>1392</v>
      </c>
      <c r="AC208" s="291">
        <f>IF(AC36="kw",SUMPRODUCT(N38:N193,P38:P193,AC38:AC193),SUMPRODUCT(E38:E193,AC38:AC193))</f>
        <v>40176</v>
      </c>
      <c r="AD208" s="291">
        <f>IF(AD36="kw",SUMPRODUCT(N38:N193,P38:P193,AD38:AD193),SUMPRODUCT(E38:E193,AD38:AD193))</f>
        <v>16936.203006458603</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11174477</v>
      </c>
      <c r="Z209" s="291">
        <f>SUMPRODUCT(F38:F193,Z38:Z193)</f>
        <v>19334256.918128885</v>
      </c>
      <c r="AA209" s="291">
        <f>IF(AA36="kw",SUMPRODUCT(N38:N193,Q38:Q193,AA38:AA193),SUMPRODUCT(F38:F193,AA38:AA193))</f>
        <v>23477.52</v>
      </c>
      <c r="AB209" s="291">
        <f>IF(AB36="kw",SUMPRODUCT(N38:N193,Q38:Q193,AB38:AB193),SUMPRODUCT(F38:F193,AB38:AB193))</f>
        <v>1392</v>
      </c>
      <c r="AC209" s="291">
        <f>IF(AC36="kw",SUMPRODUCT(N38:N193,Q38:Q193,AC38:AC193),SUMPRODUCT(F38:F193,AC38:AC193))</f>
        <v>40176</v>
      </c>
      <c r="AD209" s="291">
        <f>IF(AD36="kw",SUMPRODUCT(N38:N193,Q38:Q193,AD38:AD193),SUMPRODUCT(F38:F193,AD38:AD193))</f>
        <v>16936.203006458603</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11166168</v>
      </c>
      <c r="Z210" s="291">
        <f>SUMPRODUCT(G38:G193,Z38:Z193)</f>
        <v>19331194.768128887</v>
      </c>
      <c r="AA210" s="291">
        <f>IF(AA36="kw",SUMPRODUCT(N38:N193,R38:R193,AA38:AA193),SUMPRODUCT(G38:G193,AA38:AA193))</f>
        <v>23058.959999999999</v>
      </c>
      <c r="AB210" s="291">
        <f>IF(AB36="kw",SUMPRODUCT(N38:N193,R38:R193,AB38:AB193),SUMPRODUCT(G38:G193,AB38:AB193))</f>
        <v>1392</v>
      </c>
      <c r="AC210" s="291">
        <f>IF(AC36="kw",SUMPRODUCT(N38:N193,R38:R193,AC38:AC193),SUMPRODUCT(G38:G193,AC38:AC193))</f>
        <v>40176</v>
      </c>
      <c r="AD210" s="291">
        <f>IF(AD36="kw",SUMPRODUCT(N38:N193,R38:R193,AD38:AD193),SUMPRODUCT(G38:G193,AD38:AD193))</f>
        <v>16936.203006458603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11127352</v>
      </c>
      <c r="Z211" s="291">
        <f>SUMPRODUCT(H38:H193,Z38:Z193)</f>
        <v>18012975.908128887</v>
      </c>
      <c r="AA211" s="291">
        <f>IF(AA36="kw",SUMPRODUCT(N38:N193,S38:S193,AA38:AA193),SUMPRODUCT(H38:H193,AA38:AA193))</f>
        <v>21688.799999999999</v>
      </c>
      <c r="AB211" s="291">
        <f>IF(AB36="kw",SUMPRODUCT(N38:N193,S38:S193,AB38:AB193),SUMPRODUCT(H38:H193,AB38:AB193))</f>
        <v>1392</v>
      </c>
      <c r="AC211" s="291">
        <f>IF(AC36="kw",SUMPRODUCT(N38:N193,S38:S193,AC38:AC193),SUMPRODUCT(H38:H193,AC38:AC193))</f>
        <v>40176</v>
      </c>
      <c r="AD211" s="291">
        <f>IF(AD36="kw",SUMPRODUCT(N38:N193,S38:S193,AD38:AD193),SUMPRODUCT(H38:H193,AD38:AD193))</f>
        <v>16936.203006458603</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11079736</v>
      </c>
      <c r="Z212" s="326">
        <f>SUMPRODUCT(I38:I193,Z38:Z193)</f>
        <v>18012975.908128887</v>
      </c>
      <c r="AA212" s="326">
        <f>IF(AA36="kw",SUMPRODUCT(N38:N193,T38:T193,AA38:AA193),SUMPRODUCT(I38:I193,AA38:AA193))</f>
        <v>21675.119999999999</v>
      </c>
      <c r="AB212" s="326">
        <f>IF(AB36="kw",SUMPRODUCT(N38:N193,T38:T193,AB38:AB193),SUMPRODUCT(I38:I193,AB38:AB193))</f>
        <v>1236</v>
      </c>
      <c r="AC212" s="326">
        <f>IF(AC36="kw",SUMPRODUCT(N38:N193,T38:T193,AC38:AC193),SUMPRODUCT(I38:I193,AC38:AC193))</f>
        <v>40176</v>
      </c>
      <c r="AD212" s="326">
        <f>IF(AD36="kw",SUMPRODUCT(N38:N193,T38:T193,AD38:AD193),SUMPRODUCT(I38:I193,AD38:AD193))</f>
        <v>16936.203006458603</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1" t="s">
        <v>211</v>
      </c>
      <c r="C217" s="823" t="s">
        <v>33</v>
      </c>
      <c r="D217" s="284" t="s">
        <v>422</v>
      </c>
      <c r="E217" s="825" t="s">
        <v>209</v>
      </c>
      <c r="F217" s="826"/>
      <c r="G217" s="826"/>
      <c r="H217" s="826"/>
      <c r="I217" s="826"/>
      <c r="J217" s="826"/>
      <c r="K217" s="826"/>
      <c r="L217" s="826"/>
      <c r="M217" s="827"/>
      <c r="N217" s="828" t="s">
        <v>213</v>
      </c>
      <c r="O217" s="284" t="s">
        <v>423</v>
      </c>
      <c r="P217" s="825" t="s">
        <v>212</v>
      </c>
      <c r="Q217" s="826"/>
      <c r="R217" s="826"/>
      <c r="S217" s="826"/>
      <c r="T217" s="826"/>
      <c r="U217" s="826"/>
      <c r="V217" s="826"/>
      <c r="W217" s="826"/>
      <c r="X217" s="827"/>
      <c r="Y217" s="818" t="s">
        <v>243</v>
      </c>
      <c r="Z217" s="819"/>
      <c r="AA217" s="819"/>
      <c r="AB217" s="819"/>
      <c r="AC217" s="819"/>
      <c r="AD217" s="819"/>
      <c r="AE217" s="819"/>
      <c r="AF217" s="819"/>
      <c r="AG217" s="819"/>
      <c r="AH217" s="819"/>
      <c r="AI217" s="819"/>
      <c r="AJ217" s="819"/>
      <c r="AK217" s="819"/>
      <c r="AL217" s="819"/>
      <c r="AM217" s="820"/>
    </row>
    <row r="218" spans="1:39" ht="60.75" customHeight="1">
      <c r="B218" s="822"/>
      <c r="C218" s="824"/>
      <c r="D218" s="285">
        <v>2016</v>
      </c>
      <c r="E218" s="285">
        <v>2017</v>
      </c>
      <c r="F218" s="285">
        <v>2018</v>
      </c>
      <c r="G218" s="285">
        <v>2019</v>
      </c>
      <c r="H218" s="285">
        <v>2020</v>
      </c>
      <c r="I218" s="285">
        <v>2021</v>
      </c>
      <c r="J218" s="285">
        <v>2022</v>
      </c>
      <c r="K218" s="285">
        <v>2023</v>
      </c>
      <c r="L218" s="285">
        <v>2024</v>
      </c>
      <c r="M218" s="285">
        <v>2025</v>
      </c>
      <c r="N218" s="82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+AA35</f>
        <v>General Service 50 to 4,999 kW</v>
      </c>
      <c r="AB218" s="285" t="str">
        <f t="shared" ref="AB218:AL218" si="560">+AB35</f>
        <v>Large Use</v>
      </c>
      <c r="AC218" s="285" t="str">
        <f t="shared" si="560"/>
        <v>Large Use 2</v>
      </c>
      <c r="AD218" s="285" t="str">
        <f t="shared" si="560"/>
        <v>Street Lighting</v>
      </c>
      <c r="AE218" s="285" t="str">
        <f t="shared" si="560"/>
        <v>Unmetered Scattered Load</v>
      </c>
      <c r="AF218" s="285" t="str">
        <f t="shared" si="560"/>
        <v/>
      </c>
      <c r="AG218" s="285" t="str">
        <f t="shared" si="560"/>
        <v/>
      </c>
      <c r="AH218" s="285" t="str">
        <f t="shared" si="560"/>
        <v/>
      </c>
      <c r="AI218" s="285" t="str">
        <f t="shared" si="560"/>
        <v/>
      </c>
      <c r="AJ218" s="285" t="str">
        <f t="shared" si="560"/>
        <v/>
      </c>
      <c r="AK218" s="285" t="str">
        <f t="shared" si="560"/>
        <v/>
      </c>
      <c r="AL218" s="285" t="str">
        <f t="shared" si="560"/>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+AA36</f>
        <v>kW</v>
      </c>
      <c r="AB219" s="291" t="str">
        <f t="shared" ref="AB219:AL219" si="561">+AB36</f>
        <v>kW</v>
      </c>
      <c r="AC219" s="291" t="str">
        <f t="shared" si="561"/>
        <v>kW</v>
      </c>
      <c r="AD219" s="291" t="str">
        <f t="shared" si="561"/>
        <v>kW</v>
      </c>
      <c r="AE219" s="291" t="str">
        <f t="shared" si="561"/>
        <v>kWh</v>
      </c>
      <c r="AF219" s="291">
        <f t="shared" si="561"/>
        <v>0</v>
      </c>
      <c r="AG219" s="291">
        <f t="shared" si="561"/>
        <v>0</v>
      </c>
      <c r="AH219" s="291">
        <f t="shared" si="561"/>
        <v>0</v>
      </c>
      <c r="AI219" s="291">
        <f t="shared" si="561"/>
        <v>0</v>
      </c>
      <c r="AJ219" s="291">
        <f t="shared" si="561"/>
        <v>0</v>
      </c>
      <c r="AK219" s="291">
        <f t="shared" si="561"/>
        <v>0</v>
      </c>
      <c r="AL219" s="291">
        <f t="shared" si="561"/>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2">Z221</f>
        <v>0</v>
      </c>
      <c r="AA222" s="411">
        <f t="shared" ref="AA222" si="563">AA221</f>
        <v>0</v>
      </c>
      <c r="AB222" s="411">
        <f t="shared" ref="AB222" si="564">AB221</f>
        <v>0</v>
      </c>
      <c r="AC222" s="411">
        <f t="shared" ref="AC222" si="565">AC221</f>
        <v>0</v>
      </c>
      <c r="AD222" s="411">
        <f t="shared" ref="AD222" si="566">AD221</f>
        <v>0</v>
      </c>
      <c r="AE222" s="411">
        <f t="shared" ref="AE222" si="567">AE221</f>
        <v>0</v>
      </c>
      <c r="AF222" s="411">
        <f t="shared" ref="AF222" si="568">AF221</f>
        <v>0</v>
      </c>
      <c r="AG222" s="411">
        <f t="shared" ref="AG222" si="569">AG221</f>
        <v>0</v>
      </c>
      <c r="AH222" s="411">
        <f t="shared" ref="AH222" si="570">AH221</f>
        <v>0</v>
      </c>
      <c r="AI222" s="411">
        <f t="shared" ref="AI222" si="571">AI221</f>
        <v>0</v>
      </c>
      <c r="AJ222" s="411">
        <f t="shared" ref="AJ222" si="572">AJ221</f>
        <v>0</v>
      </c>
      <c r="AK222" s="411">
        <f t="shared" ref="AK222" si="573">AK221</f>
        <v>0</v>
      </c>
      <c r="AL222" s="411">
        <f t="shared" ref="AL222" si="574">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5">Z224</f>
        <v>0</v>
      </c>
      <c r="AA225" s="411">
        <f t="shared" ref="AA225" si="576">AA224</f>
        <v>0</v>
      </c>
      <c r="AB225" s="411">
        <f t="shared" ref="AB225" si="577">AB224</f>
        <v>0</v>
      </c>
      <c r="AC225" s="411">
        <f t="shared" ref="AC225" si="578">AC224</f>
        <v>0</v>
      </c>
      <c r="AD225" s="411">
        <f t="shared" ref="AD225" si="579">AD224</f>
        <v>0</v>
      </c>
      <c r="AE225" s="411">
        <f t="shared" ref="AE225" si="580">AE224</f>
        <v>0</v>
      </c>
      <c r="AF225" s="411">
        <f t="shared" ref="AF225" si="581">AF224</f>
        <v>0</v>
      </c>
      <c r="AG225" s="411">
        <f t="shared" ref="AG225" si="582">AG224</f>
        <v>0</v>
      </c>
      <c r="AH225" s="411">
        <f t="shared" ref="AH225" si="583">AH224</f>
        <v>0</v>
      </c>
      <c r="AI225" s="411">
        <f t="shared" ref="AI225" si="584">AI224</f>
        <v>0</v>
      </c>
      <c r="AJ225" s="411">
        <f t="shared" ref="AJ225" si="585">AJ224</f>
        <v>0</v>
      </c>
      <c r="AK225" s="411">
        <f t="shared" ref="AK225" si="586">AK224</f>
        <v>0</v>
      </c>
      <c r="AL225" s="411">
        <f t="shared" ref="AL225" si="587">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8">Z227</f>
        <v>0</v>
      </c>
      <c r="AA228" s="411">
        <f t="shared" ref="AA228" si="589">AA227</f>
        <v>0</v>
      </c>
      <c r="AB228" s="411">
        <f t="shared" ref="AB228" si="590">AB227</f>
        <v>0</v>
      </c>
      <c r="AC228" s="411">
        <f t="shared" ref="AC228" si="591">AC227</f>
        <v>0</v>
      </c>
      <c r="AD228" s="411">
        <f t="shared" ref="AD228" si="592">AD227</f>
        <v>0</v>
      </c>
      <c r="AE228" s="411">
        <f t="shared" ref="AE228" si="593">AE227</f>
        <v>0</v>
      </c>
      <c r="AF228" s="411">
        <f t="shared" ref="AF228" si="594">AF227</f>
        <v>0</v>
      </c>
      <c r="AG228" s="411">
        <f t="shared" ref="AG228" si="595">AG227</f>
        <v>0</v>
      </c>
      <c r="AH228" s="411">
        <f t="shared" ref="AH228" si="596">AH227</f>
        <v>0</v>
      </c>
      <c r="AI228" s="411">
        <f t="shared" ref="AI228" si="597">AI227</f>
        <v>0</v>
      </c>
      <c r="AJ228" s="411">
        <f t="shared" ref="AJ228" si="598">AJ227</f>
        <v>0</v>
      </c>
      <c r="AK228" s="411">
        <f t="shared" ref="AK228" si="599">AK227</f>
        <v>0</v>
      </c>
      <c r="AL228" s="411">
        <f t="shared" ref="AL228" si="600">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601">Z230</f>
        <v>0</v>
      </c>
      <c r="AA231" s="411">
        <f t="shared" ref="AA231" si="602">AA230</f>
        <v>0</v>
      </c>
      <c r="AB231" s="411">
        <f t="shared" ref="AB231" si="603">AB230</f>
        <v>0</v>
      </c>
      <c r="AC231" s="411">
        <f t="shared" ref="AC231" si="604">AC230</f>
        <v>0</v>
      </c>
      <c r="AD231" s="411">
        <f t="shared" ref="AD231" si="605">AD230</f>
        <v>0</v>
      </c>
      <c r="AE231" s="411">
        <f t="shared" ref="AE231" si="606">AE230</f>
        <v>0</v>
      </c>
      <c r="AF231" s="411">
        <f t="shared" ref="AF231" si="607">AF230</f>
        <v>0</v>
      </c>
      <c r="AG231" s="411">
        <f t="shared" ref="AG231" si="608">AG230</f>
        <v>0</v>
      </c>
      <c r="AH231" s="411">
        <f t="shared" ref="AH231" si="609">AH230</f>
        <v>0</v>
      </c>
      <c r="AI231" s="411">
        <f t="shared" ref="AI231" si="610">AI230</f>
        <v>0</v>
      </c>
      <c r="AJ231" s="411">
        <f t="shared" ref="AJ231" si="611">AJ230</f>
        <v>0</v>
      </c>
      <c r="AK231" s="411">
        <f t="shared" ref="AK231" si="612">AK230</f>
        <v>0</v>
      </c>
      <c r="AL231" s="411">
        <f t="shared" ref="AL231" si="613">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4">Z233</f>
        <v>0</v>
      </c>
      <c r="AA234" s="411">
        <f t="shared" ref="AA234" si="615">AA233</f>
        <v>0</v>
      </c>
      <c r="AB234" s="411">
        <f t="shared" ref="AB234" si="616">AB233</f>
        <v>0</v>
      </c>
      <c r="AC234" s="411">
        <f t="shared" ref="AC234" si="617">AC233</f>
        <v>0</v>
      </c>
      <c r="AD234" s="411">
        <f t="shared" ref="AD234" si="618">AD233</f>
        <v>0</v>
      </c>
      <c r="AE234" s="411">
        <f t="shared" ref="AE234" si="619">AE233</f>
        <v>0</v>
      </c>
      <c r="AF234" s="411">
        <f t="shared" ref="AF234" si="620">AF233</f>
        <v>0</v>
      </c>
      <c r="AG234" s="411">
        <f t="shared" ref="AG234" si="621">AG233</f>
        <v>0</v>
      </c>
      <c r="AH234" s="411">
        <f t="shared" ref="AH234" si="622">AH233</f>
        <v>0</v>
      </c>
      <c r="AI234" s="411">
        <f t="shared" ref="AI234" si="623">AI233</f>
        <v>0</v>
      </c>
      <c r="AJ234" s="411">
        <f t="shared" ref="AJ234" si="624">AJ233</f>
        <v>0</v>
      </c>
      <c r="AK234" s="411">
        <f t="shared" ref="AK234" si="625">AK233</f>
        <v>0</v>
      </c>
      <c r="AL234" s="411">
        <f t="shared" ref="AL234" si="626">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7">Z237</f>
        <v>0</v>
      </c>
      <c r="AA238" s="411">
        <f t="shared" ref="AA238" si="628">AA237</f>
        <v>0</v>
      </c>
      <c r="AB238" s="411">
        <f t="shared" ref="AB238" si="629">AB237</f>
        <v>0</v>
      </c>
      <c r="AC238" s="411">
        <f t="shared" ref="AC238" si="630">AC237</f>
        <v>0</v>
      </c>
      <c r="AD238" s="411">
        <f t="shared" ref="AD238" si="631">AD237</f>
        <v>0</v>
      </c>
      <c r="AE238" s="411">
        <f t="shared" ref="AE238" si="632">AE237</f>
        <v>0</v>
      </c>
      <c r="AF238" s="411">
        <f t="shared" ref="AF238" si="633">AF237</f>
        <v>0</v>
      </c>
      <c r="AG238" s="411">
        <f t="shared" ref="AG238" si="634">AG237</f>
        <v>0</v>
      </c>
      <c r="AH238" s="411">
        <f t="shared" ref="AH238" si="635">AH237</f>
        <v>0</v>
      </c>
      <c r="AI238" s="411">
        <f t="shared" ref="AI238" si="636">AI237</f>
        <v>0</v>
      </c>
      <c r="AJ238" s="411">
        <f t="shared" ref="AJ238" si="637">AJ237</f>
        <v>0</v>
      </c>
      <c r="AK238" s="411">
        <f t="shared" ref="AK238" si="638">AK237</f>
        <v>0</v>
      </c>
      <c r="AL238" s="411">
        <f t="shared" ref="AL238" si="639">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40">Z240</f>
        <v>0</v>
      </c>
      <c r="AA241" s="411">
        <f t="shared" ref="AA241" si="641">AA240</f>
        <v>0</v>
      </c>
      <c r="AB241" s="411">
        <f t="shared" ref="AB241" si="642">AB240</f>
        <v>0</v>
      </c>
      <c r="AC241" s="411">
        <f t="shared" ref="AC241" si="643">AC240</f>
        <v>0</v>
      </c>
      <c r="AD241" s="411">
        <f t="shared" ref="AD241" si="644">AD240</f>
        <v>0</v>
      </c>
      <c r="AE241" s="411">
        <f t="shared" ref="AE241" si="645">AE240</f>
        <v>0</v>
      </c>
      <c r="AF241" s="411">
        <f t="shared" ref="AF241" si="646">AF240</f>
        <v>0</v>
      </c>
      <c r="AG241" s="411">
        <f t="shared" ref="AG241" si="647">AG240</f>
        <v>0</v>
      </c>
      <c r="AH241" s="411">
        <f t="shared" ref="AH241" si="648">AH240</f>
        <v>0</v>
      </c>
      <c r="AI241" s="411">
        <f t="shared" ref="AI241" si="649">AI240</f>
        <v>0</v>
      </c>
      <c r="AJ241" s="411">
        <f t="shared" ref="AJ241" si="650">AJ240</f>
        <v>0</v>
      </c>
      <c r="AK241" s="411">
        <f t="shared" ref="AK241" si="651">AK240</f>
        <v>0</v>
      </c>
      <c r="AL241" s="411">
        <f t="shared" ref="AL241" si="652">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3">Z243</f>
        <v>0</v>
      </c>
      <c r="AA244" s="411">
        <f t="shared" ref="AA244" si="654">AA243</f>
        <v>0</v>
      </c>
      <c r="AB244" s="411">
        <f t="shared" ref="AB244" si="655">AB243</f>
        <v>0</v>
      </c>
      <c r="AC244" s="411">
        <f t="shared" ref="AC244" si="656">AC243</f>
        <v>0</v>
      </c>
      <c r="AD244" s="411">
        <f t="shared" ref="AD244" si="657">AD243</f>
        <v>0</v>
      </c>
      <c r="AE244" s="411">
        <f t="shared" ref="AE244" si="658">AE243</f>
        <v>0</v>
      </c>
      <c r="AF244" s="411">
        <f t="shared" ref="AF244" si="659">AF243</f>
        <v>0</v>
      </c>
      <c r="AG244" s="411">
        <f t="shared" ref="AG244" si="660">AG243</f>
        <v>0</v>
      </c>
      <c r="AH244" s="411">
        <f t="shared" ref="AH244" si="661">AH243</f>
        <v>0</v>
      </c>
      <c r="AI244" s="411">
        <f t="shared" ref="AI244" si="662">AI243</f>
        <v>0</v>
      </c>
      <c r="AJ244" s="411">
        <f t="shared" ref="AJ244" si="663">AJ243</f>
        <v>0</v>
      </c>
      <c r="AK244" s="411">
        <f t="shared" ref="AK244" si="664">AK243</f>
        <v>0</v>
      </c>
      <c r="AL244" s="411">
        <f t="shared" ref="AL244" si="665">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6">Z246</f>
        <v>0</v>
      </c>
      <c r="AA247" s="411">
        <f t="shared" ref="AA247" si="667">AA246</f>
        <v>0</v>
      </c>
      <c r="AB247" s="411">
        <f t="shared" ref="AB247" si="668">AB246</f>
        <v>0</v>
      </c>
      <c r="AC247" s="411">
        <f t="shared" ref="AC247" si="669">AC246</f>
        <v>0</v>
      </c>
      <c r="AD247" s="411">
        <f t="shared" ref="AD247" si="670">AD246</f>
        <v>0</v>
      </c>
      <c r="AE247" s="411">
        <f t="shared" ref="AE247" si="671">AE246</f>
        <v>0</v>
      </c>
      <c r="AF247" s="411">
        <f t="shared" ref="AF247" si="672">AF246</f>
        <v>0</v>
      </c>
      <c r="AG247" s="411">
        <f t="shared" ref="AG247" si="673">AG246</f>
        <v>0</v>
      </c>
      <c r="AH247" s="411">
        <f t="shared" ref="AH247" si="674">AH246</f>
        <v>0</v>
      </c>
      <c r="AI247" s="411">
        <f t="shared" ref="AI247" si="675">AI246</f>
        <v>0</v>
      </c>
      <c r="AJ247" s="411">
        <f t="shared" ref="AJ247" si="676">AJ246</f>
        <v>0</v>
      </c>
      <c r="AK247" s="411">
        <f t="shared" ref="AK247" si="677">AK246</f>
        <v>0</v>
      </c>
      <c r="AL247" s="411">
        <f t="shared" ref="AL247" si="678">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9">Z249</f>
        <v>0</v>
      </c>
      <c r="AA250" s="411">
        <f t="shared" ref="AA250" si="680">AA249</f>
        <v>0</v>
      </c>
      <c r="AB250" s="411">
        <f t="shared" ref="AB250" si="681">AB249</f>
        <v>0</v>
      </c>
      <c r="AC250" s="411">
        <f t="shared" ref="AC250" si="682">AC249</f>
        <v>0</v>
      </c>
      <c r="AD250" s="411">
        <f t="shared" ref="AD250" si="683">AD249</f>
        <v>0</v>
      </c>
      <c r="AE250" s="411">
        <f t="shared" ref="AE250" si="684">AE249</f>
        <v>0</v>
      </c>
      <c r="AF250" s="411">
        <f t="shared" ref="AF250" si="685">AF249</f>
        <v>0</v>
      </c>
      <c r="AG250" s="411">
        <f t="shared" ref="AG250" si="686">AG249</f>
        <v>0</v>
      </c>
      <c r="AH250" s="411">
        <f t="shared" ref="AH250" si="687">AH249</f>
        <v>0</v>
      </c>
      <c r="AI250" s="411">
        <f t="shared" ref="AI250" si="688">AI249</f>
        <v>0</v>
      </c>
      <c r="AJ250" s="411">
        <f t="shared" ref="AJ250" si="689">AJ249</f>
        <v>0</v>
      </c>
      <c r="AK250" s="411">
        <f t="shared" ref="AK250" si="690">AK249</f>
        <v>0</v>
      </c>
      <c r="AL250" s="411">
        <f t="shared" ref="AL250" si="691">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2">Z253</f>
        <v>0</v>
      </c>
      <c r="AA254" s="411">
        <f t="shared" ref="AA254" si="693">AA253</f>
        <v>0</v>
      </c>
      <c r="AB254" s="411">
        <f t="shared" ref="AB254" si="694">AB253</f>
        <v>0</v>
      </c>
      <c r="AC254" s="411">
        <f t="shared" ref="AC254" si="695">AC253</f>
        <v>0</v>
      </c>
      <c r="AD254" s="411">
        <f t="shared" ref="AD254" si="696">AD253</f>
        <v>0</v>
      </c>
      <c r="AE254" s="411">
        <f t="shared" ref="AE254" si="697">AE253</f>
        <v>0</v>
      </c>
      <c r="AF254" s="411">
        <f t="shared" ref="AF254" si="698">AF253</f>
        <v>0</v>
      </c>
      <c r="AG254" s="411">
        <f t="shared" ref="AG254" si="699">AG253</f>
        <v>0</v>
      </c>
      <c r="AH254" s="411">
        <f t="shared" ref="AH254" si="700">AH253</f>
        <v>0</v>
      </c>
      <c r="AI254" s="411">
        <f t="shared" ref="AI254" si="701">AI253</f>
        <v>0</v>
      </c>
      <c r="AJ254" s="411">
        <f t="shared" ref="AJ254" si="702">AJ253</f>
        <v>0</v>
      </c>
      <c r="AK254" s="411">
        <f t="shared" ref="AK254" si="703">AK253</f>
        <v>0</v>
      </c>
      <c r="AL254" s="411">
        <f t="shared" ref="AL254" si="704">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5">Z256</f>
        <v>0</v>
      </c>
      <c r="AA257" s="411">
        <f t="shared" ref="AA257" si="706">AA256</f>
        <v>0</v>
      </c>
      <c r="AB257" s="411">
        <f t="shared" ref="AB257" si="707">AB256</f>
        <v>0</v>
      </c>
      <c r="AC257" s="411">
        <f t="shared" ref="AC257" si="708">AC256</f>
        <v>0</v>
      </c>
      <c r="AD257" s="411">
        <f t="shared" ref="AD257" si="709">AD256</f>
        <v>0</v>
      </c>
      <c r="AE257" s="411">
        <f t="shared" ref="AE257" si="710">AE256</f>
        <v>0</v>
      </c>
      <c r="AF257" s="411">
        <f t="shared" ref="AF257" si="711">AF256</f>
        <v>0</v>
      </c>
      <c r="AG257" s="411">
        <f t="shared" ref="AG257" si="712">AG256</f>
        <v>0</v>
      </c>
      <c r="AH257" s="411">
        <f t="shared" ref="AH257" si="713">AH256</f>
        <v>0</v>
      </c>
      <c r="AI257" s="411">
        <f t="shared" ref="AI257" si="714">AI256</f>
        <v>0</v>
      </c>
      <c r="AJ257" s="411">
        <f t="shared" ref="AJ257" si="715">AJ256</f>
        <v>0</v>
      </c>
      <c r="AK257" s="411">
        <f t="shared" ref="AK257" si="716">AK256</f>
        <v>0</v>
      </c>
      <c r="AL257" s="411">
        <f t="shared" ref="AL257" si="717">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8">Z259</f>
        <v>0</v>
      </c>
      <c r="AA260" s="411">
        <f t="shared" ref="AA260" si="719">AA259</f>
        <v>0</v>
      </c>
      <c r="AB260" s="411">
        <f t="shared" ref="AB260" si="720">AB259</f>
        <v>0</v>
      </c>
      <c r="AC260" s="411">
        <f t="shared" ref="AC260" si="721">AC259</f>
        <v>0</v>
      </c>
      <c r="AD260" s="411">
        <f t="shared" ref="AD260" si="722">AD259</f>
        <v>0</v>
      </c>
      <c r="AE260" s="411">
        <f t="shared" ref="AE260" si="723">AE259</f>
        <v>0</v>
      </c>
      <c r="AF260" s="411">
        <f t="shared" ref="AF260" si="724">AF259</f>
        <v>0</v>
      </c>
      <c r="AG260" s="411">
        <f t="shared" ref="AG260" si="725">AG259</f>
        <v>0</v>
      </c>
      <c r="AH260" s="411">
        <f t="shared" ref="AH260" si="726">AH259</f>
        <v>0</v>
      </c>
      <c r="AI260" s="411">
        <f t="shared" ref="AI260" si="727">AI259</f>
        <v>0</v>
      </c>
      <c r="AJ260" s="411">
        <f t="shared" ref="AJ260" si="728">AJ259</f>
        <v>0</v>
      </c>
      <c r="AK260" s="411">
        <f t="shared" ref="AK260" si="729">AK259</f>
        <v>0</v>
      </c>
      <c r="AL260" s="411">
        <f t="shared" ref="AL260" si="730">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31">Z263</f>
        <v>0</v>
      </c>
      <c r="AA264" s="411">
        <f t="shared" ref="AA264" si="732">AA263</f>
        <v>0</v>
      </c>
      <c r="AB264" s="411">
        <f t="shared" ref="AB264" si="733">AB263</f>
        <v>0</v>
      </c>
      <c r="AC264" s="411">
        <f t="shared" ref="AC264" si="734">AC263</f>
        <v>0</v>
      </c>
      <c r="AD264" s="411">
        <f t="shared" ref="AD264" si="735">AD263</f>
        <v>0</v>
      </c>
      <c r="AE264" s="411">
        <f t="shared" ref="AE264" si="736">AE263</f>
        <v>0</v>
      </c>
      <c r="AF264" s="411">
        <f t="shared" ref="AF264" si="737">AF263</f>
        <v>0</v>
      </c>
      <c r="AG264" s="411">
        <f t="shared" ref="AG264" si="738">AG263</f>
        <v>0</v>
      </c>
      <c r="AH264" s="411">
        <f t="shared" ref="AH264" si="739">AH263</f>
        <v>0</v>
      </c>
      <c r="AI264" s="411">
        <f t="shared" ref="AI264" si="740">AI263</f>
        <v>0</v>
      </c>
      <c r="AJ264" s="411">
        <f t="shared" ref="AJ264" si="741">AJ263</f>
        <v>0</v>
      </c>
      <c r="AK264" s="411">
        <f t="shared" ref="AK264" si="742">AK263</f>
        <v>0</v>
      </c>
      <c r="AL264" s="411">
        <f t="shared" ref="AL264" si="743">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8"/>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4">Z267</f>
        <v>0</v>
      </c>
      <c r="AA268" s="411">
        <f t="shared" si="744"/>
        <v>0</v>
      </c>
      <c r="AB268" s="411">
        <f t="shared" si="744"/>
        <v>0</v>
      </c>
      <c r="AC268" s="411">
        <f t="shared" si="744"/>
        <v>0</v>
      </c>
      <c r="AD268" s="411">
        <f t="shared" si="744"/>
        <v>0</v>
      </c>
      <c r="AE268" s="411">
        <f t="shared" si="744"/>
        <v>0</v>
      </c>
      <c r="AF268" s="411">
        <f t="shared" si="744"/>
        <v>0</v>
      </c>
      <c r="AG268" s="411">
        <f t="shared" si="744"/>
        <v>0</v>
      </c>
      <c r="AH268" s="411">
        <f t="shared" si="744"/>
        <v>0</v>
      </c>
      <c r="AI268" s="411">
        <f t="shared" si="744"/>
        <v>0</v>
      </c>
      <c r="AJ268" s="411">
        <f t="shared" si="744"/>
        <v>0</v>
      </c>
      <c r="AK268" s="411">
        <f t="shared" si="744"/>
        <v>0</v>
      </c>
      <c r="AL268" s="411">
        <f t="shared" si="744"/>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5">Z270</f>
        <v>0</v>
      </c>
      <c r="AA271" s="411">
        <f t="shared" si="745"/>
        <v>0</v>
      </c>
      <c r="AB271" s="411">
        <f t="shared" si="745"/>
        <v>0</v>
      </c>
      <c r="AC271" s="411">
        <f t="shared" si="745"/>
        <v>0</v>
      </c>
      <c r="AD271" s="411">
        <f t="shared" si="745"/>
        <v>0</v>
      </c>
      <c r="AE271" s="411">
        <f t="shared" si="745"/>
        <v>0</v>
      </c>
      <c r="AF271" s="411">
        <f t="shared" si="745"/>
        <v>0</v>
      </c>
      <c r="AG271" s="411">
        <f t="shared" si="745"/>
        <v>0</v>
      </c>
      <c r="AH271" s="411">
        <f t="shared" si="745"/>
        <v>0</v>
      </c>
      <c r="AI271" s="411">
        <f t="shared" si="745"/>
        <v>0</v>
      </c>
      <c r="AJ271" s="411">
        <f t="shared" si="745"/>
        <v>0</v>
      </c>
      <c r="AK271" s="411">
        <f t="shared" si="745"/>
        <v>0</v>
      </c>
      <c r="AL271" s="411">
        <f t="shared" si="745"/>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6">Z274</f>
        <v>0</v>
      </c>
      <c r="AA275" s="411">
        <f t="shared" si="746"/>
        <v>0</v>
      </c>
      <c r="AB275" s="411">
        <f t="shared" si="746"/>
        <v>0</v>
      </c>
      <c r="AC275" s="411">
        <f t="shared" si="746"/>
        <v>0</v>
      </c>
      <c r="AD275" s="411">
        <f t="shared" si="746"/>
        <v>0</v>
      </c>
      <c r="AE275" s="411">
        <f t="shared" si="746"/>
        <v>0</v>
      </c>
      <c r="AF275" s="411">
        <f t="shared" si="746"/>
        <v>0</v>
      </c>
      <c r="AG275" s="411">
        <f t="shared" si="746"/>
        <v>0</v>
      </c>
      <c r="AH275" s="411">
        <f t="shared" si="746"/>
        <v>0</v>
      </c>
      <c r="AI275" s="411">
        <f t="shared" si="746"/>
        <v>0</v>
      </c>
      <c r="AJ275" s="411">
        <f t="shared" si="746"/>
        <v>0</v>
      </c>
      <c r="AK275" s="411">
        <f t="shared" si="746"/>
        <v>0</v>
      </c>
      <c r="AL275" s="411">
        <f t="shared" si="746"/>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A277" s="521">
        <v>18</v>
      </c>
      <c r="B277" s="519" t="s">
        <v>752</v>
      </c>
      <c r="C277" s="291" t="s">
        <v>25</v>
      </c>
      <c r="D277" s="295">
        <v>2781</v>
      </c>
      <c r="E277" s="295">
        <v>2781</v>
      </c>
      <c r="F277" s="295">
        <v>2781</v>
      </c>
      <c r="G277" s="295">
        <v>2781</v>
      </c>
      <c r="H277" s="295">
        <v>2781</v>
      </c>
      <c r="I277" s="295">
        <v>2781</v>
      </c>
      <c r="J277" s="295">
        <v>2781</v>
      </c>
      <c r="K277" s="295">
        <v>2781</v>
      </c>
      <c r="L277" s="295">
        <v>2781</v>
      </c>
      <c r="M277" s="295">
        <v>2781</v>
      </c>
      <c r="N277" s="295">
        <v>12</v>
      </c>
      <c r="O277" s="295"/>
      <c r="P277" s="295"/>
      <c r="Q277" s="295"/>
      <c r="R277" s="295"/>
      <c r="S277" s="295"/>
      <c r="T277" s="295"/>
      <c r="U277" s="295"/>
      <c r="V277" s="295"/>
      <c r="W277" s="295"/>
      <c r="X277" s="295"/>
      <c r="Y277" s="752">
        <v>1</v>
      </c>
      <c r="Z277" s="410"/>
      <c r="AA277" s="410"/>
      <c r="AB277" s="410"/>
      <c r="AC277" s="410"/>
      <c r="AD277" s="410"/>
      <c r="AE277" s="410"/>
      <c r="AF277" s="415"/>
      <c r="AG277" s="415"/>
      <c r="AH277" s="415"/>
      <c r="AI277" s="415"/>
      <c r="AJ277" s="415"/>
      <c r="AK277" s="415"/>
      <c r="AL277" s="415"/>
      <c r="AM277" s="296">
        <f>SUM(Y277:AL277)</f>
        <v>1</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1</v>
      </c>
      <c r="Z278" s="411">
        <f t="shared" ref="Z278:AL278" si="747">Z277</f>
        <v>0</v>
      </c>
      <c r="AA278" s="411">
        <f t="shared" si="747"/>
        <v>0</v>
      </c>
      <c r="AB278" s="411">
        <f t="shared" si="747"/>
        <v>0</v>
      </c>
      <c r="AC278" s="411">
        <f t="shared" si="747"/>
        <v>0</v>
      </c>
      <c r="AD278" s="411">
        <f t="shared" si="747"/>
        <v>0</v>
      </c>
      <c r="AE278" s="411">
        <f t="shared" si="747"/>
        <v>0</v>
      </c>
      <c r="AF278" s="411">
        <f t="shared" si="747"/>
        <v>0</v>
      </c>
      <c r="AG278" s="411">
        <f t="shared" si="747"/>
        <v>0</v>
      </c>
      <c r="AH278" s="411">
        <f t="shared" si="747"/>
        <v>0</v>
      </c>
      <c r="AI278" s="411">
        <f t="shared" si="747"/>
        <v>0</v>
      </c>
      <c r="AJ278" s="411">
        <f t="shared" si="747"/>
        <v>0</v>
      </c>
      <c r="AK278" s="411">
        <f t="shared" si="747"/>
        <v>0</v>
      </c>
      <c r="AL278" s="411">
        <f t="shared" si="747"/>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8">Z280</f>
        <v>0</v>
      </c>
      <c r="AA281" s="411">
        <f t="shared" si="748"/>
        <v>0</v>
      </c>
      <c r="AB281" s="411">
        <f t="shared" si="748"/>
        <v>0</v>
      </c>
      <c r="AC281" s="411">
        <f t="shared" si="748"/>
        <v>0</v>
      </c>
      <c r="AD281" s="411">
        <f t="shared" si="748"/>
        <v>0</v>
      </c>
      <c r="AE281" s="411">
        <f t="shared" si="748"/>
        <v>0</v>
      </c>
      <c r="AF281" s="411">
        <f t="shared" si="748"/>
        <v>0</v>
      </c>
      <c r="AG281" s="411">
        <f t="shared" si="748"/>
        <v>0</v>
      </c>
      <c r="AH281" s="411">
        <f t="shared" si="748"/>
        <v>0</v>
      </c>
      <c r="AI281" s="411">
        <f t="shared" si="748"/>
        <v>0</v>
      </c>
      <c r="AJ281" s="411">
        <f t="shared" si="748"/>
        <v>0</v>
      </c>
      <c r="AK281" s="411">
        <f t="shared" si="748"/>
        <v>0</v>
      </c>
      <c r="AL281" s="411">
        <f t="shared" si="748"/>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9">Y283</f>
        <v>0</v>
      </c>
      <c r="Z284" s="411">
        <f t="shared" si="749"/>
        <v>0</v>
      </c>
      <c r="AA284" s="411">
        <f t="shared" si="749"/>
        <v>0</v>
      </c>
      <c r="AB284" s="411">
        <f t="shared" si="749"/>
        <v>0</v>
      </c>
      <c r="AC284" s="411">
        <f t="shared" si="749"/>
        <v>0</v>
      </c>
      <c r="AD284" s="411">
        <f t="shared" si="749"/>
        <v>0</v>
      </c>
      <c r="AE284" s="411">
        <f t="shared" si="749"/>
        <v>0</v>
      </c>
      <c r="AF284" s="411">
        <f t="shared" si="749"/>
        <v>0</v>
      </c>
      <c r="AG284" s="411">
        <f t="shared" si="749"/>
        <v>0</v>
      </c>
      <c r="AH284" s="411">
        <f t="shared" si="749"/>
        <v>0</v>
      </c>
      <c r="AI284" s="411">
        <f t="shared" si="749"/>
        <v>0</v>
      </c>
      <c r="AJ284" s="411">
        <f t="shared" si="749"/>
        <v>0</v>
      </c>
      <c r="AK284" s="411">
        <f t="shared" si="749"/>
        <v>0</v>
      </c>
      <c r="AL284" s="411">
        <f t="shared" si="749"/>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v>15788572</v>
      </c>
      <c r="E288" s="295">
        <v>15788572</v>
      </c>
      <c r="F288" s="295">
        <v>15788572</v>
      </c>
      <c r="G288" s="295">
        <v>15788572</v>
      </c>
      <c r="H288" s="295">
        <v>15788572</v>
      </c>
      <c r="I288" s="295">
        <v>15788572</v>
      </c>
      <c r="J288" s="295">
        <v>15788572</v>
      </c>
      <c r="K288" s="295">
        <v>15786158</v>
      </c>
      <c r="L288" s="295">
        <v>15786158</v>
      </c>
      <c r="M288" s="295">
        <v>15715829</v>
      </c>
      <c r="N288" s="291"/>
      <c r="O288" s="295">
        <v>1031</v>
      </c>
      <c r="P288" s="295">
        <v>1031</v>
      </c>
      <c r="Q288" s="295">
        <v>1031</v>
      </c>
      <c r="R288" s="295">
        <v>1031</v>
      </c>
      <c r="S288" s="295">
        <v>1031</v>
      </c>
      <c r="T288" s="295">
        <v>1031</v>
      </c>
      <c r="U288" s="295">
        <v>1031</v>
      </c>
      <c r="V288" s="295">
        <v>1031</v>
      </c>
      <c r="W288" s="295">
        <v>1031</v>
      </c>
      <c r="X288" s="295">
        <v>1027</v>
      </c>
      <c r="Y288" s="743">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1761333.2011043339</v>
      </c>
      <c r="E289" s="295">
        <v>1761333.2011043339</v>
      </c>
      <c r="F289" s="295">
        <v>1761333.2011043339</v>
      </c>
      <c r="G289" s="295">
        <v>1761333.2011043339</v>
      </c>
      <c r="H289" s="295">
        <v>1761333.2011043339</v>
      </c>
      <c r="I289" s="295">
        <v>1761333.2011043339</v>
      </c>
      <c r="J289" s="295">
        <v>1761333.2011043339</v>
      </c>
      <c r="K289" s="295">
        <v>1761333.2011043339</v>
      </c>
      <c r="L289" s="295">
        <v>1761333.2011043339</v>
      </c>
      <c r="M289" s="295">
        <v>1761333.2011043339</v>
      </c>
      <c r="N289" s="291"/>
      <c r="O289" s="295">
        <v>112</v>
      </c>
      <c r="P289" s="295">
        <v>112</v>
      </c>
      <c r="Q289" s="295">
        <v>112</v>
      </c>
      <c r="R289" s="295">
        <v>112</v>
      </c>
      <c r="S289" s="295">
        <v>112</v>
      </c>
      <c r="T289" s="295">
        <v>112</v>
      </c>
      <c r="U289" s="295">
        <v>112</v>
      </c>
      <c r="V289" s="295">
        <v>112</v>
      </c>
      <c r="W289" s="295">
        <v>112</v>
      </c>
      <c r="X289" s="295">
        <v>112</v>
      </c>
      <c r="Y289" s="411">
        <f>Y288</f>
        <v>1</v>
      </c>
      <c r="Z289" s="411">
        <f t="shared" ref="Z289" si="750">Z288</f>
        <v>0</v>
      </c>
      <c r="AA289" s="411">
        <f t="shared" ref="AA289" si="751">AA288</f>
        <v>0</v>
      </c>
      <c r="AB289" s="411">
        <f t="shared" ref="AB289" si="752">AB288</f>
        <v>0</v>
      </c>
      <c r="AC289" s="411">
        <f t="shared" ref="AC289" si="753">AC288</f>
        <v>0</v>
      </c>
      <c r="AD289" s="411">
        <f t="shared" ref="AD289" si="754">AD288</f>
        <v>0</v>
      </c>
      <c r="AE289" s="411">
        <f t="shared" ref="AE289" si="755">AE288</f>
        <v>0</v>
      </c>
      <c r="AF289" s="411">
        <f t="shared" ref="AF289" si="756">AF288</f>
        <v>0</v>
      </c>
      <c r="AG289" s="411">
        <f t="shared" ref="AG289" si="757">AG288</f>
        <v>0</v>
      </c>
      <c r="AH289" s="411">
        <f t="shared" ref="AH289" si="758">AH288</f>
        <v>0</v>
      </c>
      <c r="AI289" s="411">
        <f t="shared" ref="AI289" si="759">AI288</f>
        <v>0</v>
      </c>
      <c r="AJ289" s="411">
        <f t="shared" ref="AJ289" si="760">AJ288</f>
        <v>0</v>
      </c>
      <c r="AK289" s="411">
        <f t="shared" ref="AK289" si="761">AK288</f>
        <v>0</v>
      </c>
      <c r="AL289" s="411">
        <f t="shared" ref="AL289" si="762">AL288</f>
        <v>0</v>
      </c>
      <c r="AM289" s="306"/>
    </row>
    <row r="290" spans="1:39" outlineLevel="1">
      <c r="B290" s="294"/>
      <c r="C290" s="291"/>
      <c r="D290" s="746"/>
      <c r="E290" s="746"/>
      <c r="F290" s="746"/>
      <c r="G290" s="746"/>
      <c r="H290" s="746"/>
      <c r="I290" s="746"/>
      <c r="J290" s="746"/>
      <c r="K290" s="746"/>
      <c r="L290" s="746"/>
      <c r="M290" s="746"/>
      <c r="N290" s="291"/>
      <c r="O290" s="746"/>
      <c r="P290" s="746"/>
      <c r="Q290" s="746"/>
      <c r="R290" s="746"/>
      <c r="S290" s="746"/>
      <c r="T290" s="746"/>
      <c r="U290" s="746"/>
      <c r="V290" s="746"/>
      <c r="W290" s="746"/>
      <c r="X290" s="746"/>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v>3798500</v>
      </c>
      <c r="E291" s="295">
        <v>3798500</v>
      </c>
      <c r="F291" s="295">
        <v>3798500</v>
      </c>
      <c r="G291" s="295">
        <v>3798500</v>
      </c>
      <c r="H291" s="295">
        <v>3798500</v>
      </c>
      <c r="I291" s="295">
        <v>3798500</v>
      </c>
      <c r="J291" s="295">
        <v>3798500</v>
      </c>
      <c r="K291" s="295">
        <v>3798500</v>
      </c>
      <c r="L291" s="295">
        <v>3798500</v>
      </c>
      <c r="M291" s="295">
        <v>3798500</v>
      </c>
      <c r="N291" s="291"/>
      <c r="O291" s="295">
        <v>1138</v>
      </c>
      <c r="P291" s="295">
        <v>1138</v>
      </c>
      <c r="Q291" s="295">
        <v>1138</v>
      </c>
      <c r="R291" s="295">
        <v>1138</v>
      </c>
      <c r="S291" s="295">
        <v>1138</v>
      </c>
      <c r="T291" s="295">
        <v>1138</v>
      </c>
      <c r="U291" s="295">
        <v>1138</v>
      </c>
      <c r="V291" s="295">
        <v>1138</v>
      </c>
      <c r="W291" s="295">
        <v>1138</v>
      </c>
      <c r="X291" s="295">
        <v>1138</v>
      </c>
      <c r="Y291" s="743">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31221</v>
      </c>
      <c r="E292" s="295">
        <v>31221</v>
      </c>
      <c r="F292" s="295">
        <v>31221</v>
      </c>
      <c r="G292" s="295">
        <v>31221</v>
      </c>
      <c r="H292" s="295">
        <v>31221</v>
      </c>
      <c r="I292" s="295">
        <v>31221</v>
      </c>
      <c r="J292" s="295">
        <v>31221</v>
      </c>
      <c r="K292" s="295">
        <v>31221</v>
      </c>
      <c r="L292" s="295">
        <v>31221</v>
      </c>
      <c r="M292" s="295">
        <v>31221</v>
      </c>
      <c r="N292" s="291"/>
      <c r="O292" s="295">
        <v>9</v>
      </c>
      <c r="P292" s="295">
        <v>9</v>
      </c>
      <c r="Q292" s="295">
        <v>9</v>
      </c>
      <c r="R292" s="295">
        <v>9</v>
      </c>
      <c r="S292" s="295">
        <v>9</v>
      </c>
      <c r="T292" s="295">
        <v>9</v>
      </c>
      <c r="U292" s="295">
        <v>9</v>
      </c>
      <c r="V292" s="295">
        <v>9</v>
      </c>
      <c r="W292" s="295">
        <v>9</v>
      </c>
      <c r="X292" s="295">
        <v>9</v>
      </c>
      <c r="Y292" s="411">
        <f>Y291</f>
        <v>1</v>
      </c>
      <c r="Z292" s="411">
        <f t="shared" ref="Z292" si="763">Z291</f>
        <v>0</v>
      </c>
      <c r="AA292" s="411">
        <f t="shared" ref="AA292" si="764">AA291</f>
        <v>0</v>
      </c>
      <c r="AB292" s="411">
        <f t="shared" ref="AB292" si="765">AB291</f>
        <v>0</v>
      </c>
      <c r="AC292" s="411">
        <f t="shared" ref="AC292" si="766">AC291</f>
        <v>0</v>
      </c>
      <c r="AD292" s="411">
        <f t="shared" ref="AD292" si="767">AD291</f>
        <v>0</v>
      </c>
      <c r="AE292" s="411">
        <f t="shared" ref="AE292" si="768">AE291</f>
        <v>0</v>
      </c>
      <c r="AF292" s="411">
        <f t="shared" ref="AF292" si="769">AF291</f>
        <v>0</v>
      </c>
      <c r="AG292" s="411">
        <f t="shared" ref="AG292" si="770">AG291</f>
        <v>0</v>
      </c>
      <c r="AH292" s="411">
        <f t="shared" ref="AH292" si="771">AH291</f>
        <v>0</v>
      </c>
      <c r="AI292" s="411">
        <f t="shared" ref="AI292" si="772">AI291</f>
        <v>0</v>
      </c>
      <c r="AJ292" s="411">
        <f t="shared" ref="AJ292" si="773">AJ291</f>
        <v>0</v>
      </c>
      <c r="AK292" s="411">
        <f t="shared" ref="AK292" si="774">AK291</f>
        <v>0</v>
      </c>
      <c r="AL292" s="411">
        <f t="shared" ref="AL292" si="775">AL291</f>
        <v>0</v>
      </c>
      <c r="AM292" s="306"/>
    </row>
    <row r="293" spans="1:39" outlineLevel="1">
      <c r="B293" s="294"/>
      <c r="C293" s="291"/>
      <c r="D293" s="746"/>
      <c r="E293" s="746"/>
      <c r="F293" s="746"/>
      <c r="G293" s="746"/>
      <c r="H293" s="746"/>
      <c r="I293" s="746"/>
      <c r="J293" s="746"/>
      <c r="K293" s="746"/>
      <c r="L293" s="746"/>
      <c r="M293" s="746"/>
      <c r="N293" s="291"/>
      <c r="O293" s="746"/>
      <c r="P293" s="746"/>
      <c r="Q293" s="746"/>
      <c r="R293" s="746"/>
      <c r="S293" s="746"/>
      <c r="T293" s="746"/>
      <c r="U293" s="746"/>
      <c r="V293" s="746"/>
      <c r="W293" s="746"/>
      <c r="X293" s="746"/>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v>18591</v>
      </c>
      <c r="E294" s="295">
        <v>18591</v>
      </c>
      <c r="F294" s="295">
        <v>18591</v>
      </c>
      <c r="G294" s="295">
        <v>18591</v>
      </c>
      <c r="H294" s="295">
        <v>18591</v>
      </c>
      <c r="I294" s="295">
        <v>18591</v>
      </c>
      <c r="J294" s="295">
        <v>18591</v>
      </c>
      <c r="K294" s="295">
        <v>18591</v>
      </c>
      <c r="L294" s="295">
        <v>18591</v>
      </c>
      <c r="M294" s="295">
        <v>18591</v>
      </c>
      <c r="N294" s="291"/>
      <c r="O294" s="295">
        <v>4</v>
      </c>
      <c r="P294" s="295">
        <v>4</v>
      </c>
      <c r="Q294" s="295">
        <v>4</v>
      </c>
      <c r="R294" s="295">
        <v>4</v>
      </c>
      <c r="S294" s="295">
        <v>4</v>
      </c>
      <c r="T294" s="295">
        <v>4</v>
      </c>
      <c r="U294" s="295">
        <v>4</v>
      </c>
      <c r="V294" s="295">
        <v>4</v>
      </c>
      <c r="W294" s="295">
        <v>4</v>
      </c>
      <c r="X294" s="295">
        <v>4</v>
      </c>
      <c r="Y294" s="743">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13049</v>
      </c>
      <c r="E295" s="295">
        <v>13049</v>
      </c>
      <c r="F295" s="295">
        <v>13049</v>
      </c>
      <c r="G295" s="295">
        <v>13049</v>
      </c>
      <c r="H295" s="295">
        <v>13049</v>
      </c>
      <c r="I295" s="295">
        <v>13049</v>
      </c>
      <c r="J295" s="295">
        <v>13049</v>
      </c>
      <c r="K295" s="295">
        <v>13049</v>
      </c>
      <c r="L295" s="295">
        <v>13049</v>
      </c>
      <c r="M295" s="295">
        <v>13049</v>
      </c>
      <c r="N295" s="291"/>
      <c r="O295" s="295">
        <v>3</v>
      </c>
      <c r="P295" s="295">
        <v>3</v>
      </c>
      <c r="Q295" s="295">
        <v>3</v>
      </c>
      <c r="R295" s="295">
        <v>3</v>
      </c>
      <c r="S295" s="295">
        <v>3</v>
      </c>
      <c r="T295" s="295">
        <v>3</v>
      </c>
      <c r="U295" s="295">
        <v>3</v>
      </c>
      <c r="V295" s="295">
        <v>3</v>
      </c>
      <c r="W295" s="295">
        <v>3</v>
      </c>
      <c r="X295" s="295">
        <v>3</v>
      </c>
      <c r="Y295" s="411">
        <f>Y294</f>
        <v>1</v>
      </c>
      <c r="Z295" s="411">
        <f t="shared" ref="Z295" si="776">Z294</f>
        <v>0</v>
      </c>
      <c r="AA295" s="411">
        <f t="shared" ref="AA295" si="777">AA294</f>
        <v>0</v>
      </c>
      <c r="AB295" s="411">
        <f t="shared" ref="AB295" si="778">AB294</f>
        <v>0</v>
      </c>
      <c r="AC295" s="411">
        <f t="shared" ref="AC295" si="779">AC294</f>
        <v>0</v>
      </c>
      <c r="AD295" s="411">
        <f t="shared" ref="AD295" si="780">AD294</f>
        <v>0</v>
      </c>
      <c r="AE295" s="411">
        <f t="shared" ref="AE295" si="781">AE294</f>
        <v>0</v>
      </c>
      <c r="AF295" s="411">
        <f t="shared" ref="AF295" si="782">AF294</f>
        <v>0</v>
      </c>
      <c r="AG295" s="411">
        <f t="shared" ref="AG295" si="783">AG294</f>
        <v>0</v>
      </c>
      <c r="AH295" s="411">
        <f t="shared" ref="AH295" si="784">AH294</f>
        <v>0</v>
      </c>
      <c r="AI295" s="411">
        <f t="shared" ref="AI295" si="785">AI294</f>
        <v>0</v>
      </c>
      <c r="AJ295" s="411">
        <f t="shared" ref="AJ295" si="786">AJ294</f>
        <v>0</v>
      </c>
      <c r="AK295" s="411">
        <f t="shared" ref="AK295" si="787">AK294</f>
        <v>0</v>
      </c>
      <c r="AL295" s="411">
        <f t="shared" ref="AL295" si="788">AL294</f>
        <v>0</v>
      </c>
      <c r="AM295" s="306"/>
    </row>
    <row r="296" spans="1:39" outlineLevel="1">
      <c r="B296" s="322"/>
      <c r="C296" s="291"/>
      <c r="D296" s="746"/>
      <c r="E296" s="746"/>
      <c r="F296" s="746"/>
      <c r="G296" s="746"/>
      <c r="H296" s="746"/>
      <c r="I296" s="746"/>
      <c r="J296" s="746"/>
      <c r="K296" s="746"/>
      <c r="L296" s="746"/>
      <c r="M296" s="746"/>
      <c r="N296" s="291"/>
      <c r="O296" s="746"/>
      <c r="P296" s="746"/>
      <c r="Q296" s="746"/>
      <c r="R296" s="746"/>
      <c r="S296" s="746"/>
      <c r="T296" s="746"/>
      <c r="U296" s="746"/>
      <c r="V296" s="746"/>
      <c r="W296" s="746"/>
      <c r="X296" s="746"/>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v>747287</v>
      </c>
      <c r="E297" s="295">
        <v>747287</v>
      </c>
      <c r="F297" s="295">
        <v>747287</v>
      </c>
      <c r="G297" s="295">
        <v>747287</v>
      </c>
      <c r="H297" s="295">
        <v>747287</v>
      </c>
      <c r="I297" s="295">
        <v>745739</v>
      </c>
      <c r="J297" s="295">
        <v>745739</v>
      </c>
      <c r="K297" s="295">
        <v>745739</v>
      </c>
      <c r="L297" s="295">
        <v>745739</v>
      </c>
      <c r="M297" s="295">
        <v>656028</v>
      </c>
      <c r="N297" s="291"/>
      <c r="O297" s="295">
        <v>58</v>
      </c>
      <c r="P297" s="295">
        <v>58</v>
      </c>
      <c r="Q297" s="295">
        <v>58</v>
      </c>
      <c r="R297" s="295">
        <v>58</v>
      </c>
      <c r="S297" s="295">
        <v>58</v>
      </c>
      <c r="T297" s="295">
        <v>57</v>
      </c>
      <c r="U297" s="295">
        <v>57</v>
      </c>
      <c r="V297" s="295">
        <v>57</v>
      </c>
      <c r="W297" s="295">
        <v>57</v>
      </c>
      <c r="X297" s="295">
        <v>45</v>
      </c>
      <c r="Y297" s="743">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9">Z297</f>
        <v>0</v>
      </c>
      <c r="AA298" s="411">
        <f t="shared" ref="AA298" si="790">AA297</f>
        <v>0</v>
      </c>
      <c r="AB298" s="411">
        <f t="shared" ref="AB298" si="791">AB297</f>
        <v>0</v>
      </c>
      <c r="AC298" s="411">
        <f t="shared" ref="AC298" si="792">AC297</f>
        <v>0</v>
      </c>
      <c r="AD298" s="411">
        <f t="shared" ref="AD298" si="793">AD297</f>
        <v>0</v>
      </c>
      <c r="AE298" s="411">
        <f t="shared" ref="AE298" si="794">AE297</f>
        <v>0</v>
      </c>
      <c r="AF298" s="411">
        <f t="shared" ref="AF298" si="795">AF297</f>
        <v>0</v>
      </c>
      <c r="AG298" s="411">
        <f t="shared" ref="AG298" si="796">AG297</f>
        <v>0</v>
      </c>
      <c r="AH298" s="411">
        <f t="shared" ref="AH298" si="797">AH297</f>
        <v>0</v>
      </c>
      <c r="AI298" s="411">
        <f t="shared" ref="AI298" si="798">AI297</f>
        <v>0</v>
      </c>
      <c r="AJ298" s="411">
        <f t="shared" ref="AJ298" si="799">AJ297</f>
        <v>0</v>
      </c>
      <c r="AK298" s="411">
        <f t="shared" ref="AK298" si="800">AK297</f>
        <v>0</v>
      </c>
      <c r="AL298" s="411">
        <f t="shared" ref="AL298" si="801">AL297</f>
        <v>0</v>
      </c>
      <c r="AM298" s="306"/>
    </row>
    <row r="299" spans="1:39" outlineLevel="1">
      <c r="B299" s="294"/>
      <c r="C299" s="291"/>
      <c r="D299" s="746"/>
      <c r="E299" s="746"/>
      <c r="F299" s="746"/>
      <c r="G299" s="746"/>
      <c r="H299" s="746"/>
      <c r="I299" s="746"/>
      <c r="J299" s="746"/>
      <c r="K299" s="746"/>
      <c r="L299" s="746"/>
      <c r="M299" s="746"/>
      <c r="N299" s="291"/>
      <c r="O299" s="746"/>
      <c r="P299" s="746"/>
      <c r="Q299" s="746"/>
      <c r="R299" s="746"/>
      <c r="S299" s="746"/>
      <c r="T299" s="746"/>
      <c r="U299" s="746"/>
      <c r="V299" s="746"/>
      <c r="W299" s="746"/>
      <c r="X299" s="746"/>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746"/>
      <c r="E300" s="746"/>
      <c r="F300" s="746"/>
      <c r="G300" s="746"/>
      <c r="H300" s="746"/>
      <c r="I300" s="746"/>
      <c r="J300" s="746"/>
      <c r="K300" s="746"/>
      <c r="L300" s="746"/>
      <c r="M300" s="746"/>
      <c r="N300" s="291"/>
      <c r="O300" s="746"/>
      <c r="P300" s="746"/>
      <c r="Q300" s="746"/>
      <c r="R300" s="746"/>
      <c r="S300" s="746"/>
      <c r="T300" s="746"/>
      <c r="U300" s="746"/>
      <c r="V300" s="746"/>
      <c r="W300" s="746"/>
      <c r="X300" s="746"/>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v>157712</v>
      </c>
      <c r="E301" s="295">
        <v>157712</v>
      </c>
      <c r="F301" s="295">
        <v>157712</v>
      </c>
      <c r="G301" s="295">
        <v>157712</v>
      </c>
      <c r="H301" s="295">
        <v>157712</v>
      </c>
      <c r="I301" s="295">
        <v>157712</v>
      </c>
      <c r="J301" s="295">
        <v>157712</v>
      </c>
      <c r="K301" s="295">
        <v>157712</v>
      </c>
      <c r="L301" s="295">
        <v>157712</v>
      </c>
      <c r="M301" s="295">
        <v>157712</v>
      </c>
      <c r="N301" s="295">
        <v>12</v>
      </c>
      <c r="O301" s="295">
        <v>21</v>
      </c>
      <c r="P301" s="295">
        <v>21</v>
      </c>
      <c r="Q301" s="295">
        <v>21</v>
      </c>
      <c r="R301" s="295">
        <v>21</v>
      </c>
      <c r="S301" s="295">
        <v>21</v>
      </c>
      <c r="T301" s="295">
        <v>21</v>
      </c>
      <c r="U301" s="295">
        <v>21</v>
      </c>
      <c r="V301" s="295">
        <v>21</v>
      </c>
      <c r="W301" s="295">
        <v>21</v>
      </c>
      <c r="X301" s="295">
        <v>21</v>
      </c>
      <c r="Y301" s="426"/>
      <c r="Z301" s="410"/>
      <c r="AA301" s="743">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2">Z301</f>
        <v>0</v>
      </c>
      <c r="AA302" s="411">
        <f t="shared" ref="AA302" si="803">AA301</f>
        <v>1</v>
      </c>
      <c r="AB302" s="411">
        <f t="shared" ref="AB302" si="804">AB301</f>
        <v>0</v>
      </c>
      <c r="AC302" s="411">
        <f t="shared" ref="AC302" si="805">AC301</f>
        <v>0</v>
      </c>
      <c r="AD302" s="411">
        <f t="shared" ref="AD302" si="806">AD301</f>
        <v>0</v>
      </c>
      <c r="AE302" s="411">
        <f t="shared" ref="AE302" si="807">AE301</f>
        <v>0</v>
      </c>
      <c r="AF302" s="411">
        <f t="shared" ref="AF302" si="808">AF301</f>
        <v>0</v>
      </c>
      <c r="AG302" s="411">
        <f t="shared" ref="AG302" si="809">AG301</f>
        <v>0</v>
      </c>
      <c r="AH302" s="411">
        <f t="shared" ref="AH302" si="810">AH301</f>
        <v>0</v>
      </c>
      <c r="AI302" s="411">
        <f t="shared" ref="AI302" si="811">AI301</f>
        <v>0</v>
      </c>
      <c r="AJ302" s="411">
        <f t="shared" ref="AJ302" si="812">AJ301</f>
        <v>0</v>
      </c>
      <c r="AK302" s="411">
        <f t="shared" ref="AK302" si="813">AK301</f>
        <v>0</v>
      </c>
      <c r="AL302" s="411">
        <f t="shared" ref="AL302" si="814">AL301</f>
        <v>0</v>
      </c>
      <c r="AM302" s="306"/>
    </row>
    <row r="303" spans="1:39" outlineLevel="1">
      <c r="B303" s="294"/>
      <c r="C303" s="291"/>
      <c r="D303" s="746"/>
      <c r="E303" s="746"/>
      <c r="F303" s="746"/>
      <c r="G303" s="746"/>
      <c r="H303" s="746"/>
      <c r="I303" s="746"/>
      <c r="J303" s="746"/>
      <c r="K303" s="746"/>
      <c r="L303" s="746"/>
      <c r="M303" s="746"/>
      <c r="N303" s="291"/>
      <c r="O303" s="746"/>
      <c r="P303" s="746"/>
      <c r="Q303" s="746"/>
      <c r="R303" s="746"/>
      <c r="S303" s="746"/>
      <c r="T303" s="746"/>
      <c r="U303" s="746"/>
      <c r="V303" s="746"/>
      <c r="W303" s="746"/>
      <c r="X303" s="746"/>
      <c r="Y303" s="412"/>
      <c r="Z303" s="425"/>
      <c r="AA303" s="425"/>
      <c r="AB303" s="425"/>
      <c r="AC303" s="425"/>
      <c r="AD303" s="425"/>
      <c r="AE303" s="425"/>
      <c r="AF303" s="425"/>
      <c r="AG303" s="425"/>
      <c r="AH303" s="425"/>
      <c r="AI303" s="425"/>
      <c r="AJ303" s="425"/>
      <c r="AK303" s="425"/>
      <c r="AL303" s="425"/>
      <c r="AM303" s="306"/>
    </row>
    <row r="304" spans="1:39" ht="30" outlineLevel="1">
      <c r="A304" s="521">
        <v>26</v>
      </c>
      <c r="B304" s="519" t="s">
        <v>753</v>
      </c>
      <c r="C304" s="291" t="s">
        <v>25</v>
      </c>
      <c r="D304" s="295">
        <v>23840182</v>
      </c>
      <c r="E304" s="295">
        <v>23076588</v>
      </c>
      <c r="F304" s="295">
        <v>23076588</v>
      </c>
      <c r="G304" s="295">
        <v>23076588</v>
      </c>
      <c r="H304" s="295">
        <v>23076588</v>
      </c>
      <c r="I304" s="295">
        <v>22954453</v>
      </c>
      <c r="J304" s="295">
        <v>22954453</v>
      </c>
      <c r="K304" s="295">
        <v>22954453</v>
      </c>
      <c r="L304" s="295">
        <v>22898315</v>
      </c>
      <c r="M304" s="295">
        <v>22898315</v>
      </c>
      <c r="N304" s="295">
        <v>12</v>
      </c>
      <c r="O304" s="295">
        <v>3341</v>
      </c>
      <c r="P304" s="295">
        <v>3203</v>
      </c>
      <c r="Q304" s="295">
        <v>3203</v>
      </c>
      <c r="R304" s="295">
        <v>3203</v>
      </c>
      <c r="S304" s="295">
        <v>3203</v>
      </c>
      <c r="T304" s="295">
        <v>3185</v>
      </c>
      <c r="U304" s="295">
        <v>3185</v>
      </c>
      <c r="V304" s="295">
        <v>3185</v>
      </c>
      <c r="W304" s="295">
        <v>3172</v>
      </c>
      <c r="X304" s="295">
        <v>3172</v>
      </c>
      <c r="Y304" s="426"/>
      <c r="Z304" s="743">
        <v>0.37457889486727591</v>
      </c>
      <c r="AA304" s="743">
        <v>0.4381921214638127</v>
      </c>
      <c r="AB304" s="743">
        <v>0.10317239588917215</v>
      </c>
      <c r="AC304" s="743">
        <v>8.4056587779739067E-2</v>
      </c>
      <c r="AD304" s="410"/>
      <c r="AE304" s="410"/>
      <c r="AF304" s="410"/>
      <c r="AG304" s="415"/>
      <c r="AH304" s="415"/>
      <c r="AI304" s="415"/>
      <c r="AJ304" s="415"/>
      <c r="AK304" s="415"/>
      <c r="AL304" s="415"/>
      <c r="AM304" s="296">
        <f>SUM(Y304:AL304)</f>
        <v>0.99999999999999978</v>
      </c>
    </row>
    <row r="305" spans="1:39" outlineLevel="1">
      <c r="B305" s="294" t="s">
        <v>289</v>
      </c>
      <c r="C305" s="291" t="s">
        <v>163</v>
      </c>
      <c r="D305" s="295">
        <v>1890561</v>
      </c>
      <c r="E305" s="295">
        <v>2246961</v>
      </c>
      <c r="F305" s="295">
        <v>2272927</v>
      </c>
      <c r="G305" s="295">
        <v>2272927</v>
      </c>
      <c r="H305" s="295">
        <v>2272927</v>
      </c>
      <c r="I305" s="295">
        <v>2272927</v>
      </c>
      <c r="J305" s="295">
        <v>2272927</v>
      </c>
      <c r="K305" s="295">
        <v>2272927</v>
      </c>
      <c r="L305" s="295">
        <v>2272927</v>
      </c>
      <c r="M305" s="295">
        <v>2272927</v>
      </c>
      <c r="N305" s="295">
        <f>N304</f>
        <v>12</v>
      </c>
      <c r="O305" s="295">
        <v>303</v>
      </c>
      <c r="P305" s="295">
        <v>367</v>
      </c>
      <c r="Q305" s="295">
        <v>372</v>
      </c>
      <c r="R305" s="295">
        <v>372</v>
      </c>
      <c r="S305" s="295">
        <v>372</v>
      </c>
      <c r="T305" s="295">
        <v>372</v>
      </c>
      <c r="U305" s="295">
        <v>372</v>
      </c>
      <c r="V305" s="295">
        <v>372</v>
      </c>
      <c r="W305" s="295">
        <v>372</v>
      </c>
      <c r="X305" s="295">
        <v>372</v>
      </c>
      <c r="Y305" s="411">
        <f>Y304</f>
        <v>0</v>
      </c>
      <c r="Z305" s="411">
        <f t="shared" ref="Z305" si="815">Z304</f>
        <v>0.37457889486727591</v>
      </c>
      <c r="AA305" s="411">
        <f t="shared" ref="AA305" si="816">AA304</f>
        <v>0.4381921214638127</v>
      </c>
      <c r="AB305" s="411">
        <f t="shared" ref="AB305" si="817">AB304</f>
        <v>0.10317239588917215</v>
      </c>
      <c r="AC305" s="411">
        <f t="shared" ref="AC305" si="818">AC304</f>
        <v>8.4056587779739067E-2</v>
      </c>
      <c r="AD305" s="411">
        <f t="shared" ref="AD305" si="819">AD304</f>
        <v>0</v>
      </c>
      <c r="AE305" s="411">
        <f t="shared" ref="AE305" si="820">AE304</f>
        <v>0</v>
      </c>
      <c r="AF305" s="411">
        <f t="shared" ref="AF305" si="821">AF304</f>
        <v>0</v>
      </c>
      <c r="AG305" s="411">
        <f t="shared" ref="AG305" si="822">AG304</f>
        <v>0</v>
      </c>
      <c r="AH305" s="411">
        <f t="shared" ref="AH305" si="823">AH304</f>
        <v>0</v>
      </c>
      <c r="AI305" s="411">
        <f t="shared" ref="AI305" si="824">AI304</f>
        <v>0</v>
      </c>
      <c r="AJ305" s="411">
        <f t="shared" ref="AJ305" si="825">AJ304</f>
        <v>0</v>
      </c>
      <c r="AK305" s="411">
        <f t="shared" ref="AK305" si="826">AK304</f>
        <v>0</v>
      </c>
      <c r="AL305" s="411">
        <f t="shared" ref="AL305" si="827">AL304</f>
        <v>0</v>
      </c>
      <c r="AM305" s="306"/>
    </row>
    <row r="306" spans="1:39" outlineLevel="1">
      <c r="B306" s="294"/>
      <c r="C306" s="291"/>
      <c r="D306" s="746"/>
      <c r="E306" s="746"/>
      <c r="F306" s="746"/>
      <c r="G306" s="746"/>
      <c r="H306" s="746"/>
      <c r="I306" s="746"/>
      <c r="J306" s="746"/>
      <c r="K306" s="746"/>
      <c r="L306" s="746"/>
      <c r="M306" s="746"/>
      <c r="N306" s="291"/>
      <c r="O306" s="746"/>
      <c r="P306" s="746"/>
      <c r="Q306" s="746"/>
      <c r="R306" s="746"/>
      <c r="S306" s="746"/>
      <c r="T306" s="746"/>
      <c r="U306" s="746"/>
      <c r="V306" s="746"/>
      <c r="W306" s="746"/>
      <c r="X306" s="746"/>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v>65908</v>
      </c>
      <c r="E307" s="295">
        <v>65908</v>
      </c>
      <c r="F307" s="295">
        <v>62249</v>
      </c>
      <c r="G307" s="295">
        <v>56749</v>
      </c>
      <c r="H307" s="295">
        <v>53584</v>
      </c>
      <c r="I307" s="295">
        <v>44903</v>
      </c>
      <c r="J307" s="295">
        <v>42087</v>
      </c>
      <c r="K307" s="295">
        <v>33654</v>
      </c>
      <c r="L307" s="295">
        <v>27309</v>
      </c>
      <c r="M307" s="295">
        <v>22379</v>
      </c>
      <c r="N307" s="295">
        <v>12</v>
      </c>
      <c r="O307" s="295">
        <v>12</v>
      </c>
      <c r="P307" s="295">
        <v>12</v>
      </c>
      <c r="Q307" s="295">
        <v>12</v>
      </c>
      <c r="R307" s="295">
        <v>11</v>
      </c>
      <c r="S307" s="295">
        <v>11</v>
      </c>
      <c r="T307" s="295">
        <v>10</v>
      </c>
      <c r="U307" s="295">
        <v>9</v>
      </c>
      <c r="V307" s="295">
        <v>8</v>
      </c>
      <c r="W307" s="295">
        <v>7</v>
      </c>
      <c r="X307" s="295">
        <v>6</v>
      </c>
      <c r="Y307" s="426"/>
      <c r="Z307" s="743">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8">Z307</f>
        <v>1</v>
      </c>
      <c r="AA308" s="411">
        <f t="shared" ref="AA308" si="829">AA307</f>
        <v>0</v>
      </c>
      <c r="AB308" s="411">
        <f t="shared" ref="AB308" si="830">AB307</f>
        <v>0</v>
      </c>
      <c r="AC308" s="411">
        <f t="shared" ref="AC308" si="831">AC307</f>
        <v>0</v>
      </c>
      <c r="AD308" s="411">
        <f t="shared" ref="AD308" si="832">AD307</f>
        <v>0</v>
      </c>
      <c r="AE308" s="411">
        <f t="shared" ref="AE308" si="833">AE307</f>
        <v>0</v>
      </c>
      <c r="AF308" s="411">
        <f t="shared" ref="AF308" si="834">AF307</f>
        <v>0</v>
      </c>
      <c r="AG308" s="411">
        <f t="shared" ref="AG308" si="835">AG307</f>
        <v>0</v>
      </c>
      <c r="AH308" s="411">
        <f t="shared" ref="AH308" si="836">AH307</f>
        <v>0</v>
      </c>
      <c r="AI308" s="411">
        <f t="shared" ref="AI308" si="837">AI307</f>
        <v>0</v>
      </c>
      <c r="AJ308" s="411">
        <f t="shared" ref="AJ308" si="838">AJ307</f>
        <v>0</v>
      </c>
      <c r="AK308" s="411">
        <f t="shared" ref="AK308" si="839">AK307</f>
        <v>0</v>
      </c>
      <c r="AL308" s="411">
        <f t="shared" ref="AL308" si="840">AL307</f>
        <v>0</v>
      </c>
      <c r="AM308" s="306"/>
    </row>
    <row r="309" spans="1:39" outlineLevel="1">
      <c r="B309" s="294"/>
      <c r="C309" s="291"/>
      <c r="D309" s="291"/>
      <c r="E309" s="291"/>
      <c r="F309" s="291"/>
      <c r="G309" s="291"/>
      <c r="H309" s="291"/>
      <c r="I309" s="291"/>
      <c r="J309" s="291"/>
      <c r="K309" s="291"/>
      <c r="L309" s="291"/>
      <c r="M309" s="291"/>
      <c r="N309" s="291"/>
      <c r="O309" s="746"/>
      <c r="P309" s="746"/>
      <c r="Q309" s="746"/>
      <c r="R309" s="746"/>
      <c r="S309" s="746"/>
      <c r="T309" s="746"/>
      <c r="U309" s="746"/>
      <c r="V309" s="746"/>
      <c r="W309" s="746"/>
      <c r="X309" s="746"/>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v>339878</v>
      </c>
      <c r="E310" s="295">
        <v>339878</v>
      </c>
      <c r="F310" s="295">
        <v>339878</v>
      </c>
      <c r="G310" s="295">
        <v>339878</v>
      </c>
      <c r="H310" s="295">
        <v>339878</v>
      </c>
      <c r="I310" s="295">
        <v>339878</v>
      </c>
      <c r="J310" s="295">
        <v>339878</v>
      </c>
      <c r="K310" s="295">
        <v>339878</v>
      </c>
      <c r="L310" s="295">
        <v>339878</v>
      </c>
      <c r="M310" s="295">
        <v>339878</v>
      </c>
      <c r="N310" s="295">
        <v>12</v>
      </c>
      <c r="O310" s="295">
        <v>64</v>
      </c>
      <c r="P310" s="295">
        <v>64</v>
      </c>
      <c r="Q310" s="295">
        <v>64</v>
      </c>
      <c r="R310" s="295">
        <v>64</v>
      </c>
      <c r="S310" s="295">
        <v>64</v>
      </c>
      <c r="T310" s="295">
        <v>64</v>
      </c>
      <c r="U310" s="295">
        <v>64</v>
      </c>
      <c r="V310" s="295">
        <v>64</v>
      </c>
      <c r="W310" s="295">
        <v>64</v>
      </c>
      <c r="X310" s="295">
        <v>64</v>
      </c>
      <c r="Y310" s="426"/>
      <c r="Z310" s="410"/>
      <c r="AA310" s="743">
        <v>1</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41">Z310</f>
        <v>0</v>
      </c>
      <c r="AA311" s="411">
        <f t="shared" ref="AA311" si="842">AA310</f>
        <v>1</v>
      </c>
      <c r="AB311" s="411">
        <f t="shared" ref="AB311" si="843">AB310</f>
        <v>0</v>
      </c>
      <c r="AC311" s="411">
        <f t="shared" ref="AC311" si="844">AC310</f>
        <v>0</v>
      </c>
      <c r="AD311" s="411">
        <f t="shared" ref="AD311" si="845">AD310</f>
        <v>0</v>
      </c>
      <c r="AE311" s="411">
        <f t="shared" ref="AE311" si="846">AE310</f>
        <v>0</v>
      </c>
      <c r="AF311" s="411">
        <f t="shared" ref="AF311" si="847">AF310</f>
        <v>0</v>
      </c>
      <c r="AG311" s="411">
        <f t="shared" ref="AG311" si="848">AG310</f>
        <v>0</v>
      </c>
      <c r="AH311" s="411">
        <f t="shared" ref="AH311" si="849">AH310</f>
        <v>0</v>
      </c>
      <c r="AI311" s="411">
        <f t="shared" ref="AI311" si="850">AI310</f>
        <v>0</v>
      </c>
      <c r="AJ311" s="411">
        <f t="shared" ref="AJ311" si="851">AJ310</f>
        <v>0</v>
      </c>
      <c r="AK311" s="411">
        <f t="shared" ref="AK311" si="852">AK310</f>
        <v>0</v>
      </c>
      <c r="AL311" s="411">
        <f t="shared" ref="AL311" si="853">AL310</f>
        <v>0</v>
      </c>
      <c r="AM311" s="306"/>
    </row>
    <row r="312" spans="1:39" outlineLevel="1">
      <c r="B312" s="294"/>
      <c r="C312" s="291"/>
      <c r="D312" s="746"/>
      <c r="E312" s="746"/>
      <c r="F312" s="746"/>
      <c r="G312" s="746"/>
      <c r="H312" s="746"/>
      <c r="I312" s="746"/>
      <c r="J312" s="746"/>
      <c r="K312" s="746"/>
      <c r="L312" s="746"/>
      <c r="M312" s="746"/>
      <c r="N312" s="291"/>
      <c r="O312" s="746"/>
      <c r="P312" s="746"/>
      <c r="Q312" s="746"/>
      <c r="R312" s="746"/>
      <c r="S312" s="746"/>
      <c r="T312" s="746"/>
      <c r="U312" s="746"/>
      <c r="V312" s="746"/>
      <c r="W312" s="746"/>
      <c r="X312" s="746"/>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754</v>
      </c>
      <c r="C313" s="291" t="s">
        <v>25</v>
      </c>
      <c r="D313" s="295">
        <v>900782</v>
      </c>
      <c r="E313" s="295">
        <v>900782</v>
      </c>
      <c r="F313" s="295">
        <v>900782</v>
      </c>
      <c r="G313" s="295">
        <v>900782</v>
      </c>
      <c r="H313" s="295">
        <v>900782</v>
      </c>
      <c r="I313" s="295">
        <v>900782</v>
      </c>
      <c r="J313" s="295">
        <v>900782</v>
      </c>
      <c r="K313" s="295">
        <v>900782</v>
      </c>
      <c r="L313" s="295">
        <v>900782</v>
      </c>
      <c r="M313" s="295">
        <v>900782</v>
      </c>
      <c r="N313" s="295">
        <v>12</v>
      </c>
      <c r="O313" s="295">
        <f>-'8.  Streetlighting'!F53</f>
        <v>103.81022826173215</v>
      </c>
      <c r="P313" s="295">
        <v>103.81022826173215</v>
      </c>
      <c r="Q313" s="295">
        <v>103.81022826173215</v>
      </c>
      <c r="R313" s="295">
        <v>103.81022826173215</v>
      </c>
      <c r="S313" s="295">
        <v>103.81022826173215</v>
      </c>
      <c r="T313" s="295">
        <v>103.81022826173215</v>
      </c>
      <c r="U313" s="295">
        <v>103.81022826173215</v>
      </c>
      <c r="V313" s="295">
        <v>103.81022826173215</v>
      </c>
      <c r="W313" s="295">
        <v>103.81022826173215</v>
      </c>
      <c r="X313" s="295">
        <v>103.81022826173215</v>
      </c>
      <c r="Y313" s="426"/>
      <c r="Z313" s="410"/>
      <c r="AA313" s="410"/>
      <c r="AB313" s="410"/>
      <c r="AC313" s="410"/>
      <c r="AD313" s="743">
        <v>1</v>
      </c>
      <c r="AE313" s="410"/>
      <c r="AF313" s="410"/>
      <c r="AG313" s="415"/>
      <c r="AH313" s="415"/>
      <c r="AI313" s="415"/>
      <c r="AJ313" s="415"/>
      <c r="AK313" s="415"/>
      <c r="AL313" s="415"/>
      <c r="AM313" s="296">
        <f>SUM(Y313:AL313)</f>
        <v>1</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 si="854">Z313</f>
        <v>0</v>
      </c>
      <c r="AA314" s="411">
        <f t="shared" ref="AA314" si="855">AA313</f>
        <v>0</v>
      </c>
      <c r="AB314" s="411">
        <f t="shared" ref="AB314" si="856">AB313</f>
        <v>0</v>
      </c>
      <c r="AC314" s="411">
        <f t="shared" ref="AC314" si="857">AC313</f>
        <v>0</v>
      </c>
      <c r="AD314" s="411">
        <f t="shared" ref="AD314" si="858">AD313</f>
        <v>1</v>
      </c>
      <c r="AE314" s="411">
        <f t="shared" ref="AE314" si="859">AE313</f>
        <v>0</v>
      </c>
      <c r="AF314" s="411">
        <f t="shared" ref="AF314" si="860">AF313</f>
        <v>0</v>
      </c>
      <c r="AG314" s="411">
        <f t="shared" ref="AG314" si="861">AG313</f>
        <v>0</v>
      </c>
      <c r="AH314" s="411">
        <f t="shared" ref="AH314" si="862">AH313</f>
        <v>0</v>
      </c>
      <c r="AI314" s="411">
        <f t="shared" ref="AI314" si="863">AI313</f>
        <v>0</v>
      </c>
      <c r="AJ314" s="411">
        <f t="shared" ref="AJ314" si="864">AJ313</f>
        <v>0</v>
      </c>
      <c r="AK314" s="411">
        <f t="shared" ref="AK314" si="865">AK313</f>
        <v>0</v>
      </c>
      <c r="AL314" s="411">
        <f t="shared" ref="AL314" si="866">AL313</f>
        <v>0</v>
      </c>
      <c r="AM314" s="306"/>
    </row>
    <row r="315" spans="1:39" outlineLevel="1">
      <c r="B315" s="294"/>
      <c r="C315" s="291"/>
      <c r="D315" s="746"/>
      <c r="E315" s="746"/>
      <c r="F315" s="746"/>
      <c r="G315" s="746"/>
      <c r="H315" s="746"/>
      <c r="I315" s="746"/>
      <c r="J315" s="746"/>
      <c r="K315" s="746"/>
      <c r="L315" s="746"/>
      <c r="M315" s="746"/>
      <c r="N315" s="291"/>
      <c r="O315" s="746"/>
      <c r="P315" s="746"/>
      <c r="Q315" s="746"/>
      <c r="R315" s="746"/>
      <c r="S315" s="746"/>
      <c r="T315" s="746"/>
      <c r="U315" s="746"/>
      <c r="V315" s="746"/>
      <c r="W315" s="746"/>
      <c r="X315" s="746"/>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v>701185</v>
      </c>
      <c r="E317" s="295">
        <v>701185</v>
      </c>
      <c r="F317" s="295">
        <v>701185</v>
      </c>
      <c r="G317" s="295">
        <v>701185</v>
      </c>
      <c r="H317" s="295">
        <v>701185</v>
      </c>
      <c r="I317" s="295">
        <v>701185</v>
      </c>
      <c r="J317" s="295">
        <v>701185</v>
      </c>
      <c r="K317" s="295">
        <v>701185</v>
      </c>
      <c r="L317" s="295">
        <v>701185</v>
      </c>
      <c r="M317" s="295">
        <v>701185</v>
      </c>
      <c r="N317" s="295">
        <f>N316</f>
        <v>12</v>
      </c>
      <c r="O317" s="295">
        <v>87</v>
      </c>
      <c r="P317" s="295">
        <v>87</v>
      </c>
      <c r="Q317" s="295">
        <v>87</v>
      </c>
      <c r="R317" s="295">
        <v>87</v>
      </c>
      <c r="S317" s="295">
        <v>87</v>
      </c>
      <c r="T317" s="295">
        <v>87</v>
      </c>
      <c r="U317" s="295">
        <v>87</v>
      </c>
      <c r="V317" s="295">
        <v>87</v>
      </c>
      <c r="W317" s="295">
        <v>87</v>
      </c>
      <c r="X317" s="295">
        <v>87</v>
      </c>
      <c r="Y317" s="411">
        <f>Y316</f>
        <v>0</v>
      </c>
      <c r="Z317" s="411">
        <f t="shared" ref="Z317" si="867">Z316</f>
        <v>0</v>
      </c>
      <c r="AA317" s="411">
        <v>1</v>
      </c>
      <c r="AB317" s="411">
        <f t="shared" ref="AB317" si="868">AB316</f>
        <v>0</v>
      </c>
      <c r="AC317" s="411">
        <f t="shared" ref="AC317" si="869">AC316</f>
        <v>0</v>
      </c>
      <c r="AD317" s="411">
        <f t="shared" ref="AD317" si="870">AD316</f>
        <v>0</v>
      </c>
      <c r="AE317" s="411">
        <f t="shared" ref="AE317" si="871">AE316</f>
        <v>0</v>
      </c>
      <c r="AF317" s="411">
        <f t="shared" ref="AF317" si="872">AF316</f>
        <v>0</v>
      </c>
      <c r="AG317" s="411">
        <f t="shared" ref="AG317" si="873">AG316</f>
        <v>0</v>
      </c>
      <c r="AH317" s="411">
        <f t="shared" ref="AH317" si="874">AH316</f>
        <v>0</v>
      </c>
      <c r="AI317" s="411">
        <f t="shared" ref="AI317" si="875">AI316</f>
        <v>0</v>
      </c>
      <c r="AJ317" s="411">
        <f t="shared" ref="AJ317" si="876">AJ316</f>
        <v>0</v>
      </c>
      <c r="AK317" s="411">
        <f t="shared" ref="AK317" si="877">AK316</f>
        <v>0</v>
      </c>
      <c r="AL317" s="411">
        <f t="shared" ref="AL317" si="878">AL316</f>
        <v>0</v>
      </c>
      <c r="AM317" s="306"/>
    </row>
    <row r="318" spans="1:39" outlineLevel="1">
      <c r="B318" s="294"/>
      <c r="C318" s="291"/>
      <c r="D318" s="746"/>
      <c r="E318" s="746"/>
      <c r="F318" s="746"/>
      <c r="G318" s="746"/>
      <c r="H318" s="746"/>
      <c r="I318" s="746"/>
      <c r="J318" s="746"/>
      <c r="K318" s="746"/>
      <c r="L318" s="746"/>
      <c r="M318" s="746"/>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9">Z319</f>
        <v>0</v>
      </c>
      <c r="AA320" s="411">
        <f t="shared" ref="AA320" si="880">AA319</f>
        <v>0</v>
      </c>
      <c r="AB320" s="411">
        <f t="shared" ref="AB320" si="881">AB319</f>
        <v>0</v>
      </c>
      <c r="AC320" s="411">
        <f t="shared" ref="AC320" si="882">AC319</f>
        <v>0</v>
      </c>
      <c r="AD320" s="411">
        <f t="shared" ref="AD320" si="883">AD319</f>
        <v>0</v>
      </c>
      <c r="AE320" s="411">
        <f t="shared" ref="AE320" si="884">AE319</f>
        <v>0</v>
      </c>
      <c r="AF320" s="411">
        <f t="shared" ref="AF320" si="885">AF319</f>
        <v>0</v>
      </c>
      <c r="AG320" s="411">
        <f t="shared" ref="AG320" si="886">AG319</f>
        <v>0</v>
      </c>
      <c r="AH320" s="411">
        <f t="shared" ref="AH320" si="887">AH319</f>
        <v>0</v>
      </c>
      <c r="AI320" s="411">
        <f t="shared" ref="AI320" si="888">AI319</f>
        <v>0</v>
      </c>
      <c r="AJ320" s="411">
        <f t="shared" ref="AJ320" si="889">AJ319</f>
        <v>0</v>
      </c>
      <c r="AK320" s="411">
        <f t="shared" ref="AK320" si="890">AK319</f>
        <v>0</v>
      </c>
      <c r="AL320" s="411">
        <f t="shared" ref="AL320" si="891">AL319</f>
        <v>0</v>
      </c>
      <c r="AM320" s="306"/>
    </row>
    <row r="321" spans="1:39" outlineLevel="1">
      <c r="B321" s="519"/>
      <c r="C321" s="291"/>
      <c r="D321" s="746"/>
      <c r="E321" s="746"/>
      <c r="F321" s="746"/>
      <c r="G321" s="746"/>
      <c r="H321" s="746"/>
      <c r="I321" s="746"/>
      <c r="J321" s="746"/>
      <c r="K321" s="746"/>
      <c r="L321" s="746"/>
      <c r="M321" s="746"/>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v>62802</v>
      </c>
      <c r="E323" s="295"/>
      <c r="F323" s="295"/>
      <c r="G323" s="295">
        <v>35561.846997966444</v>
      </c>
      <c r="H323" s="295">
        <v>35561.846997966444</v>
      </c>
      <c r="I323" s="295">
        <v>35561.846997966444</v>
      </c>
      <c r="J323" s="295">
        <v>35561.846997966444</v>
      </c>
      <c r="K323" s="295">
        <v>35561.846997966444</v>
      </c>
      <c r="L323" s="295">
        <v>35561.846997966444</v>
      </c>
      <c r="M323" s="295">
        <v>35530.282079827382</v>
      </c>
      <c r="N323" s="295">
        <f>N322</f>
        <v>12</v>
      </c>
      <c r="O323" s="295">
        <v>4</v>
      </c>
      <c r="P323" s="295"/>
      <c r="Q323" s="295"/>
      <c r="R323" s="295">
        <v>0.74766355140186913</v>
      </c>
      <c r="S323" s="295">
        <v>0.74766355140186913</v>
      </c>
      <c r="T323" s="295">
        <v>0.74766355140186913</v>
      </c>
      <c r="U323" s="295">
        <v>0.74766355140186913</v>
      </c>
      <c r="V323" s="295">
        <v>0.74766355140186913</v>
      </c>
      <c r="W323" s="295">
        <v>0.74766355140186913</v>
      </c>
      <c r="X323" s="295">
        <v>0.74766355140186913</v>
      </c>
      <c r="Y323" s="411">
        <f>Y322</f>
        <v>0</v>
      </c>
      <c r="Z323" s="411">
        <f t="shared" ref="Z323" si="892">Z322</f>
        <v>0</v>
      </c>
      <c r="AA323" s="411">
        <v>1</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v>3434382</v>
      </c>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v>1</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53554726.201104335</v>
      </c>
      <c r="E378" s="329">
        <f t="shared" ref="E378:M378" si="1125">SUM(E221:E376)</f>
        <v>49650348.201104335</v>
      </c>
      <c r="F378" s="329">
        <f t="shared" si="1125"/>
        <v>49672655.201104335</v>
      </c>
      <c r="G378" s="329">
        <f t="shared" si="1125"/>
        <v>49702717.048102304</v>
      </c>
      <c r="H378" s="329">
        <f t="shared" si="1125"/>
        <v>49699552.048102304</v>
      </c>
      <c r="I378" s="329">
        <f t="shared" si="1125"/>
        <v>49567188.048102304</v>
      </c>
      <c r="J378" s="329">
        <f t="shared" si="1125"/>
        <v>49564372.048102304</v>
      </c>
      <c r="K378" s="329">
        <f t="shared" si="1125"/>
        <v>49553525.048102304</v>
      </c>
      <c r="L378" s="329">
        <f t="shared" si="1125"/>
        <v>49491042.048102304</v>
      </c>
      <c r="M378" s="329">
        <f t="shared" si="1125"/>
        <v>49326040.483184166</v>
      </c>
      <c r="N378" s="329"/>
      <c r="O378" s="329">
        <f>SUM(O221:O376)</f>
        <v>6290.8102282617319</v>
      </c>
      <c r="P378" s="329">
        <f t="shared" ref="P378:X378" si="1126">SUM(P221:P376)</f>
        <v>6212.8102282617319</v>
      </c>
      <c r="Q378" s="329">
        <f t="shared" si="1126"/>
        <v>6217.8102282617319</v>
      </c>
      <c r="R378" s="329">
        <f t="shared" si="1126"/>
        <v>6217.5578918131341</v>
      </c>
      <c r="S378" s="329">
        <f t="shared" si="1126"/>
        <v>6217.5578918131341</v>
      </c>
      <c r="T378" s="329">
        <f t="shared" si="1126"/>
        <v>6197.5578918131341</v>
      </c>
      <c r="U378" s="329">
        <f t="shared" si="1126"/>
        <v>6196.5578918131341</v>
      </c>
      <c r="V378" s="329">
        <f t="shared" si="1126"/>
        <v>6195.5578918131341</v>
      </c>
      <c r="W378" s="329">
        <f t="shared" si="1126"/>
        <v>6181.5578918131341</v>
      </c>
      <c r="X378" s="329">
        <f t="shared" si="1126"/>
        <v>6164.5578918131341</v>
      </c>
      <c r="Y378" s="329">
        <f>IF(Y219="kWh",SUMPRODUCT(D221:D376,Y221:Y376))</f>
        <v>25595716.201104335</v>
      </c>
      <c r="Z378" s="329">
        <f>IF(Z219="kWh",SUMPRODUCT(D221:D376,Z221:Z376))</f>
        <v>9704101.2770538963</v>
      </c>
      <c r="AA378" s="329">
        <f>IF(AA219="kw",SUMPRODUCT(N221:N376,O221:O376,AA221:AA376),SUMPRODUCT(D221:D376,AA221:AA376))</f>
        <v>21273.265087369604</v>
      </c>
      <c r="AB378" s="329">
        <f>IF(AB219="kw",SUMPRODUCT(N221:N376,O221:O376,AB221:AB376),SUMPRODUCT(D221:D376,AB221:AB376))</f>
        <v>4511.5225274417198</v>
      </c>
      <c r="AC378" s="329">
        <f>IF(AC219="kw",SUMPRODUCT(N221:N376,O221:O376,AC221:AC376),SUMPRODUCT(D221:D376,AC221:AC376))</f>
        <v>3675.6264704324299</v>
      </c>
      <c r="AD378" s="329">
        <f>IF(AD219="kw",SUMPRODUCT(N221:N376,O221:O376,AD221:AD376),SUMPRODUCT(D221:D376,AD221:AD376))</f>
        <v>1245.7227391407857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1127">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0</v>
      </c>
      <c r="Z386" s="378">
        <f t="shared" si="1128"/>
        <v>0</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6">
        <f t="shared" si="1127"/>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9">Z378*Z381</f>
        <v>0</v>
      </c>
      <c r="AA387" s="378">
        <f t="shared" si="1129"/>
        <v>0</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6">
        <f t="shared" si="1127"/>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30">SUM(Z382:Z387)</f>
        <v>0</v>
      </c>
      <c r="AA388" s="346">
        <f t="shared" si="1130"/>
        <v>0</v>
      </c>
      <c r="AB388" s="346">
        <f t="shared" si="1130"/>
        <v>0</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2">Z379*Z381</f>
        <v>0</v>
      </c>
      <c r="AA389" s="347">
        <f t="shared" si="1132"/>
        <v>0</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22161334.201104335</v>
      </c>
      <c r="Z392" s="291">
        <f>SUMPRODUCT(E221:E376,Z221:Z376)</f>
        <v>9551574.9985373095</v>
      </c>
      <c r="AA392" s="291">
        <f t="shared" ref="AA392:AL392" si="1134">IF(AA219="kw",SUMPRODUCT($N$221:$N$376,$P$221:$P$376,AA221:AA376),SUMPRODUCT($E$221:$E$376,AA221:AA376))</f>
        <v>20836.150483509737</v>
      </c>
      <c r="AB392" s="291">
        <f t="shared" si="1134"/>
        <v>4419.9054398921353</v>
      </c>
      <c r="AC392" s="291">
        <f t="shared" si="1134"/>
        <v>3600.9842204840215</v>
      </c>
      <c r="AD392" s="291">
        <f t="shared" si="1134"/>
        <v>1245.7227391407857</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22161334.201104335</v>
      </c>
      <c r="Z393" s="291">
        <f>SUMPRODUCT(F221:F376,Z221:Z376)</f>
        <v>9557642.3141214345</v>
      </c>
      <c r="AA393" s="291">
        <f t="shared" ref="AA393:AL393" si="1135">IF(AA219="kw",SUMPRODUCT($N$221:$N$376,$Q$221:$Q$376,AA221:AA376),SUMPRODUCT($F$221:$F$376,AA221:AA376))</f>
        <v>20862.442010797567</v>
      </c>
      <c r="AB393" s="291">
        <f t="shared" si="1135"/>
        <v>4426.0957836454854</v>
      </c>
      <c r="AC393" s="291">
        <f t="shared" si="1135"/>
        <v>3606.0276157508056</v>
      </c>
      <c r="AD393" s="291">
        <f t="shared" si="1135"/>
        <v>1245.7227391407857</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22161334.201104335</v>
      </c>
      <c r="Z394" s="291">
        <f>SUMPRODUCT(G221:G376,Z221:Z376)</f>
        <v>9552142.3141214345</v>
      </c>
      <c r="AA394" s="291">
        <f t="shared" ref="AA394:AL394" si="1136">IF(AA219="kw",SUMPRODUCT($N$221:$N$376,$R$221:$R$376,AA221:AA376),SUMPRODUCT($G$221:$G$376,AA221:AA376))</f>
        <v>20871.41397341439</v>
      </c>
      <c r="AB394" s="291">
        <f t="shared" si="1136"/>
        <v>4426.0957836454854</v>
      </c>
      <c r="AC394" s="291">
        <f t="shared" si="1136"/>
        <v>3606.0276157508056</v>
      </c>
      <c r="AD394" s="291">
        <f t="shared" si="1136"/>
        <v>1245.7227391407857</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22161334.201104335</v>
      </c>
      <c r="Z395" s="326">
        <f>SUMPRODUCT(H221:H376,Z221:Z376)</f>
        <v>9548977.3141214345</v>
      </c>
      <c r="AA395" s="326">
        <f t="shared" ref="AA395:AL395" si="1137">IF(AA219="kw",SUMPRODUCT($N$221:$N$376,$S$221:$S$376,AA221:AA376),SUMPRODUCT($H$221:$H$376,AA221:AA376))</f>
        <v>20871.41397341439</v>
      </c>
      <c r="AB395" s="326">
        <f t="shared" si="1137"/>
        <v>4426.0957836454854</v>
      </c>
      <c r="AC395" s="326">
        <f t="shared" si="1137"/>
        <v>3606.0276157508056</v>
      </c>
      <c r="AD395" s="326">
        <f t="shared" si="1137"/>
        <v>1245.7227391407857</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7" t="s">
        <v>526</v>
      </c>
      <c r="E399" s="253"/>
      <c r="F399" s="589"/>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1" t="s">
        <v>211</v>
      </c>
      <c r="C400" s="823" t="s">
        <v>33</v>
      </c>
      <c r="D400" s="284" t="s">
        <v>422</v>
      </c>
      <c r="E400" s="825" t="s">
        <v>209</v>
      </c>
      <c r="F400" s="826"/>
      <c r="G400" s="826"/>
      <c r="H400" s="826"/>
      <c r="I400" s="826"/>
      <c r="J400" s="826"/>
      <c r="K400" s="826"/>
      <c r="L400" s="826"/>
      <c r="M400" s="827"/>
      <c r="N400" s="828" t="s">
        <v>213</v>
      </c>
      <c r="O400" s="284" t="s">
        <v>423</v>
      </c>
      <c r="P400" s="825" t="s">
        <v>212</v>
      </c>
      <c r="Q400" s="826"/>
      <c r="R400" s="826"/>
      <c r="S400" s="826"/>
      <c r="T400" s="826"/>
      <c r="U400" s="826"/>
      <c r="V400" s="826"/>
      <c r="W400" s="826"/>
      <c r="X400" s="827"/>
      <c r="Y400" s="818" t="s">
        <v>243</v>
      </c>
      <c r="Z400" s="819"/>
      <c r="AA400" s="819"/>
      <c r="AB400" s="819"/>
      <c r="AC400" s="819"/>
      <c r="AD400" s="819"/>
      <c r="AE400" s="819"/>
      <c r="AF400" s="819"/>
      <c r="AG400" s="819"/>
      <c r="AH400" s="819"/>
      <c r="AI400" s="819"/>
      <c r="AJ400" s="819"/>
      <c r="AK400" s="819"/>
      <c r="AL400" s="819"/>
      <c r="AM400" s="820"/>
    </row>
    <row r="401" spans="1:39" ht="61.5" customHeight="1">
      <c r="B401" s="822"/>
      <c r="C401" s="824"/>
      <c r="D401" s="285">
        <v>2017</v>
      </c>
      <c r="E401" s="285">
        <v>2018</v>
      </c>
      <c r="F401" s="285">
        <v>2019</v>
      </c>
      <c r="G401" s="285">
        <v>2020</v>
      </c>
      <c r="H401" s="285">
        <v>2021</v>
      </c>
      <c r="I401" s="285">
        <v>2022</v>
      </c>
      <c r="J401" s="285">
        <v>2023</v>
      </c>
      <c r="K401" s="285">
        <v>2024</v>
      </c>
      <c r="L401" s="285">
        <v>2025</v>
      </c>
      <c r="M401" s="285">
        <v>2026</v>
      </c>
      <c r="N401" s="82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+AA35</f>
        <v>General Service 50 to 4,999 kW</v>
      </c>
      <c r="AB401" s="285" t="str">
        <f t="shared" ref="AB401:AL401" si="1138">+AB35</f>
        <v>Large Use</v>
      </c>
      <c r="AC401" s="285" t="str">
        <f t="shared" si="1138"/>
        <v>Large Use 2</v>
      </c>
      <c r="AD401" s="285" t="str">
        <f t="shared" si="1138"/>
        <v>Street Lighting</v>
      </c>
      <c r="AE401" s="285" t="str">
        <f t="shared" si="1138"/>
        <v>Unmetered Scattered Load</v>
      </c>
      <c r="AF401" s="285" t="str">
        <f t="shared" si="1138"/>
        <v/>
      </c>
      <c r="AG401" s="285" t="str">
        <f t="shared" si="1138"/>
        <v/>
      </c>
      <c r="AH401" s="285" t="str">
        <f t="shared" si="1138"/>
        <v/>
      </c>
      <c r="AI401" s="285" t="str">
        <f t="shared" si="1138"/>
        <v/>
      </c>
      <c r="AJ401" s="285" t="str">
        <f t="shared" si="1138"/>
        <v/>
      </c>
      <c r="AK401" s="285" t="str">
        <f t="shared" si="1138"/>
        <v/>
      </c>
      <c r="AL401" s="285" t="str">
        <f t="shared" si="1138"/>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+AA36</f>
        <v>kW</v>
      </c>
      <c r="AB402" s="291" t="str">
        <f t="shared" ref="AB402:AL402" si="1139">+AB36</f>
        <v>kW</v>
      </c>
      <c r="AC402" s="291" t="str">
        <f t="shared" si="1139"/>
        <v>kW</v>
      </c>
      <c r="AD402" s="291" t="str">
        <f t="shared" si="1139"/>
        <v>kW</v>
      </c>
      <c r="AE402" s="291" t="str">
        <f t="shared" si="1139"/>
        <v>kWh</v>
      </c>
      <c r="AF402" s="291">
        <f t="shared" si="1139"/>
        <v>0</v>
      </c>
      <c r="AG402" s="291">
        <f t="shared" si="1139"/>
        <v>0</v>
      </c>
      <c r="AH402" s="291">
        <f t="shared" si="1139"/>
        <v>0</v>
      </c>
      <c r="AI402" s="291">
        <f t="shared" si="1139"/>
        <v>0</v>
      </c>
      <c r="AJ402" s="291">
        <f t="shared" si="1139"/>
        <v>0</v>
      </c>
      <c r="AK402" s="291">
        <f t="shared" si="1139"/>
        <v>0</v>
      </c>
      <c r="AL402" s="291">
        <f t="shared" si="1139"/>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40">Z404</f>
        <v>0</v>
      </c>
      <c r="AA405" s="411">
        <f t="shared" ref="AA405" si="1141">AA404</f>
        <v>0</v>
      </c>
      <c r="AB405" s="411">
        <f t="shared" ref="AB405" si="1142">AB404</f>
        <v>0</v>
      </c>
      <c r="AC405" s="411">
        <f t="shared" ref="AC405" si="1143">AC404</f>
        <v>0</v>
      </c>
      <c r="AD405" s="411">
        <f t="shared" ref="AD405" si="1144">AD404</f>
        <v>0</v>
      </c>
      <c r="AE405" s="411">
        <f t="shared" ref="AE405" si="1145">AE404</f>
        <v>0</v>
      </c>
      <c r="AF405" s="411">
        <f t="shared" ref="AF405" si="1146">AF404</f>
        <v>0</v>
      </c>
      <c r="AG405" s="411">
        <f t="shared" ref="AG405" si="1147">AG404</f>
        <v>0</v>
      </c>
      <c r="AH405" s="411">
        <f t="shared" ref="AH405" si="1148">AH404</f>
        <v>0</v>
      </c>
      <c r="AI405" s="411">
        <f t="shared" ref="AI405" si="1149">AI404</f>
        <v>0</v>
      </c>
      <c r="AJ405" s="411">
        <f t="shared" ref="AJ405" si="1150">AJ404</f>
        <v>0</v>
      </c>
      <c r="AK405" s="411">
        <f t="shared" ref="AK405" si="1151">AK404</f>
        <v>0</v>
      </c>
      <c r="AL405" s="411">
        <f t="shared" ref="AL405" si="1152">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3">Z407</f>
        <v>0</v>
      </c>
      <c r="AA408" s="411">
        <f t="shared" ref="AA408" si="1154">AA407</f>
        <v>0</v>
      </c>
      <c r="AB408" s="411">
        <f t="shared" ref="AB408" si="1155">AB407</f>
        <v>0</v>
      </c>
      <c r="AC408" s="411">
        <f t="shared" ref="AC408" si="1156">AC407</f>
        <v>0</v>
      </c>
      <c r="AD408" s="411">
        <f t="shared" ref="AD408" si="1157">AD407</f>
        <v>0</v>
      </c>
      <c r="AE408" s="411">
        <f t="shared" ref="AE408" si="1158">AE407</f>
        <v>0</v>
      </c>
      <c r="AF408" s="411">
        <f t="shared" ref="AF408" si="1159">AF407</f>
        <v>0</v>
      </c>
      <c r="AG408" s="411">
        <f t="shared" ref="AG408" si="1160">AG407</f>
        <v>0</v>
      </c>
      <c r="AH408" s="411">
        <f t="shared" ref="AH408" si="1161">AH407</f>
        <v>0</v>
      </c>
      <c r="AI408" s="411">
        <f t="shared" ref="AI408" si="1162">AI407</f>
        <v>0</v>
      </c>
      <c r="AJ408" s="411">
        <f t="shared" ref="AJ408" si="1163">AJ407</f>
        <v>0</v>
      </c>
      <c r="AK408" s="411">
        <f t="shared" ref="AK408" si="1164">AK407</f>
        <v>0</v>
      </c>
      <c r="AL408" s="411">
        <f t="shared" ref="AL408" si="1165">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6">Z410</f>
        <v>0</v>
      </c>
      <c r="AA411" s="411">
        <f t="shared" ref="AA411" si="1167">AA410</f>
        <v>0</v>
      </c>
      <c r="AB411" s="411">
        <f t="shared" ref="AB411" si="1168">AB410</f>
        <v>0</v>
      </c>
      <c r="AC411" s="411">
        <f t="shared" ref="AC411" si="1169">AC410</f>
        <v>0</v>
      </c>
      <c r="AD411" s="411">
        <f t="shared" ref="AD411" si="1170">AD410</f>
        <v>0</v>
      </c>
      <c r="AE411" s="411">
        <f t="shared" ref="AE411" si="1171">AE410</f>
        <v>0</v>
      </c>
      <c r="AF411" s="411">
        <f t="shared" ref="AF411" si="1172">AF410</f>
        <v>0</v>
      </c>
      <c r="AG411" s="411">
        <f t="shared" ref="AG411" si="1173">AG410</f>
        <v>0</v>
      </c>
      <c r="AH411" s="411">
        <f t="shared" ref="AH411" si="1174">AH410</f>
        <v>0</v>
      </c>
      <c r="AI411" s="411">
        <f t="shared" ref="AI411" si="1175">AI410</f>
        <v>0</v>
      </c>
      <c r="AJ411" s="411">
        <f t="shared" ref="AJ411" si="1176">AJ410</f>
        <v>0</v>
      </c>
      <c r="AK411" s="411">
        <f t="shared" ref="AK411" si="1177">AK410</f>
        <v>0</v>
      </c>
      <c r="AL411" s="411">
        <f t="shared" ref="AL411" si="1178">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9">Z413</f>
        <v>0</v>
      </c>
      <c r="AA414" s="411">
        <f t="shared" ref="AA414" si="1180">AA413</f>
        <v>0</v>
      </c>
      <c r="AB414" s="411">
        <f t="shared" ref="AB414" si="1181">AB413</f>
        <v>0</v>
      </c>
      <c r="AC414" s="411">
        <f t="shared" ref="AC414" si="1182">AC413</f>
        <v>0</v>
      </c>
      <c r="AD414" s="411">
        <f t="shared" ref="AD414" si="1183">AD413</f>
        <v>0</v>
      </c>
      <c r="AE414" s="411">
        <f t="shared" ref="AE414" si="1184">AE413</f>
        <v>0</v>
      </c>
      <c r="AF414" s="411">
        <f t="shared" ref="AF414" si="1185">AF413</f>
        <v>0</v>
      </c>
      <c r="AG414" s="411">
        <f t="shared" ref="AG414" si="1186">AG413</f>
        <v>0</v>
      </c>
      <c r="AH414" s="411">
        <f t="shared" ref="AH414" si="1187">AH413</f>
        <v>0</v>
      </c>
      <c r="AI414" s="411">
        <f t="shared" ref="AI414" si="1188">AI413</f>
        <v>0</v>
      </c>
      <c r="AJ414" s="411">
        <f t="shared" ref="AJ414" si="1189">AJ413</f>
        <v>0</v>
      </c>
      <c r="AK414" s="411">
        <f t="shared" ref="AK414" si="1190">AK413</f>
        <v>0</v>
      </c>
      <c r="AL414" s="411">
        <f t="shared" ref="AL414" si="1191">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2">Z416</f>
        <v>0</v>
      </c>
      <c r="AA417" s="411">
        <f t="shared" ref="AA417" si="1193">AA416</f>
        <v>0</v>
      </c>
      <c r="AB417" s="411">
        <f t="shared" ref="AB417" si="1194">AB416</f>
        <v>0</v>
      </c>
      <c r="AC417" s="411">
        <f t="shared" ref="AC417" si="1195">AC416</f>
        <v>0</v>
      </c>
      <c r="AD417" s="411">
        <f t="shared" ref="AD417" si="1196">AD416</f>
        <v>0</v>
      </c>
      <c r="AE417" s="411">
        <f t="shared" ref="AE417" si="1197">AE416</f>
        <v>0</v>
      </c>
      <c r="AF417" s="411">
        <f t="shared" ref="AF417" si="1198">AF416</f>
        <v>0</v>
      </c>
      <c r="AG417" s="411">
        <f t="shared" ref="AG417" si="1199">AG416</f>
        <v>0</v>
      </c>
      <c r="AH417" s="411">
        <f t="shared" ref="AH417" si="1200">AH416</f>
        <v>0</v>
      </c>
      <c r="AI417" s="411">
        <f t="shared" ref="AI417" si="1201">AI416</f>
        <v>0</v>
      </c>
      <c r="AJ417" s="411">
        <f t="shared" ref="AJ417" si="1202">AJ416</f>
        <v>0</v>
      </c>
      <c r="AK417" s="411">
        <f t="shared" ref="AK417" si="1203">AK416</f>
        <v>0</v>
      </c>
      <c r="AL417" s="411">
        <f t="shared" ref="AL417" si="1204">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5">Z420</f>
        <v>0</v>
      </c>
      <c r="AA421" s="411">
        <f t="shared" ref="AA421" si="1206">AA420</f>
        <v>0</v>
      </c>
      <c r="AB421" s="411">
        <f t="shared" ref="AB421" si="1207">AB420</f>
        <v>0</v>
      </c>
      <c r="AC421" s="411">
        <f t="shared" ref="AC421" si="1208">AC420</f>
        <v>0</v>
      </c>
      <c r="AD421" s="411">
        <f t="shared" ref="AD421" si="1209">AD420</f>
        <v>0</v>
      </c>
      <c r="AE421" s="411">
        <f t="shared" ref="AE421" si="1210">AE420</f>
        <v>0</v>
      </c>
      <c r="AF421" s="411">
        <f t="shared" ref="AF421" si="1211">AF420</f>
        <v>0</v>
      </c>
      <c r="AG421" s="411">
        <f t="shared" ref="AG421" si="1212">AG420</f>
        <v>0</v>
      </c>
      <c r="AH421" s="411">
        <f t="shared" ref="AH421" si="1213">AH420</f>
        <v>0</v>
      </c>
      <c r="AI421" s="411">
        <f t="shared" ref="AI421" si="1214">AI420</f>
        <v>0</v>
      </c>
      <c r="AJ421" s="411">
        <f t="shared" ref="AJ421" si="1215">AJ420</f>
        <v>0</v>
      </c>
      <c r="AK421" s="411">
        <f t="shared" ref="AK421" si="1216">AK420</f>
        <v>0</v>
      </c>
      <c r="AL421" s="411">
        <f t="shared" ref="AL421" si="1217">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8">Z423</f>
        <v>0</v>
      </c>
      <c r="AA424" s="411">
        <f t="shared" ref="AA424" si="1219">AA423</f>
        <v>0</v>
      </c>
      <c r="AB424" s="411">
        <f t="shared" ref="AB424" si="1220">AB423</f>
        <v>0</v>
      </c>
      <c r="AC424" s="411">
        <f t="shared" ref="AC424" si="1221">AC423</f>
        <v>0</v>
      </c>
      <c r="AD424" s="411">
        <f t="shared" ref="AD424" si="1222">AD423</f>
        <v>0</v>
      </c>
      <c r="AE424" s="411">
        <f t="shared" ref="AE424" si="1223">AE423</f>
        <v>0</v>
      </c>
      <c r="AF424" s="411">
        <f t="shared" ref="AF424" si="1224">AF423</f>
        <v>0</v>
      </c>
      <c r="AG424" s="411">
        <f t="shared" ref="AG424" si="1225">AG423</f>
        <v>0</v>
      </c>
      <c r="AH424" s="411">
        <f t="shared" ref="AH424" si="1226">AH423</f>
        <v>0</v>
      </c>
      <c r="AI424" s="411">
        <f t="shared" ref="AI424" si="1227">AI423</f>
        <v>0</v>
      </c>
      <c r="AJ424" s="411">
        <f t="shared" ref="AJ424" si="1228">AJ423</f>
        <v>0</v>
      </c>
      <c r="AK424" s="411">
        <f t="shared" ref="AK424" si="1229">AK423</f>
        <v>0</v>
      </c>
      <c r="AL424" s="411">
        <f t="shared" ref="AL424" si="1230">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31">Z426</f>
        <v>0</v>
      </c>
      <c r="AA427" s="411">
        <f t="shared" ref="AA427" si="1232">AA426</f>
        <v>0</v>
      </c>
      <c r="AB427" s="411">
        <f t="shared" ref="AB427" si="1233">AB426</f>
        <v>0</v>
      </c>
      <c r="AC427" s="411">
        <f t="shared" ref="AC427" si="1234">AC426</f>
        <v>0</v>
      </c>
      <c r="AD427" s="411">
        <f t="shared" ref="AD427" si="1235">AD426</f>
        <v>0</v>
      </c>
      <c r="AE427" s="411">
        <f t="shared" ref="AE427" si="1236">AE426</f>
        <v>0</v>
      </c>
      <c r="AF427" s="411">
        <f t="shared" ref="AF427" si="1237">AF426</f>
        <v>0</v>
      </c>
      <c r="AG427" s="411">
        <f t="shared" ref="AG427" si="1238">AG426</f>
        <v>0</v>
      </c>
      <c r="AH427" s="411">
        <f t="shared" ref="AH427" si="1239">AH426</f>
        <v>0</v>
      </c>
      <c r="AI427" s="411">
        <f t="shared" ref="AI427" si="1240">AI426</f>
        <v>0</v>
      </c>
      <c r="AJ427" s="411">
        <f t="shared" ref="AJ427" si="1241">AJ426</f>
        <v>0</v>
      </c>
      <c r="AK427" s="411">
        <f t="shared" ref="AK427" si="1242">AK426</f>
        <v>0</v>
      </c>
      <c r="AL427" s="411">
        <f t="shared" ref="AL427" si="1243">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4">Z429</f>
        <v>0</v>
      </c>
      <c r="AA430" s="411">
        <f t="shared" ref="AA430" si="1245">AA429</f>
        <v>0</v>
      </c>
      <c r="AB430" s="411">
        <f t="shared" ref="AB430" si="1246">AB429</f>
        <v>0</v>
      </c>
      <c r="AC430" s="411">
        <f t="shared" ref="AC430" si="1247">AC429</f>
        <v>0</v>
      </c>
      <c r="AD430" s="411">
        <f t="shared" ref="AD430" si="1248">AD429</f>
        <v>0</v>
      </c>
      <c r="AE430" s="411">
        <f t="shared" ref="AE430" si="1249">AE429</f>
        <v>0</v>
      </c>
      <c r="AF430" s="411">
        <f t="shared" ref="AF430" si="1250">AF429</f>
        <v>0</v>
      </c>
      <c r="AG430" s="411">
        <f t="shared" ref="AG430" si="1251">AG429</f>
        <v>0</v>
      </c>
      <c r="AH430" s="411">
        <f t="shared" ref="AH430" si="1252">AH429</f>
        <v>0</v>
      </c>
      <c r="AI430" s="411">
        <f t="shared" ref="AI430" si="1253">AI429</f>
        <v>0</v>
      </c>
      <c r="AJ430" s="411">
        <f t="shared" ref="AJ430" si="1254">AJ429</f>
        <v>0</v>
      </c>
      <c r="AK430" s="411">
        <f t="shared" ref="AK430" si="1255">AK429</f>
        <v>0</v>
      </c>
      <c r="AL430" s="411">
        <f t="shared" ref="AL430" si="1256">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7">Z432</f>
        <v>0</v>
      </c>
      <c r="AA433" s="411">
        <f t="shared" ref="AA433" si="1258">AA432</f>
        <v>0</v>
      </c>
      <c r="AB433" s="411">
        <f t="shared" ref="AB433" si="1259">AB432</f>
        <v>0</v>
      </c>
      <c r="AC433" s="411">
        <f t="shared" ref="AC433" si="1260">AC432</f>
        <v>0</v>
      </c>
      <c r="AD433" s="411">
        <f t="shared" ref="AD433" si="1261">AD432</f>
        <v>0</v>
      </c>
      <c r="AE433" s="411">
        <f t="shared" ref="AE433" si="1262">AE432</f>
        <v>0</v>
      </c>
      <c r="AF433" s="411">
        <f t="shared" ref="AF433" si="1263">AF432</f>
        <v>0</v>
      </c>
      <c r="AG433" s="411">
        <f t="shared" ref="AG433" si="1264">AG432</f>
        <v>0</v>
      </c>
      <c r="AH433" s="411">
        <f t="shared" ref="AH433" si="1265">AH432</f>
        <v>0</v>
      </c>
      <c r="AI433" s="411">
        <f t="shared" ref="AI433" si="1266">AI432</f>
        <v>0</v>
      </c>
      <c r="AJ433" s="411">
        <f t="shared" ref="AJ433" si="1267">AJ432</f>
        <v>0</v>
      </c>
      <c r="AK433" s="411">
        <f t="shared" ref="AK433" si="1268">AK432</f>
        <v>0</v>
      </c>
      <c r="AL433" s="411">
        <f t="shared" ref="AL433" si="1269">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70">Z436</f>
        <v>0</v>
      </c>
      <c r="AA437" s="411">
        <f t="shared" ref="AA437" si="1271">AA436</f>
        <v>0</v>
      </c>
      <c r="AB437" s="411">
        <f t="shared" ref="AB437" si="1272">AB436</f>
        <v>0</v>
      </c>
      <c r="AC437" s="411">
        <f t="shared" ref="AC437" si="1273">AC436</f>
        <v>0</v>
      </c>
      <c r="AD437" s="411">
        <f t="shared" ref="AD437" si="1274">AD436</f>
        <v>0</v>
      </c>
      <c r="AE437" s="411">
        <f t="shared" ref="AE437" si="1275">AE436</f>
        <v>0</v>
      </c>
      <c r="AF437" s="411">
        <f t="shared" ref="AF437" si="1276">AF436</f>
        <v>0</v>
      </c>
      <c r="AG437" s="411">
        <f t="shared" ref="AG437" si="1277">AG436</f>
        <v>0</v>
      </c>
      <c r="AH437" s="411">
        <f t="shared" ref="AH437" si="1278">AH436</f>
        <v>0</v>
      </c>
      <c r="AI437" s="411">
        <f t="shared" ref="AI437" si="1279">AI436</f>
        <v>0</v>
      </c>
      <c r="AJ437" s="411">
        <f t="shared" ref="AJ437" si="1280">AJ436</f>
        <v>0</v>
      </c>
      <c r="AK437" s="411">
        <f t="shared" ref="AK437" si="1281">AK436</f>
        <v>0</v>
      </c>
      <c r="AL437" s="411">
        <f t="shared" ref="AL437" si="1282">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3">Z439</f>
        <v>0</v>
      </c>
      <c r="AA440" s="411">
        <f t="shared" ref="AA440" si="1284">AA439</f>
        <v>0</v>
      </c>
      <c r="AB440" s="411">
        <f t="shared" ref="AB440" si="1285">AB439</f>
        <v>0</v>
      </c>
      <c r="AC440" s="411">
        <f t="shared" ref="AC440" si="1286">AC439</f>
        <v>0</v>
      </c>
      <c r="AD440" s="411">
        <f t="shared" ref="AD440" si="1287">AD439</f>
        <v>0</v>
      </c>
      <c r="AE440" s="411">
        <f t="shared" ref="AE440" si="1288">AE439</f>
        <v>0</v>
      </c>
      <c r="AF440" s="411">
        <f t="shared" ref="AF440" si="1289">AF439</f>
        <v>0</v>
      </c>
      <c r="AG440" s="411">
        <f t="shared" ref="AG440" si="1290">AG439</f>
        <v>0</v>
      </c>
      <c r="AH440" s="411">
        <f t="shared" ref="AH440" si="1291">AH439</f>
        <v>0</v>
      </c>
      <c r="AI440" s="411">
        <f t="shared" ref="AI440" si="1292">AI439</f>
        <v>0</v>
      </c>
      <c r="AJ440" s="411">
        <f t="shared" ref="AJ440" si="1293">AJ439</f>
        <v>0</v>
      </c>
      <c r="AK440" s="411">
        <f t="shared" ref="AK440" si="1294">AK439</f>
        <v>0</v>
      </c>
      <c r="AL440" s="411">
        <f t="shared" ref="AL440" si="1295">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6">Z442</f>
        <v>0</v>
      </c>
      <c r="AA443" s="411">
        <f t="shared" ref="AA443" si="1297">AA442</f>
        <v>0</v>
      </c>
      <c r="AB443" s="411">
        <f t="shared" ref="AB443" si="1298">AB442</f>
        <v>0</v>
      </c>
      <c r="AC443" s="411">
        <f t="shared" ref="AC443" si="1299">AC442</f>
        <v>0</v>
      </c>
      <c r="AD443" s="411">
        <f t="shared" ref="AD443" si="1300">AD442</f>
        <v>0</v>
      </c>
      <c r="AE443" s="411">
        <f t="shared" ref="AE443" si="1301">AE442</f>
        <v>0</v>
      </c>
      <c r="AF443" s="411">
        <f t="shared" ref="AF443" si="1302">AF442</f>
        <v>0</v>
      </c>
      <c r="AG443" s="411">
        <f t="shared" ref="AG443" si="1303">AG442</f>
        <v>0</v>
      </c>
      <c r="AH443" s="411">
        <f t="shared" ref="AH443" si="1304">AH442</f>
        <v>0</v>
      </c>
      <c r="AI443" s="411">
        <f t="shared" ref="AI443" si="1305">AI442</f>
        <v>0</v>
      </c>
      <c r="AJ443" s="411">
        <f t="shared" ref="AJ443" si="1306">AJ442</f>
        <v>0</v>
      </c>
      <c r="AK443" s="411">
        <f t="shared" ref="AK443" si="1307">AK442</f>
        <v>0</v>
      </c>
      <c r="AL443" s="411">
        <f t="shared" ref="AL443" si="1308">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9">Z446</f>
        <v>0</v>
      </c>
      <c r="AA447" s="411">
        <f t="shared" ref="AA447" si="1310">AA446</f>
        <v>0</v>
      </c>
      <c r="AB447" s="411">
        <f t="shared" ref="AB447" si="1311">AB446</f>
        <v>0</v>
      </c>
      <c r="AC447" s="411">
        <f t="shared" ref="AC447" si="1312">AC446</f>
        <v>0</v>
      </c>
      <c r="AD447" s="411">
        <f t="shared" ref="AD447" si="1313">AD446</f>
        <v>0</v>
      </c>
      <c r="AE447" s="411">
        <f t="shared" ref="AE447" si="1314">AE446</f>
        <v>0</v>
      </c>
      <c r="AF447" s="411">
        <f t="shared" ref="AF447" si="1315">AF446</f>
        <v>0</v>
      </c>
      <c r="AG447" s="411">
        <f t="shared" ref="AG447" si="1316">AG446</f>
        <v>0</v>
      </c>
      <c r="AH447" s="411">
        <f t="shared" ref="AH447" si="1317">AH446</f>
        <v>0</v>
      </c>
      <c r="AI447" s="411">
        <f t="shared" ref="AI447" si="1318">AI446</f>
        <v>0</v>
      </c>
      <c r="AJ447" s="411">
        <f t="shared" ref="AJ447" si="1319">AJ446</f>
        <v>0</v>
      </c>
      <c r="AK447" s="411">
        <f t="shared" ref="AK447" si="1320">AK446</f>
        <v>0</v>
      </c>
      <c r="AL447" s="411">
        <f t="shared" ref="AL447" si="1321">AL446</f>
        <v>0</v>
      </c>
      <c r="AM447" s="297"/>
    </row>
    <row r="448" spans="1:40" outlineLevel="1">
      <c r="A448" s="531"/>
      <c r="B448" s="527"/>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28"/>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2">Z450</f>
        <v>0</v>
      </c>
      <c r="AA451" s="411">
        <f t="shared" si="1322"/>
        <v>0</v>
      </c>
      <c r="AB451" s="411">
        <f t="shared" si="1322"/>
        <v>0</v>
      </c>
      <c r="AC451" s="411">
        <f t="shared" si="1322"/>
        <v>0</v>
      </c>
      <c r="AD451" s="411">
        <f t="shared" si="1322"/>
        <v>0</v>
      </c>
      <c r="AE451" s="411">
        <f t="shared" si="1322"/>
        <v>0</v>
      </c>
      <c r="AF451" s="411">
        <f t="shared" si="1322"/>
        <v>0</v>
      </c>
      <c r="AG451" s="411">
        <f t="shared" si="1322"/>
        <v>0</v>
      </c>
      <c r="AH451" s="411">
        <f t="shared" si="1322"/>
        <v>0</v>
      </c>
      <c r="AI451" s="411">
        <f t="shared" si="1322"/>
        <v>0</v>
      </c>
      <c r="AJ451" s="411">
        <f t="shared" si="1322"/>
        <v>0</v>
      </c>
      <c r="AK451" s="411">
        <f t="shared" si="1322"/>
        <v>0</v>
      </c>
      <c r="AL451" s="411">
        <f t="shared" si="1322"/>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3">Z453</f>
        <v>0</v>
      </c>
      <c r="AA454" s="411">
        <f t="shared" si="1323"/>
        <v>0</v>
      </c>
      <c r="AB454" s="411">
        <f t="shared" si="1323"/>
        <v>0</v>
      </c>
      <c r="AC454" s="411">
        <f t="shared" si="1323"/>
        <v>0</v>
      </c>
      <c r="AD454" s="411">
        <f t="shared" si="1323"/>
        <v>0</v>
      </c>
      <c r="AE454" s="411">
        <f t="shared" si="1323"/>
        <v>0</v>
      </c>
      <c r="AF454" s="411">
        <f t="shared" si="1323"/>
        <v>0</v>
      </c>
      <c r="AG454" s="411">
        <f t="shared" si="1323"/>
        <v>0</v>
      </c>
      <c r="AH454" s="411">
        <f t="shared" si="1323"/>
        <v>0</v>
      </c>
      <c r="AI454" s="411">
        <f t="shared" si="1323"/>
        <v>0</v>
      </c>
      <c r="AJ454" s="411">
        <f t="shared" si="1323"/>
        <v>0</v>
      </c>
      <c r="AK454" s="411">
        <f t="shared" si="1323"/>
        <v>0</v>
      </c>
      <c r="AL454" s="411">
        <f t="shared" si="1323"/>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4">Z457</f>
        <v>0</v>
      </c>
      <c r="AA458" s="411">
        <f t="shared" si="1324"/>
        <v>0</v>
      </c>
      <c r="AB458" s="411">
        <f t="shared" si="1324"/>
        <v>0</v>
      </c>
      <c r="AC458" s="411">
        <f t="shared" si="1324"/>
        <v>0</v>
      </c>
      <c r="AD458" s="411">
        <f t="shared" si="1324"/>
        <v>0</v>
      </c>
      <c r="AE458" s="411">
        <f t="shared" si="1324"/>
        <v>0</v>
      </c>
      <c r="AF458" s="411">
        <f t="shared" si="1324"/>
        <v>0</v>
      </c>
      <c r="AG458" s="411">
        <f t="shared" si="1324"/>
        <v>0</v>
      </c>
      <c r="AH458" s="411">
        <f t="shared" si="1324"/>
        <v>0</v>
      </c>
      <c r="AI458" s="411">
        <f t="shared" si="1324"/>
        <v>0</v>
      </c>
      <c r="AJ458" s="411">
        <f t="shared" si="1324"/>
        <v>0</v>
      </c>
      <c r="AK458" s="411">
        <f t="shared" si="1324"/>
        <v>0</v>
      </c>
      <c r="AL458" s="411">
        <f t="shared" si="1324"/>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5">Z460</f>
        <v>0</v>
      </c>
      <c r="AA461" s="411">
        <f t="shared" si="1325"/>
        <v>0</v>
      </c>
      <c r="AB461" s="411">
        <f t="shared" si="1325"/>
        <v>0</v>
      </c>
      <c r="AC461" s="411">
        <f t="shared" si="1325"/>
        <v>0</v>
      </c>
      <c r="AD461" s="411">
        <f t="shared" si="1325"/>
        <v>0</v>
      </c>
      <c r="AE461" s="411">
        <f t="shared" si="1325"/>
        <v>0</v>
      </c>
      <c r="AF461" s="411">
        <f t="shared" si="1325"/>
        <v>0</v>
      </c>
      <c r="AG461" s="411">
        <f t="shared" si="1325"/>
        <v>0</v>
      </c>
      <c r="AH461" s="411">
        <f t="shared" si="1325"/>
        <v>0</v>
      </c>
      <c r="AI461" s="411">
        <f t="shared" si="1325"/>
        <v>0</v>
      </c>
      <c r="AJ461" s="411">
        <f t="shared" si="1325"/>
        <v>0</v>
      </c>
      <c r="AK461" s="411">
        <f t="shared" si="1325"/>
        <v>0</v>
      </c>
      <c r="AL461" s="411">
        <f t="shared" si="1325"/>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6">Z463</f>
        <v>0</v>
      </c>
      <c r="AA464" s="411">
        <f t="shared" si="1326"/>
        <v>0</v>
      </c>
      <c r="AB464" s="411">
        <f t="shared" si="1326"/>
        <v>0</v>
      </c>
      <c r="AC464" s="411">
        <f t="shared" si="1326"/>
        <v>0</v>
      </c>
      <c r="AD464" s="411">
        <f t="shared" si="1326"/>
        <v>0</v>
      </c>
      <c r="AE464" s="411">
        <f t="shared" si="1326"/>
        <v>0</v>
      </c>
      <c r="AF464" s="411">
        <f t="shared" si="1326"/>
        <v>0</v>
      </c>
      <c r="AG464" s="411">
        <f t="shared" si="1326"/>
        <v>0</v>
      </c>
      <c r="AH464" s="411">
        <f t="shared" si="1326"/>
        <v>0</v>
      </c>
      <c r="AI464" s="411">
        <f t="shared" si="1326"/>
        <v>0</v>
      </c>
      <c r="AJ464" s="411">
        <f t="shared" si="1326"/>
        <v>0</v>
      </c>
      <c r="AK464" s="411">
        <f t="shared" si="1326"/>
        <v>0</v>
      </c>
      <c r="AL464" s="411">
        <f t="shared" si="1326"/>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7">Y466</f>
        <v>0</v>
      </c>
      <c r="Z467" s="411">
        <f t="shared" si="1327"/>
        <v>0</v>
      </c>
      <c r="AA467" s="411">
        <f t="shared" si="1327"/>
        <v>0</v>
      </c>
      <c r="AB467" s="411">
        <f t="shared" si="1327"/>
        <v>0</v>
      </c>
      <c r="AC467" s="411">
        <f t="shared" si="1327"/>
        <v>0</v>
      </c>
      <c r="AD467" s="411">
        <f t="shared" si="1327"/>
        <v>0</v>
      </c>
      <c r="AE467" s="411">
        <f t="shared" si="1327"/>
        <v>0</v>
      </c>
      <c r="AF467" s="411">
        <f t="shared" si="1327"/>
        <v>0</v>
      </c>
      <c r="AG467" s="411">
        <f t="shared" si="1327"/>
        <v>0</v>
      </c>
      <c r="AH467" s="411">
        <f t="shared" si="1327"/>
        <v>0</v>
      </c>
      <c r="AI467" s="411">
        <f t="shared" si="1327"/>
        <v>0</v>
      </c>
      <c r="AJ467" s="411">
        <f t="shared" si="1327"/>
        <v>0</v>
      </c>
      <c r="AK467" s="411">
        <f t="shared" si="1327"/>
        <v>0</v>
      </c>
      <c r="AL467" s="411">
        <f t="shared" si="1327"/>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17430921.283177242</v>
      </c>
      <c r="E471" s="295">
        <v>14026490.200412728</v>
      </c>
      <c r="F471" s="295">
        <v>14026490.200412728</v>
      </c>
      <c r="G471" s="295">
        <v>14026490.200412728</v>
      </c>
      <c r="H471" s="295">
        <v>14026490.200412728</v>
      </c>
      <c r="I471" s="295">
        <v>14026490.200412728</v>
      </c>
      <c r="J471" s="295">
        <v>14026490.200412728</v>
      </c>
      <c r="K471" s="295">
        <v>14026321.630262837</v>
      </c>
      <c r="L471" s="295">
        <v>14026321.630262837</v>
      </c>
      <c r="M471" s="295">
        <v>13988832.832999375</v>
      </c>
      <c r="N471" s="291"/>
      <c r="O471" s="295">
        <v>1208.8400583388461</v>
      </c>
      <c r="P471" s="295">
        <v>980.61858117697523</v>
      </c>
      <c r="Q471" s="295">
        <v>980.61858117697523</v>
      </c>
      <c r="R471" s="295">
        <v>980.61858117697523</v>
      </c>
      <c r="S471" s="295">
        <v>980.61858117697523</v>
      </c>
      <c r="T471" s="295">
        <v>980.61858117697523</v>
      </c>
      <c r="U471" s="295">
        <v>980.61858117697523</v>
      </c>
      <c r="V471" s="295">
        <v>980.61858117697523</v>
      </c>
      <c r="W471" s="295">
        <v>980.61858117697523</v>
      </c>
      <c r="X471" s="295">
        <v>978.17267911341025</v>
      </c>
      <c r="Y471" s="743">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v>22479.308334589819</v>
      </c>
      <c r="E472" s="295">
        <v>18088.877400386464</v>
      </c>
      <c r="F472" s="295">
        <v>18088.877400386464</v>
      </c>
      <c r="G472" s="295">
        <v>18088.877400386464</v>
      </c>
      <c r="H472" s="295">
        <v>18088.877400386464</v>
      </c>
      <c r="I472" s="295">
        <v>18088.877400386464</v>
      </c>
      <c r="J472" s="295">
        <v>18088.877400386464</v>
      </c>
      <c r="K472" s="295">
        <v>18088.660008527833</v>
      </c>
      <c r="L472" s="295">
        <v>18088.660008527833</v>
      </c>
      <c r="M472" s="295">
        <v>18040.313611966936</v>
      </c>
      <c r="N472" s="291"/>
      <c r="O472" s="295">
        <v>1.4162987316010958</v>
      </c>
      <c r="P472" s="295">
        <v>1.1489103484988188</v>
      </c>
      <c r="Q472" s="295">
        <v>1.1489103484988188</v>
      </c>
      <c r="R472" s="295">
        <v>1.1489103484988188</v>
      </c>
      <c r="S472" s="295">
        <v>1.1489103484988188</v>
      </c>
      <c r="T472" s="295">
        <v>1.1489103484988188</v>
      </c>
      <c r="U472" s="295">
        <v>1.1489103484988188</v>
      </c>
      <c r="V472" s="295">
        <v>1.1489103484988188</v>
      </c>
      <c r="W472" s="295">
        <v>1.1489103484988188</v>
      </c>
      <c r="X472" s="295">
        <v>1.1460446856955793</v>
      </c>
      <c r="Y472" s="411">
        <f>Y471</f>
        <v>1</v>
      </c>
      <c r="Z472" s="411">
        <f t="shared" ref="Z472" si="1328">Z471</f>
        <v>0</v>
      </c>
      <c r="AA472" s="411">
        <f t="shared" ref="AA472" si="1329">AA471</f>
        <v>0</v>
      </c>
      <c r="AB472" s="411">
        <f t="shared" ref="AB472" si="1330">AB471</f>
        <v>0</v>
      </c>
      <c r="AC472" s="411">
        <f t="shared" ref="AC472" si="1331">AC471</f>
        <v>0</v>
      </c>
      <c r="AD472" s="411">
        <f t="shared" ref="AD472" si="1332">AD471</f>
        <v>0</v>
      </c>
      <c r="AE472" s="411">
        <f t="shared" ref="AE472" si="1333">AE471</f>
        <v>0</v>
      </c>
      <c r="AF472" s="411">
        <f t="shared" ref="AF472" si="1334">AF471</f>
        <v>0</v>
      </c>
      <c r="AG472" s="411">
        <f t="shared" ref="AG472" si="1335">AG471</f>
        <v>0</v>
      </c>
      <c r="AH472" s="411">
        <f t="shared" ref="AH472" si="1336">AH471</f>
        <v>0</v>
      </c>
      <c r="AI472" s="411">
        <f t="shared" ref="AI472" si="1337">AI471</f>
        <v>0</v>
      </c>
      <c r="AJ472" s="411">
        <f t="shared" ref="AJ472" si="1338">AJ471</f>
        <v>0</v>
      </c>
      <c r="AK472" s="411">
        <f t="shared" ref="AK472" si="1339">AK471</f>
        <v>0</v>
      </c>
      <c r="AL472" s="411">
        <f t="shared" ref="AL472" si="1340">AL471</f>
        <v>0</v>
      </c>
      <c r="AM472" s="306"/>
    </row>
    <row r="473" spans="1:39" outlineLevel="1">
      <c r="A473" s="531"/>
      <c r="B473" s="431"/>
      <c r="C473" s="291"/>
      <c r="D473" s="746"/>
      <c r="E473" s="746"/>
      <c r="F473" s="746"/>
      <c r="G473" s="746"/>
      <c r="H473" s="746"/>
      <c r="I473" s="746"/>
      <c r="J473" s="746"/>
      <c r="K473" s="746"/>
      <c r="L473" s="746"/>
      <c r="M473" s="746"/>
      <c r="N473" s="291"/>
      <c r="O473" s="746"/>
      <c r="P473" s="746"/>
      <c r="Q473" s="746"/>
      <c r="R473" s="746"/>
      <c r="S473" s="746"/>
      <c r="T473" s="746"/>
      <c r="U473" s="746"/>
      <c r="V473" s="746"/>
      <c r="W473" s="746"/>
      <c r="X473" s="746"/>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2872871.7689999547</v>
      </c>
      <c r="E474" s="295">
        <v>2872871.7689999547</v>
      </c>
      <c r="F474" s="295">
        <v>2872871.7689999547</v>
      </c>
      <c r="G474" s="295">
        <v>2872871.7689999547</v>
      </c>
      <c r="H474" s="295">
        <v>2872871.7689999547</v>
      </c>
      <c r="I474" s="295">
        <v>2872871.7689999547</v>
      </c>
      <c r="J474" s="295">
        <v>2872871.7689999547</v>
      </c>
      <c r="K474" s="295">
        <v>2872871.7689999547</v>
      </c>
      <c r="L474" s="295">
        <v>2872871.7689999547</v>
      </c>
      <c r="M474" s="295">
        <v>2872871.7689999547</v>
      </c>
      <c r="N474" s="291"/>
      <c r="O474" s="295">
        <v>838.63539999999898</v>
      </c>
      <c r="P474" s="295">
        <v>838.63539999999898</v>
      </c>
      <c r="Q474" s="295">
        <v>838.63539999999898</v>
      </c>
      <c r="R474" s="295">
        <v>838.63539999999898</v>
      </c>
      <c r="S474" s="295">
        <v>838.63539999999898</v>
      </c>
      <c r="T474" s="295">
        <v>838.63539999999898</v>
      </c>
      <c r="U474" s="295">
        <v>838.63539999999898</v>
      </c>
      <c r="V474" s="295">
        <v>838.63539999999898</v>
      </c>
      <c r="W474" s="295">
        <v>838.63539999999898</v>
      </c>
      <c r="X474" s="295">
        <v>838.63539999999898</v>
      </c>
      <c r="Y474" s="743">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v>273973.59451546508</v>
      </c>
      <c r="E475" s="295">
        <v>273973.59451546508</v>
      </c>
      <c r="F475" s="295">
        <v>273973.59451546508</v>
      </c>
      <c r="G475" s="295">
        <v>273973.59451546508</v>
      </c>
      <c r="H475" s="295">
        <v>273973.59451546508</v>
      </c>
      <c r="I475" s="295">
        <v>273973.59451546508</v>
      </c>
      <c r="J475" s="295">
        <v>273973.59451546508</v>
      </c>
      <c r="K475" s="295">
        <v>273973.59451546508</v>
      </c>
      <c r="L475" s="295">
        <v>273973.59451546508</v>
      </c>
      <c r="M475" s="295">
        <v>273973.59451546508</v>
      </c>
      <c r="N475" s="291"/>
      <c r="O475" s="295">
        <v>136.59217229030043</v>
      </c>
      <c r="P475" s="295">
        <v>136.59217229030043</v>
      </c>
      <c r="Q475" s="295">
        <v>136.59217229030043</v>
      </c>
      <c r="R475" s="295">
        <v>136.59217229030043</v>
      </c>
      <c r="S475" s="295">
        <v>136.59217229030043</v>
      </c>
      <c r="T475" s="295">
        <v>136.59217229030043</v>
      </c>
      <c r="U475" s="295">
        <v>136.59217229030043</v>
      </c>
      <c r="V475" s="295">
        <v>136.59217229030043</v>
      </c>
      <c r="W475" s="295">
        <v>136.59217229030043</v>
      </c>
      <c r="X475" s="295">
        <v>136.59217229030043</v>
      </c>
      <c r="Y475" s="411">
        <f>Y474</f>
        <v>1</v>
      </c>
      <c r="Z475" s="411">
        <f t="shared" ref="Z475" si="1341">Z474</f>
        <v>0</v>
      </c>
      <c r="AA475" s="411">
        <f t="shared" ref="AA475" si="1342">AA474</f>
        <v>0</v>
      </c>
      <c r="AB475" s="411">
        <f t="shared" ref="AB475" si="1343">AB474</f>
        <v>0</v>
      </c>
      <c r="AC475" s="411">
        <f t="shared" ref="AC475" si="1344">AC474</f>
        <v>0</v>
      </c>
      <c r="AD475" s="411">
        <f t="shared" ref="AD475" si="1345">AD474</f>
        <v>0</v>
      </c>
      <c r="AE475" s="411">
        <f t="shared" ref="AE475" si="1346">AE474</f>
        <v>0</v>
      </c>
      <c r="AF475" s="411">
        <f t="shared" ref="AF475" si="1347">AF474</f>
        <v>0</v>
      </c>
      <c r="AG475" s="411">
        <f t="shared" ref="AG475" si="1348">AG474</f>
        <v>0</v>
      </c>
      <c r="AH475" s="411">
        <f t="shared" ref="AH475" si="1349">AH474</f>
        <v>0</v>
      </c>
      <c r="AI475" s="411">
        <f t="shared" ref="AI475" si="1350">AI474</f>
        <v>0</v>
      </c>
      <c r="AJ475" s="411">
        <f t="shared" ref="AJ475" si="1351">AJ474</f>
        <v>0</v>
      </c>
      <c r="AK475" s="411">
        <f t="shared" ref="AK475" si="1352">AK474</f>
        <v>0</v>
      </c>
      <c r="AL475" s="411">
        <f t="shared" ref="AL475" si="1353">AL474</f>
        <v>0</v>
      </c>
      <c r="AM475" s="306"/>
    </row>
    <row r="476" spans="1:39" outlineLevel="1">
      <c r="A476" s="531"/>
      <c r="B476" s="431"/>
      <c r="C476" s="291"/>
      <c r="D476" s="746"/>
      <c r="E476" s="746"/>
      <c r="F476" s="746"/>
      <c r="G476" s="746"/>
      <c r="H476" s="746"/>
      <c r="I476" s="746"/>
      <c r="J476" s="746"/>
      <c r="K476" s="746"/>
      <c r="L476" s="746"/>
      <c r="M476" s="746"/>
      <c r="N476" s="291"/>
      <c r="O476" s="746"/>
      <c r="P476" s="746"/>
      <c r="Q476" s="746"/>
      <c r="R476" s="746"/>
      <c r="S476" s="746"/>
      <c r="T476" s="746"/>
      <c r="U476" s="746"/>
      <c r="V476" s="746"/>
      <c r="W476" s="746"/>
      <c r="X476" s="746"/>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v>0</v>
      </c>
      <c r="E477" s="295"/>
      <c r="F477" s="295"/>
      <c r="G477" s="295"/>
      <c r="H477" s="295"/>
      <c r="I477" s="295"/>
      <c r="J477" s="295"/>
      <c r="K477" s="295"/>
      <c r="L477" s="295"/>
      <c r="M477" s="295"/>
      <c r="N477" s="291"/>
      <c r="O477" s="295">
        <v>0</v>
      </c>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v>385864.22661970078</v>
      </c>
      <c r="E478" s="295">
        <v>385864.22661970078</v>
      </c>
      <c r="F478" s="295">
        <v>385864.22661970078</v>
      </c>
      <c r="G478" s="295">
        <v>385864.22661970078</v>
      </c>
      <c r="H478" s="295">
        <v>385864.22661970078</v>
      </c>
      <c r="I478" s="295">
        <v>385864.22661970078</v>
      </c>
      <c r="J478" s="295">
        <v>385864.22661970078</v>
      </c>
      <c r="K478" s="295">
        <v>385864.22661970078</v>
      </c>
      <c r="L478" s="295">
        <v>385864.22661970078</v>
      </c>
      <c r="M478" s="295">
        <v>385864.22661970078</v>
      </c>
      <c r="N478" s="291"/>
      <c r="O478" s="295">
        <v>54.220571428571418</v>
      </c>
      <c r="P478" s="295">
        <v>54.220571428571418</v>
      </c>
      <c r="Q478" s="295">
        <v>54.220571428571418</v>
      </c>
      <c r="R478" s="295">
        <v>54.220571428571418</v>
      </c>
      <c r="S478" s="295">
        <v>54.220571428571418</v>
      </c>
      <c r="T478" s="295">
        <v>54.220571428571418</v>
      </c>
      <c r="U478" s="295">
        <v>54.220571428571418</v>
      </c>
      <c r="V478" s="295">
        <v>54.220571428571418</v>
      </c>
      <c r="W478" s="295">
        <v>54.220571428571418</v>
      </c>
      <c r="X478" s="295">
        <v>54.220571428571418</v>
      </c>
      <c r="Y478" s="753">
        <v>1</v>
      </c>
      <c r="Z478" s="411">
        <f t="shared" ref="Z478" si="1354">Z477</f>
        <v>0</v>
      </c>
      <c r="AA478" s="411">
        <f t="shared" ref="AA478" si="1355">AA477</f>
        <v>0</v>
      </c>
      <c r="AB478" s="411">
        <f t="shared" ref="AB478" si="1356">AB477</f>
        <v>0</v>
      </c>
      <c r="AC478" s="411">
        <f t="shared" ref="AC478" si="1357">AC477</f>
        <v>0</v>
      </c>
      <c r="AD478" s="411">
        <f t="shared" ref="AD478" si="1358">AD477</f>
        <v>0</v>
      </c>
      <c r="AE478" s="411">
        <f t="shared" ref="AE478" si="1359">AE477</f>
        <v>0</v>
      </c>
      <c r="AF478" s="411">
        <f t="shared" ref="AF478" si="1360">AF477</f>
        <v>0</v>
      </c>
      <c r="AG478" s="411">
        <f t="shared" ref="AG478" si="1361">AG477</f>
        <v>0</v>
      </c>
      <c r="AH478" s="411">
        <f t="shared" ref="AH478" si="1362">AH477</f>
        <v>0</v>
      </c>
      <c r="AI478" s="411">
        <f t="shared" ref="AI478" si="1363">AI477</f>
        <v>0</v>
      </c>
      <c r="AJ478" s="411">
        <f t="shared" ref="AJ478" si="1364">AJ477</f>
        <v>0</v>
      </c>
      <c r="AK478" s="411">
        <f t="shared" ref="AK478" si="1365">AK477</f>
        <v>0</v>
      </c>
      <c r="AL478" s="411">
        <f t="shared" ref="AL478" si="1366">AL477</f>
        <v>0</v>
      </c>
      <c r="AM478" s="306"/>
    </row>
    <row r="479" spans="1:39" outlineLevel="1">
      <c r="A479" s="531"/>
      <c r="B479" s="430"/>
      <c r="C479" s="291"/>
      <c r="D479" s="746"/>
      <c r="E479" s="746"/>
      <c r="F479" s="746"/>
      <c r="G479" s="746"/>
      <c r="H479" s="746"/>
      <c r="I479" s="746"/>
      <c r="J479" s="746"/>
      <c r="K479" s="746"/>
      <c r="L479" s="746"/>
      <c r="M479" s="746"/>
      <c r="N479" s="291"/>
      <c r="O479" s="746"/>
      <c r="P479" s="746"/>
      <c r="Q479" s="746"/>
      <c r="R479" s="746"/>
      <c r="S479" s="746"/>
      <c r="T479" s="746"/>
      <c r="U479" s="746"/>
      <c r="V479" s="746"/>
      <c r="W479" s="746"/>
      <c r="X479" s="746"/>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3669.7194101999999</v>
      </c>
      <c r="E480" s="295">
        <v>3669.7194101999999</v>
      </c>
      <c r="F480" s="295">
        <v>3669.7194101999999</v>
      </c>
      <c r="G480" s="295">
        <v>3669.7194101999999</v>
      </c>
      <c r="H480" s="295">
        <v>3669.7194101999999</v>
      </c>
      <c r="I480" s="295">
        <v>3669.7194101999999</v>
      </c>
      <c r="J480" s="295">
        <v>3669.7194101999999</v>
      </c>
      <c r="K480" s="295">
        <v>3669.7194101999999</v>
      </c>
      <c r="L480" s="295">
        <v>3669.7194101999999</v>
      </c>
      <c r="M480" s="295">
        <v>3669.2208160983273</v>
      </c>
      <c r="N480" s="291"/>
      <c r="O480" s="295">
        <v>0.76986749999999993</v>
      </c>
      <c r="P480" s="295">
        <v>0.76986749999999993</v>
      </c>
      <c r="Q480" s="295">
        <v>0.76986749999999993</v>
      </c>
      <c r="R480" s="295">
        <v>0.76986749999999993</v>
      </c>
      <c r="S480" s="295">
        <v>0.76986749999999993</v>
      </c>
      <c r="T480" s="295">
        <v>0.76986749999999993</v>
      </c>
      <c r="U480" s="295">
        <v>0.76986749999999993</v>
      </c>
      <c r="V480" s="295">
        <v>0.76986749999999993</v>
      </c>
      <c r="W480" s="295">
        <v>0.76986749999999993</v>
      </c>
      <c r="X480" s="295">
        <v>0.76986749999999993</v>
      </c>
      <c r="Y480" s="743">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7">Z480</f>
        <v>0</v>
      </c>
      <c r="AA481" s="411">
        <f t="shared" ref="AA481" si="1368">AA480</f>
        <v>0</v>
      </c>
      <c r="AB481" s="411">
        <f t="shared" ref="AB481" si="1369">AB480</f>
        <v>0</v>
      </c>
      <c r="AC481" s="411">
        <f t="shared" ref="AC481" si="1370">AC480</f>
        <v>0</v>
      </c>
      <c r="AD481" s="411">
        <f t="shared" ref="AD481" si="1371">AD480</f>
        <v>0</v>
      </c>
      <c r="AE481" s="411">
        <f t="shared" ref="AE481" si="1372">AE480</f>
        <v>0</v>
      </c>
      <c r="AF481" s="411">
        <f t="shared" ref="AF481" si="1373">AF480</f>
        <v>0</v>
      </c>
      <c r="AG481" s="411">
        <f t="shared" ref="AG481" si="1374">AG480</f>
        <v>0</v>
      </c>
      <c r="AH481" s="411">
        <f t="shared" ref="AH481" si="1375">AH480</f>
        <v>0</v>
      </c>
      <c r="AI481" s="411">
        <f t="shared" ref="AI481" si="1376">AI480</f>
        <v>0</v>
      </c>
      <c r="AJ481" s="411">
        <f t="shared" ref="AJ481" si="1377">AJ480</f>
        <v>0</v>
      </c>
      <c r="AK481" s="411">
        <f t="shared" ref="AK481" si="1378">AK480</f>
        <v>0</v>
      </c>
      <c r="AL481" s="411">
        <f t="shared" ref="AL481" si="1379">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v>261334.67867421871</v>
      </c>
      <c r="E484" s="295">
        <v>261334.67867421871</v>
      </c>
      <c r="F484" s="295">
        <v>261334.67867421871</v>
      </c>
      <c r="G484" s="295">
        <v>261334.67867421871</v>
      </c>
      <c r="H484" s="295">
        <v>261334.67867421871</v>
      </c>
      <c r="I484" s="295">
        <v>261334.67867421871</v>
      </c>
      <c r="J484" s="295">
        <v>261334.67867421871</v>
      </c>
      <c r="K484" s="295">
        <v>261334.67867421871</v>
      </c>
      <c r="L484" s="295">
        <v>261334.67867421871</v>
      </c>
      <c r="M484" s="295">
        <v>225709.64477928972</v>
      </c>
      <c r="N484" s="295">
        <v>12</v>
      </c>
      <c r="O484" s="295">
        <v>11.608222660370618</v>
      </c>
      <c r="P484" s="295">
        <v>11.608222660370618</v>
      </c>
      <c r="Q484" s="295">
        <v>11.608222660370618</v>
      </c>
      <c r="R484" s="295">
        <v>11.608222660370618</v>
      </c>
      <c r="S484" s="295">
        <v>11.608222660370618</v>
      </c>
      <c r="T484" s="295">
        <v>11.608222660370618</v>
      </c>
      <c r="U484" s="295">
        <v>11.608222660370618</v>
      </c>
      <c r="V484" s="295">
        <v>11.608222660370618</v>
      </c>
      <c r="W484" s="295">
        <v>11.608222660370618</v>
      </c>
      <c r="X484" s="295">
        <v>10.017466221727236</v>
      </c>
      <c r="Y484" s="426"/>
      <c r="Z484" s="410"/>
      <c r="AA484" s="755">
        <v>1</v>
      </c>
      <c r="AB484" s="410"/>
      <c r="AC484" s="410"/>
      <c r="AD484" s="410"/>
      <c r="AE484" s="410"/>
      <c r="AF484" s="415"/>
      <c r="AG484" s="415"/>
      <c r="AH484" s="415"/>
      <c r="AI484" s="415"/>
      <c r="AJ484" s="415"/>
      <c r="AK484" s="415"/>
      <c r="AL484" s="415"/>
      <c r="AM484" s="296">
        <f>SUM(Y484:AL484)</f>
        <v>1</v>
      </c>
    </row>
    <row r="485" spans="1:39"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80">Z484</f>
        <v>0</v>
      </c>
      <c r="AA485" s="411">
        <f t="shared" ref="AA485" si="1381">AA484</f>
        <v>1</v>
      </c>
      <c r="AB485" s="411">
        <f t="shared" ref="AB485" si="1382">AB484</f>
        <v>0</v>
      </c>
      <c r="AC485" s="411">
        <f t="shared" ref="AC485" si="1383">AC484</f>
        <v>0</v>
      </c>
      <c r="AD485" s="411">
        <f t="shared" ref="AD485" si="1384">AD484</f>
        <v>0</v>
      </c>
      <c r="AE485" s="411">
        <f t="shared" ref="AE485" si="1385">AE484</f>
        <v>0</v>
      </c>
      <c r="AF485" s="411">
        <f t="shared" ref="AF485" si="1386">AF484</f>
        <v>0</v>
      </c>
      <c r="AG485" s="411">
        <f t="shared" ref="AG485" si="1387">AG484</f>
        <v>0</v>
      </c>
      <c r="AH485" s="411">
        <f t="shared" ref="AH485" si="1388">AH484</f>
        <v>0</v>
      </c>
      <c r="AI485" s="411">
        <f t="shared" ref="AI485" si="1389">AI484</f>
        <v>0</v>
      </c>
      <c r="AJ485" s="411">
        <f t="shared" ref="AJ485" si="1390">AJ484</f>
        <v>0</v>
      </c>
      <c r="AK485" s="411">
        <f t="shared" ref="AK485" si="1391">AK484</f>
        <v>0</v>
      </c>
      <c r="AL485" s="411">
        <f t="shared" ref="AL485" si="1392">AL484</f>
        <v>0</v>
      </c>
      <c r="AM485" s="306"/>
    </row>
    <row r="486" spans="1:39" outlineLevel="1">
      <c r="A486" s="531"/>
      <c r="B486" s="431"/>
      <c r="C486" s="291"/>
      <c r="D486" s="746"/>
      <c r="E486" s="746"/>
      <c r="F486" s="746"/>
      <c r="G486" s="746"/>
      <c r="H486" s="746"/>
      <c r="I486" s="746"/>
      <c r="J486" s="746"/>
      <c r="K486" s="746"/>
      <c r="L486" s="746"/>
      <c r="M486" s="746"/>
      <c r="N486" s="291"/>
      <c r="O486" s="746"/>
      <c r="P486" s="746"/>
      <c r="Q486" s="746"/>
      <c r="R486" s="746"/>
      <c r="S486" s="746"/>
      <c r="T486" s="746"/>
      <c r="U486" s="746"/>
      <c r="V486" s="746"/>
      <c r="W486" s="746"/>
      <c r="X486" s="746"/>
      <c r="Y486" s="412"/>
      <c r="Z486" s="425"/>
      <c r="AA486" s="425"/>
      <c r="AB486" s="425"/>
      <c r="AC486" s="425"/>
      <c r="AD486" s="425"/>
      <c r="AE486" s="425"/>
      <c r="AF486" s="425"/>
      <c r="AG486" s="425"/>
      <c r="AH486" s="425"/>
      <c r="AI486" s="425"/>
      <c r="AJ486" s="425"/>
      <c r="AK486" s="425"/>
      <c r="AL486" s="425"/>
      <c r="AM486" s="306"/>
    </row>
    <row r="487" spans="1:39" ht="30" outlineLevel="1">
      <c r="A487" s="531">
        <v>26</v>
      </c>
      <c r="B487" s="754" t="s">
        <v>753</v>
      </c>
      <c r="C487" s="291" t="s">
        <v>25</v>
      </c>
      <c r="D487" s="295">
        <v>20379095.390759014</v>
      </c>
      <c r="E487" s="295">
        <v>20379095.390759014</v>
      </c>
      <c r="F487" s="295">
        <v>20543686.968026794</v>
      </c>
      <c r="G487" s="295">
        <v>20543686.968026794</v>
      </c>
      <c r="H487" s="295">
        <v>19638204.615163416</v>
      </c>
      <c r="I487" s="295">
        <v>19638204.615163416</v>
      </c>
      <c r="J487" s="295">
        <v>19638204.615163416</v>
      </c>
      <c r="K487" s="295">
        <v>19490700.420073051</v>
      </c>
      <c r="L487" s="295">
        <v>19490700.420073051</v>
      </c>
      <c r="M487" s="295">
        <v>19172611.277569816</v>
      </c>
      <c r="N487" s="295">
        <v>12</v>
      </c>
      <c r="O487" s="295">
        <v>2342.3494812878821</v>
      </c>
      <c r="P487" s="295">
        <v>2342.3494812878821</v>
      </c>
      <c r="Q487" s="295">
        <v>2386.0304726590571</v>
      </c>
      <c r="R487" s="295">
        <v>2386.0304726590571</v>
      </c>
      <c r="S487" s="295">
        <v>2386.0304726590571</v>
      </c>
      <c r="T487" s="295">
        <v>2282.8268503794279</v>
      </c>
      <c r="U487" s="295">
        <v>2282.8268503794279</v>
      </c>
      <c r="V487" s="295">
        <v>2282.8268503794279</v>
      </c>
      <c r="W487" s="295">
        <v>2279.2158884260771</v>
      </c>
      <c r="X487" s="295">
        <v>2279.2158884260771</v>
      </c>
      <c r="Y487" s="426"/>
      <c r="Z487" s="743">
        <v>0.12463569026102653</v>
      </c>
      <c r="AA487" s="743">
        <v>0.40744000683746334</v>
      </c>
      <c r="AB487" s="743">
        <v>5.7758738770993592E-2</v>
      </c>
      <c r="AC487" s="743">
        <v>0.31070547759718437</v>
      </c>
      <c r="AD487" s="743"/>
      <c r="AE487" s="743">
        <v>9.9500000000000005E-2</v>
      </c>
      <c r="AF487" s="415"/>
      <c r="AG487" s="415"/>
      <c r="AH487" s="415"/>
      <c r="AI487" s="415"/>
      <c r="AJ487" s="415"/>
      <c r="AK487" s="415"/>
      <c r="AL487" s="415"/>
      <c r="AM487" s="296">
        <f>SUM(Y487:AL487)</f>
        <v>1.0000399134666678</v>
      </c>
    </row>
    <row r="488" spans="1:39" outlineLevel="1">
      <c r="A488" s="531"/>
      <c r="B488" s="431" t="s">
        <v>308</v>
      </c>
      <c r="C488" s="291" t="s">
        <v>163</v>
      </c>
      <c r="D488" s="295">
        <v>8389307.4008686654</v>
      </c>
      <c r="E488" s="295">
        <v>8389307.4008686654</v>
      </c>
      <c r="F488" s="295">
        <v>8457063.5652526524</v>
      </c>
      <c r="G488" s="295">
        <v>8457063.5652526524</v>
      </c>
      <c r="H488" s="295">
        <v>8084310.523050529</v>
      </c>
      <c r="I488" s="295">
        <v>8084310.523050529</v>
      </c>
      <c r="J488" s="295">
        <v>8084310.523050529</v>
      </c>
      <c r="K488" s="295">
        <v>8023588.59149257</v>
      </c>
      <c r="L488" s="295">
        <v>8023588.59149257</v>
      </c>
      <c r="M488" s="295">
        <v>7892643.2503883522</v>
      </c>
      <c r="N488" s="295">
        <f>N487</f>
        <v>12</v>
      </c>
      <c r="O488" s="295">
        <v>1214.55</v>
      </c>
      <c r="P488" s="295">
        <v>1214.55</v>
      </c>
      <c r="Q488" s="295">
        <v>1237.1993734148889</v>
      </c>
      <c r="R488" s="295">
        <v>1237.1993734148889</v>
      </c>
      <c r="S488" s="295">
        <v>1237.1993734148889</v>
      </c>
      <c r="T488" s="295">
        <v>1183.6864538266448</v>
      </c>
      <c r="U488" s="295">
        <v>1183.6864538266448</v>
      </c>
      <c r="V488" s="295">
        <v>1183.6864538266448</v>
      </c>
      <c r="W488" s="295">
        <v>1181.8141056243471</v>
      </c>
      <c r="X488" s="295">
        <v>1181.8141056243471</v>
      </c>
      <c r="Y488" s="411">
        <v>1.6978649045280636E-4</v>
      </c>
      <c r="Z488" s="411">
        <v>0.1216</v>
      </c>
      <c r="AA488" s="411">
        <v>0.76300000000000001</v>
      </c>
      <c r="AB488" s="411">
        <v>3.95E-2</v>
      </c>
      <c r="AC488" s="411">
        <v>6.3399999999999998E-2</v>
      </c>
      <c r="AD488" s="411">
        <v>0</v>
      </c>
      <c r="AE488" s="411">
        <v>1.23E-2</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746"/>
      <c r="E489" s="746"/>
      <c r="F489" s="746"/>
      <c r="G489" s="746"/>
      <c r="H489" s="746"/>
      <c r="I489" s="746"/>
      <c r="J489" s="746"/>
      <c r="K489" s="746"/>
      <c r="L489" s="746"/>
      <c r="M489" s="746"/>
      <c r="N489" s="291"/>
      <c r="O489" s="746"/>
      <c r="P489" s="746"/>
      <c r="Q489" s="746"/>
      <c r="R489" s="746"/>
      <c r="S489" s="746"/>
      <c r="T489" s="746"/>
      <c r="U489" s="746"/>
      <c r="V489" s="746"/>
      <c r="W489" s="746"/>
      <c r="X489" s="746"/>
      <c r="Y489" s="412"/>
      <c r="Z489" s="425"/>
      <c r="AA489" s="425"/>
      <c r="AB489" s="425"/>
      <c r="AC489" s="425"/>
      <c r="AD489" s="425"/>
      <c r="AE489" s="425"/>
      <c r="AF489" s="425"/>
      <c r="AG489" s="425"/>
      <c r="AH489" s="425"/>
      <c r="AI489" s="425"/>
      <c r="AJ489" s="425"/>
      <c r="AK489" s="425"/>
      <c r="AL489" s="425"/>
      <c r="AM489" s="306"/>
    </row>
    <row r="490" spans="1:39" ht="30" outlineLevel="1">
      <c r="A490" s="531">
        <v>26</v>
      </c>
      <c r="B490" s="754" t="s">
        <v>755</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743"/>
      <c r="AA490" s="743"/>
      <c r="AB490" s="743"/>
      <c r="AC490" s="743"/>
      <c r="AD490" s="743"/>
      <c r="AE490" s="743"/>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AL491" si="1400">Z490</f>
        <v>0</v>
      </c>
      <c r="AA491" s="411">
        <f t="shared" si="1400"/>
        <v>0</v>
      </c>
      <c r="AB491" s="411">
        <f t="shared" si="1400"/>
        <v>0</v>
      </c>
      <c r="AC491" s="411">
        <f t="shared" si="1400"/>
        <v>0</v>
      </c>
      <c r="AD491" s="411">
        <f t="shared" si="1400"/>
        <v>0</v>
      </c>
      <c r="AE491" s="411">
        <f t="shared" si="1400"/>
        <v>0</v>
      </c>
      <c r="AF491" s="411">
        <f t="shared" si="1400"/>
        <v>0</v>
      </c>
      <c r="AG491" s="411">
        <f t="shared" si="1400"/>
        <v>0</v>
      </c>
      <c r="AH491" s="411">
        <f t="shared" si="1400"/>
        <v>0</v>
      </c>
      <c r="AI491" s="411">
        <f t="shared" si="1400"/>
        <v>0</v>
      </c>
      <c r="AJ491" s="411">
        <f t="shared" si="1400"/>
        <v>0</v>
      </c>
      <c r="AK491" s="411">
        <f t="shared" si="1400"/>
        <v>0</v>
      </c>
      <c r="AL491" s="411">
        <f t="shared" si="1400"/>
        <v>0</v>
      </c>
      <c r="AM491" s="306"/>
    </row>
    <row r="492" spans="1:39" outlineLevel="1">
      <c r="A492" s="531"/>
      <c r="B492" s="431"/>
      <c r="C492" s="291"/>
      <c r="D492" s="746"/>
      <c r="E492" s="746"/>
      <c r="F492" s="746"/>
      <c r="G492" s="746"/>
      <c r="H492" s="746"/>
      <c r="I492" s="746"/>
      <c r="J492" s="746"/>
      <c r="K492" s="746"/>
      <c r="L492" s="746"/>
      <c r="M492" s="746"/>
      <c r="N492" s="291"/>
      <c r="O492" s="746"/>
      <c r="P492" s="746"/>
      <c r="Q492" s="746"/>
      <c r="R492" s="746"/>
      <c r="S492" s="746"/>
      <c r="T492" s="746"/>
      <c r="U492" s="746"/>
      <c r="V492" s="746"/>
      <c r="W492" s="746"/>
      <c r="X492" s="746"/>
      <c r="Y492" s="412"/>
      <c r="Z492" s="425"/>
      <c r="AA492" s="425"/>
      <c r="AB492" s="425"/>
      <c r="AC492" s="425"/>
      <c r="AD492" s="425"/>
      <c r="AE492" s="425"/>
      <c r="AF492" s="425"/>
      <c r="AG492" s="425"/>
      <c r="AH492" s="425"/>
      <c r="AI492" s="425"/>
      <c r="AJ492" s="425"/>
      <c r="AK492" s="425"/>
      <c r="AL492" s="425"/>
      <c r="AM492" s="306"/>
    </row>
    <row r="493" spans="1:39" ht="30" outlineLevel="1">
      <c r="A493" s="531">
        <v>27</v>
      </c>
      <c r="B493" s="428" t="s">
        <v>119</v>
      </c>
      <c r="C493" s="291" t="s">
        <v>25</v>
      </c>
      <c r="D493" s="295">
        <v>1825277.9187023353</v>
      </c>
      <c r="E493" s="295">
        <v>1825277.9187023353</v>
      </c>
      <c r="F493" s="295">
        <v>1755605.7462316721</v>
      </c>
      <c r="G493" s="295">
        <v>1711063.2499468832</v>
      </c>
      <c r="H493" s="295">
        <v>1589875.6882038778</v>
      </c>
      <c r="I493" s="295">
        <v>1302411.4990933072</v>
      </c>
      <c r="J493" s="295">
        <v>1100730.5410787023</v>
      </c>
      <c r="K493" s="295">
        <v>884806.82625802036</v>
      </c>
      <c r="L493" s="295">
        <v>708692.39768327645</v>
      </c>
      <c r="M493" s="295">
        <v>557572.45541273791</v>
      </c>
      <c r="N493" s="295">
        <v>12</v>
      </c>
      <c r="O493" s="295">
        <v>338.32253995968938</v>
      </c>
      <c r="P493" s="295">
        <v>338.32253995968938</v>
      </c>
      <c r="Q493" s="295">
        <v>332.91098274469437</v>
      </c>
      <c r="R493" s="295">
        <v>328.30113770969859</v>
      </c>
      <c r="S493" s="295">
        <v>313.26903433471239</v>
      </c>
      <c r="T493" s="295">
        <v>276.99155818974566</v>
      </c>
      <c r="U493" s="295">
        <v>241.51579422477826</v>
      </c>
      <c r="V493" s="295">
        <v>199.22547672981707</v>
      </c>
      <c r="W493" s="295">
        <v>161.14414817985204</v>
      </c>
      <c r="X493" s="295">
        <v>125.06710007988517</v>
      </c>
      <c r="Y493" s="426"/>
      <c r="Z493" s="743">
        <v>0.95</v>
      </c>
      <c r="AA493" s="743">
        <v>0.05</v>
      </c>
      <c r="AB493" s="410"/>
      <c r="AC493" s="743"/>
      <c r="AD493" s="743"/>
      <c r="AE493" s="410"/>
      <c r="AF493" s="415"/>
      <c r="AG493" s="415"/>
      <c r="AH493" s="415"/>
      <c r="AI493" s="415"/>
      <c r="AJ493" s="415"/>
      <c r="AK493" s="415"/>
      <c r="AL493" s="415"/>
      <c r="AM493" s="296">
        <f>SUM(Y493:AL493)</f>
        <v>1</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01">Z493</f>
        <v>0.95</v>
      </c>
      <c r="AA494" s="411">
        <f t="shared" ref="AA494" si="1402">AA493</f>
        <v>0.05</v>
      </c>
      <c r="AB494" s="411">
        <f t="shared" ref="AB494" si="1403">AB493</f>
        <v>0</v>
      </c>
      <c r="AC494" s="411">
        <f t="shared" ref="AC494" si="1404">AC493</f>
        <v>0</v>
      </c>
      <c r="AD494" s="411">
        <f t="shared" ref="AD494" si="1405">AD493</f>
        <v>0</v>
      </c>
      <c r="AE494" s="411">
        <f t="shared" ref="AE494" si="1406">AE493</f>
        <v>0</v>
      </c>
      <c r="AF494" s="411">
        <f t="shared" ref="AF494" si="1407">AF493</f>
        <v>0</v>
      </c>
      <c r="AG494" s="411">
        <f t="shared" ref="AG494" si="1408">AG493</f>
        <v>0</v>
      </c>
      <c r="AH494" s="411">
        <f t="shared" ref="AH494" si="1409">AH493</f>
        <v>0</v>
      </c>
      <c r="AI494" s="411">
        <f t="shared" ref="AI494" si="1410">AI493</f>
        <v>0</v>
      </c>
      <c r="AJ494" s="411">
        <f t="shared" ref="AJ494" si="1411">AJ493</f>
        <v>0</v>
      </c>
      <c r="AK494" s="411">
        <f t="shared" ref="AK494" si="1412">AK493</f>
        <v>0</v>
      </c>
      <c r="AL494" s="411">
        <f t="shared" ref="AL494" si="1413">AL493</f>
        <v>0</v>
      </c>
      <c r="AM494" s="306"/>
    </row>
    <row r="495" spans="1:39" outlineLevel="1">
      <c r="A495" s="531"/>
      <c r="B495" s="431"/>
      <c r="C495" s="291"/>
      <c r="D495" s="746"/>
      <c r="E495" s="746"/>
      <c r="F495" s="746"/>
      <c r="G495" s="746"/>
      <c r="H495" s="746"/>
      <c r="I495" s="746"/>
      <c r="J495" s="746"/>
      <c r="K495" s="746"/>
      <c r="L495" s="746"/>
      <c r="M495" s="746"/>
      <c r="N495" s="291"/>
      <c r="O495" s="746"/>
      <c r="P495" s="746"/>
      <c r="Q495" s="746"/>
      <c r="R495" s="746"/>
      <c r="S495" s="746"/>
      <c r="T495" s="746"/>
      <c r="U495" s="746"/>
      <c r="V495" s="746"/>
      <c r="W495" s="746"/>
      <c r="X495" s="746"/>
      <c r="Y495" s="412"/>
      <c r="Z495" s="425"/>
      <c r="AA495" s="425"/>
      <c r="AB495" s="425"/>
      <c r="AC495" s="425"/>
      <c r="AD495" s="425"/>
      <c r="AE495" s="425"/>
      <c r="AF495" s="425"/>
      <c r="AG495" s="425"/>
      <c r="AH495" s="425"/>
      <c r="AI495" s="425"/>
      <c r="AJ495" s="425"/>
      <c r="AK495" s="425"/>
      <c r="AL495" s="425"/>
      <c r="AM495" s="306"/>
    </row>
    <row r="496" spans="1:39" ht="30" outlineLevel="1">
      <c r="A496" s="531">
        <v>28</v>
      </c>
      <c r="B496" s="428" t="s">
        <v>120</v>
      </c>
      <c r="C496" s="291" t="s">
        <v>25</v>
      </c>
      <c r="D496" s="295">
        <v>62712.554564459628</v>
      </c>
      <c r="E496" s="295">
        <v>62712.554564459628</v>
      </c>
      <c r="F496" s="295">
        <v>62712.554564459628</v>
      </c>
      <c r="G496" s="295">
        <v>62712.554564459628</v>
      </c>
      <c r="H496" s="295">
        <v>62712.554564459628</v>
      </c>
      <c r="I496" s="295">
        <v>62712.554564459628</v>
      </c>
      <c r="J496" s="295">
        <v>62712.554564459628</v>
      </c>
      <c r="K496" s="295">
        <v>62712.554564459628</v>
      </c>
      <c r="L496" s="295">
        <v>62712.554564459628</v>
      </c>
      <c r="M496" s="295">
        <v>62712.554564459628</v>
      </c>
      <c r="N496" s="295">
        <v>12</v>
      </c>
      <c r="O496" s="295">
        <v>20.116284947862102</v>
      </c>
      <c r="P496" s="295">
        <v>20.116284947862102</v>
      </c>
      <c r="Q496" s="295">
        <v>20.116284947862102</v>
      </c>
      <c r="R496" s="295">
        <v>20.116284947862102</v>
      </c>
      <c r="S496" s="295">
        <v>20.116284947862102</v>
      </c>
      <c r="T496" s="295">
        <v>20.116284947862102</v>
      </c>
      <c r="U496" s="295">
        <v>20.116284947862102</v>
      </c>
      <c r="V496" s="295">
        <v>20.116284947862102</v>
      </c>
      <c r="W496" s="295">
        <v>20.116284947862102</v>
      </c>
      <c r="X496" s="295">
        <v>20.116284947862102</v>
      </c>
      <c r="Y496" s="426"/>
      <c r="Z496" s="743"/>
      <c r="AA496" s="743">
        <v>1</v>
      </c>
      <c r="AB496" s="410"/>
      <c r="AC496" s="410"/>
      <c r="AD496" s="410"/>
      <c r="AE496" s="410"/>
      <c r="AF496" s="415"/>
      <c r="AG496" s="415"/>
      <c r="AH496" s="415"/>
      <c r="AI496" s="415"/>
      <c r="AJ496" s="415"/>
      <c r="AK496" s="415"/>
      <c r="AL496" s="415"/>
      <c r="AM496" s="296">
        <f>SUM(Y496:AL496)</f>
        <v>1</v>
      </c>
    </row>
    <row r="497" spans="1:39" outlineLevel="1">
      <c r="A497" s="531"/>
      <c r="B497" s="431" t="s">
        <v>308</v>
      </c>
      <c r="C497" s="291" t="s">
        <v>163</v>
      </c>
      <c r="D497" s="295">
        <v>181855.31314922549</v>
      </c>
      <c r="E497" s="295">
        <v>181855.31314922549</v>
      </c>
      <c r="F497" s="295">
        <v>181855.31314922549</v>
      </c>
      <c r="G497" s="295">
        <v>181855.31314922549</v>
      </c>
      <c r="H497" s="295">
        <v>181855.31314922549</v>
      </c>
      <c r="I497" s="295">
        <v>181855.31314922549</v>
      </c>
      <c r="J497" s="295">
        <v>181855.31314922549</v>
      </c>
      <c r="K497" s="295">
        <v>181855.31314922549</v>
      </c>
      <c r="L497" s="295">
        <v>181855.31314922549</v>
      </c>
      <c r="M497" s="295">
        <v>181855.31314922549</v>
      </c>
      <c r="N497" s="295">
        <f>N496</f>
        <v>12</v>
      </c>
      <c r="O497" s="295">
        <v>16.64</v>
      </c>
      <c r="P497" s="295">
        <v>16.64</v>
      </c>
      <c r="Q497" s="295">
        <v>16.64</v>
      </c>
      <c r="R497" s="295">
        <v>16.64</v>
      </c>
      <c r="S497" s="295">
        <v>16.64</v>
      </c>
      <c r="T497" s="295">
        <v>16.64</v>
      </c>
      <c r="U497" s="295">
        <v>16.64</v>
      </c>
      <c r="V497" s="295">
        <v>16.64</v>
      </c>
      <c r="W497" s="295">
        <v>16.64</v>
      </c>
      <c r="X497" s="295">
        <v>16.64</v>
      </c>
      <c r="Y497" s="411">
        <f>Y496</f>
        <v>0</v>
      </c>
      <c r="Z497" s="411">
        <f t="shared" ref="Z497" si="1414">Z496</f>
        <v>0</v>
      </c>
      <c r="AA497" s="411">
        <f t="shared" ref="AA497" si="1415">AA496</f>
        <v>1</v>
      </c>
      <c r="AB497" s="411">
        <f t="shared" ref="AB497" si="1416">AB496</f>
        <v>0</v>
      </c>
      <c r="AC497" s="411">
        <f t="shared" ref="AC497" si="1417">AC496</f>
        <v>0</v>
      </c>
      <c r="AD497" s="411">
        <f t="shared" ref="AD497" si="1418">AD496</f>
        <v>0</v>
      </c>
      <c r="AE497" s="411">
        <f t="shared" ref="AE497" si="1419">AE496</f>
        <v>0</v>
      </c>
      <c r="AF497" s="411">
        <f t="shared" ref="AF497" si="1420">AF496</f>
        <v>0</v>
      </c>
      <c r="AG497" s="411">
        <f t="shared" ref="AG497" si="1421">AG496</f>
        <v>0</v>
      </c>
      <c r="AH497" s="411">
        <f t="shared" ref="AH497" si="1422">AH496</f>
        <v>0</v>
      </c>
      <c r="AI497" s="411">
        <f t="shared" ref="AI497" si="1423">AI496</f>
        <v>0</v>
      </c>
      <c r="AJ497" s="411">
        <f t="shared" ref="AJ497" si="1424">AJ496</f>
        <v>0</v>
      </c>
      <c r="AK497" s="411">
        <f t="shared" ref="AK497" si="1425">AK496</f>
        <v>0</v>
      </c>
      <c r="AL497" s="411">
        <f t="shared" ref="AL497" si="1426">AL496</f>
        <v>0</v>
      </c>
      <c r="AM497" s="306"/>
    </row>
    <row r="498" spans="1:39" outlineLevel="1">
      <c r="A498" s="531"/>
      <c r="B498" s="431"/>
      <c r="C498" s="291"/>
      <c r="D498" s="746"/>
      <c r="E498" s="746"/>
      <c r="F498" s="746"/>
      <c r="G498" s="746"/>
      <c r="H498" s="746"/>
      <c r="I498" s="746"/>
      <c r="J498" s="746"/>
      <c r="K498" s="746"/>
      <c r="L498" s="746"/>
      <c r="M498" s="746"/>
      <c r="N498" s="291"/>
      <c r="O498" s="746"/>
      <c r="P498" s="746"/>
      <c r="Q498" s="746"/>
      <c r="R498" s="746"/>
      <c r="S498" s="746"/>
      <c r="T498" s="746"/>
      <c r="U498" s="746"/>
      <c r="V498" s="746"/>
      <c r="W498" s="746"/>
      <c r="X498" s="746"/>
      <c r="Y498" s="412"/>
      <c r="Z498" s="425"/>
      <c r="AA498" s="425"/>
      <c r="AB498" s="425"/>
      <c r="AC498" s="425"/>
      <c r="AD498" s="425"/>
      <c r="AE498" s="425"/>
      <c r="AF498" s="425"/>
      <c r="AG498" s="425"/>
      <c r="AH498" s="425"/>
      <c r="AI498" s="425"/>
      <c r="AJ498" s="425"/>
      <c r="AK498" s="425"/>
      <c r="AL498" s="425"/>
      <c r="AM498" s="306"/>
    </row>
    <row r="499" spans="1:39" outlineLevel="1">
      <c r="A499" s="531">
        <v>29</v>
      </c>
      <c r="B499" s="428" t="s">
        <v>756</v>
      </c>
      <c r="C499" s="291" t="s">
        <v>25</v>
      </c>
      <c r="D499" s="295">
        <v>16472454.797245434</v>
      </c>
      <c r="E499" s="295">
        <v>11929161.74835673</v>
      </c>
      <c r="F499" s="295">
        <v>11929161.74835673</v>
      </c>
      <c r="G499" s="295">
        <v>11929161.74835673</v>
      </c>
      <c r="H499" s="295">
        <v>11929161.74835673</v>
      </c>
      <c r="I499" s="295">
        <v>11929161.74835673</v>
      </c>
      <c r="J499" s="295">
        <v>11929161.74835673</v>
      </c>
      <c r="K499" s="295">
        <v>11928931.093220426</v>
      </c>
      <c r="L499" s="295">
        <v>11928931.093220426</v>
      </c>
      <c r="M499" s="295">
        <v>11928931.093220426</v>
      </c>
      <c r="N499" s="295">
        <v>3</v>
      </c>
      <c r="O499" s="295">
        <v>1129.7</v>
      </c>
      <c r="P499" s="295">
        <v>825.12309741881768</v>
      </c>
      <c r="Q499" s="295">
        <v>825.12309741881768</v>
      </c>
      <c r="R499" s="295">
        <v>825.12309741881768</v>
      </c>
      <c r="S499" s="295">
        <v>825.12309741881768</v>
      </c>
      <c r="T499" s="295">
        <v>825.12309741881768</v>
      </c>
      <c r="U499" s="295">
        <v>825.12309741881768</v>
      </c>
      <c r="V499" s="295">
        <v>825.12309741881768</v>
      </c>
      <c r="W499" s="295">
        <v>825.12309741881768</v>
      </c>
      <c r="X499" s="295">
        <v>825.12309741881768</v>
      </c>
      <c r="Y499" s="752">
        <v>1</v>
      </c>
      <c r="Z499" s="410"/>
      <c r="AA499" s="743"/>
      <c r="AB499" s="410"/>
      <c r="AC499" s="410"/>
      <c r="AD499" s="410"/>
      <c r="AE499" s="410"/>
      <c r="AF499" s="415"/>
      <c r="AG499" s="415"/>
      <c r="AH499" s="415"/>
      <c r="AI499" s="415"/>
      <c r="AJ499" s="415"/>
      <c r="AK499" s="415"/>
      <c r="AL499" s="415"/>
      <c r="AM499" s="296">
        <f>SUM(Y499:AL499)</f>
        <v>1</v>
      </c>
    </row>
    <row r="500" spans="1:39" outlineLevel="1">
      <c r="A500" s="531"/>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1</v>
      </c>
      <c r="Z500" s="411">
        <f t="shared" ref="Z500" si="1427">Z499</f>
        <v>0</v>
      </c>
      <c r="AA500" s="411">
        <f t="shared" ref="AA500" si="1428">AA499</f>
        <v>0</v>
      </c>
      <c r="AB500" s="411">
        <f t="shared" ref="AB500" si="1429">AB499</f>
        <v>0</v>
      </c>
      <c r="AC500" s="411">
        <f t="shared" ref="AC500" si="1430">AC499</f>
        <v>0</v>
      </c>
      <c r="AD500" s="411">
        <f t="shared" ref="AD500" si="1431">AD499</f>
        <v>0</v>
      </c>
      <c r="AE500" s="411">
        <f t="shared" ref="AE500" si="1432">AE499</f>
        <v>0</v>
      </c>
      <c r="AF500" s="411">
        <f t="shared" ref="AF500" si="1433">AF499</f>
        <v>0</v>
      </c>
      <c r="AG500" s="411">
        <f t="shared" ref="AG500" si="1434">AG499</f>
        <v>0</v>
      </c>
      <c r="AH500" s="411">
        <f t="shared" ref="AH500" si="1435">AH499</f>
        <v>0</v>
      </c>
      <c r="AI500" s="411">
        <f t="shared" ref="AI500" si="1436">AI499</f>
        <v>0</v>
      </c>
      <c r="AJ500" s="411">
        <f t="shared" ref="AJ500" si="1437">AJ499</f>
        <v>0</v>
      </c>
      <c r="AK500" s="411">
        <f t="shared" ref="AK500" si="1438">AK499</f>
        <v>0</v>
      </c>
      <c r="AL500" s="411">
        <f t="shared" ref="AL500" si="1439">AL499</f>
        <v>0</v>
      </c>
      <c r="AM500" s="306"/>
    </row>
    <row r="501" spans="1:39" outlineLevel="1">
      <c r="A501" s="531"/>
      <c r="B501" s="431"/>
      <c r="C501" s="291"/>
      <c r="D501" s="746"/>
      <c r="E501" s="746"/>
      <c r="F501" s="746"/>
      <c r="G501" s="746"/>
      <c r="H501" s="746"/>
      <c r="I501" s="746"/>
      <c r="J501" s="746"/>
      <c r="K501" s="746"/>
      <c r="L501" s="746"/>
      <c r="M501" s="746"/>
      <c r="N501" s="291"/>
      <c r="O501" s="746"/>
      <c r="P501" s="746"/>
      <c r="Q501" s="746"/>
      <c r="R501" s="746"/>
      <c r="S501" s="746"/>
      <c r="T501" s="746"/>
      <c r="U501" s="746"/>
      <c r="V501" s="746"/>
      <c r="W501" s="746"/>
      <c r="X501" s="746"/>
      <c r="Y501" s="412"/>
      <c r="Z501" s="425"/>
      <c r="AA501" s="425"/>
      <c r="AB501" s="425"/>
      <c r="AC501" s="425"/>
      <c r="AD501" s="425"/>
      <c r="AE501" s="425"/>
      <c r="AF501" s="425"/>
      <c r="AG501" s="425"/>
      <c r="AH501" s="425"/>
      <c r="AI501" s="425"/>
      <c r="AJ501" s="425"/>
      <c r="AK501" s="425"/>
      <c r="AL501" s="425"/>
      <c r="AM501" s="306"/>
    </row>
    <row r="502" spans="1:39" ht="30" outlineLevel="1">
      <c r="A502" s="531">
        <v>30</v>
      </c>
      <c r="B502" s="428" t="s">
        <v>122</v>
      </c>
      <c r="C502" s="291" t="s">
        <v>25</v>
      </c>
      <c r="D502" s="295">
        <v>952273.77081996249</v>
      </c>
      <c r="E502" s="295">
        <v>952273.77081996249</v>
      </c>
      <c r="F502" s="295">
        <v>952273.77081996249</v>
      </c>
      <c r="G502" s="295">
        <v>952273.77081996249</v>
      </c>
      <c r="H502" s="295">
        <v>952273.77081996249</v>
      </c>
      <c r="I502" s="295">
        <v>952273.77081996249</v>
      </c>
      <c r="J502" s="295">
        <v>952273.77081996249</v>
      </c>
      <c r="K502" s="295">
        <v>952273.77081996249</v>
      </c>
      <c r="L502" s="295">
        <v>952273.77081996249</v>
      </c>
      <c r="M502" s="295">
        <v>952273.77081996249</v>
      </c>
      <c r="N502" s="295">
        <v>12</v>
      </c>
      <c r="O502" s="295">
        <v>119.08982995384596</v>
      </c>
      <c r="P502" s="295">
        <v>119.08982995384596</v>
      </c>
      <c r="Q502" s="295">
        <v>119.08982995384596</v>
      </c>
      <c r="R502" s="295">
        <v>119.08982995384596</v>
      </c>
      <c r="S502" s="295">
        <v>119.08982995384596</v>
      </c>
      <c r="T502" s="295">
        <v>119.08982995384596</v>
      </c>
      <c r="U502" s="295">
        <v>119.08982995384596</v>
      </c>
      <c r="V502" s="295">
        <v>119.08982995384596</v>
      </c>
      <c r="W502" s="295">
        <v>119.08982995384596</v>
      </c>
      <c r="X502" s="295">
        <v>119.08982995384596</v>
      </c>
      <c r="Y502" s="426"/>
      <c r="Z502" s="410"/>
      <c r="AA502" s="743">
        <v>1</v>
      </c>
      <c r="AB502" s="410"/>
      <c r="AC502" s="410"/>
      <c r="AD502" s="410"/>
      <c r="AE502" s="410"/>
      <c r="AF502" s="415"/>
      <c r="AG502" s="415"/>
      <c r="AH502" s="415"/>
      <c r="AI502" s="415"/>
      <c r="AJ502" s="415"/>
      <c r="AK502" s="415"/>
      <c r="AL502" s="415"/>
      <c r="AM502" s="296">
        <f>SUM(Y502:AL502)</f>
        <v>1</v>
      </c>
    </row>
    <row r="503" spans="1:39" outlineLevel="1">
      <c r="A503" s="531"/>
      <c r="B503" s="431" t="s">
        <v>308</v>
      </c>
      <c r="C503" s="291" t="s">
        <v>163</v>
      </c>
      <c r="D503" s="295">
        <v>355631.747106264</v>
      </c>
      <c r="E503" s="295">
        <v>355631.747106264</v>
      </c>
      <c r="F503" s="295">
        <v>355631.747106264</v>
      </c>
      <c r="G503" s="295">
        <v>355631.747106264</v>
      </c>
      <c r="H503" s="295">
        <v>355631.747106264</v>
      </c>
      <c r="I503" s="295">
        <v>355631.747106264</v>
      </c>
      <c r="J503" s="295">
        <v>355631.747106264</v>
      </c>
      <c r="K503" s="295">
        <v>355631.747106264</v>
      </c>
      <c r="L503" s="295">
        <v>355631.747106264</v>
      </c>
      <c r="M503" s="295">
        <v>355631.747106264</v>
      </c>
      <c r="N503" s="295">
        <f>N502</f>
        <v>12</v>
      </c>
      <c r="O503" s="295">
        <v>59.76</v>
      </c>
      <c r="P503" s="295">
        <v>59.76</v>
      </c>
      <c r="Q503" s="295">
        <v>59.76</v>
      </c>
      <c r="R503" s="295">
        <v>59.76</v>
      </c>
      <c r="S503" s="295">
        <v>59.76</v>
      </c>
      <c r="T503" s="295">
        <v>59.76</v>
      </c>
      <c r="U503" s="295">
        <v>59.76</v>
      </c>
      <c r="V503" s="295">
        <v>59.76</v>
      </c>
      <c r="W503" s="295">
        <v>59.76</v>
      </c>
      <c r="X503" s="295">
        <v>59.76</v>
      </c>
      <c r="Y503" s="411">
        <f>Y502</f>
        <v>0</v>
      </c>
      <c r="Z503" s="411">
        <f t="shared" ref="Z503" si="1440">Z502</f>
        <v>0</v>
      </c>
      <c r="AA503" s="411">
        <f t="shared" ref="AA503" si="1441">AA502</f>
        <v>1</v>
      </c>
      <c r="AB503" s="411">
        <f t="shared" ref="AB503" si="1442">AB502</f>
        <v>0</v>
      </c>
      <c r="AC503" s="411">
        <f t="shared" ref="AC503" si="1443">AC502</f>
        <v>0</v>
      </c>
      <c r="AD503" s="411">
        <f t="shared" ref="AD503" si="1444">AD502</f>
        <v>0</v>
      </c>
      <c r="AE503" s="411">
        <f t="shared" ref="AE503" si="1445">AE502</f>
        <v>0</v>
      </c>
      <c r="AF503" s="411">
        <f t="shared" ref="AF503" si="1446">AF502</f>
        <v>0</v>
      </c>
      <c r="AG503" s="411">
        <f t="shared" ref="AG503" si="1447">AG502</f>
        <v>0</v>
      </c>
      <c r="AH503" s="411">
        <f t="shared" ref="AH503" si="1448">AH502</f>
        <v>0</v>
      </c>
      <c r="AI503" s="411">
        <f t="shared" ref="AI503" si="1449">AI502</f>
        <v>0</v>
      </c>
      <c r="AJ503" s="411">
        <f t="shared" ref="AJ503" si="1450">AJ502</f>
        <v>0</v>
      </c>
      <c r="AK503" s="411">
        <f t="shared" ref="AK503" si="1451">AK502</f>
        <v>0</v>
      </c>
      <c r="AL503" s="411">
        <f t="shared" ref="AL503" si="1452">AL502</f>
        <v>0</v>
      </c>
      <c r="AM503" s="306"/>
    </row>
    <row r="504" spans="1:39" outlineLevel="1">
      <c r="A504" s="531"/>
      <c r="B504" s="431"/>
      <c r="C504" s="291"/>
      <c r="D504" s="746"/>
      <c r="E504" s="746"/>
      <c r="F504" s="746"/>
      <c r="G504" s="746"/>
      <c r="H504" s="746"/>
      <c r="I504" s="746"/>
      <c r="J504" s="746"/>
      <c r="K504" s="746"/>
      <c r="L504" s="746"/>
      <c r="M504" s="746"/>
      <c r="N504" s="291"/>
      <c r="O504" s="746"/>
      <c r="P504" s="746"/>
      <c r="Q504" s="746"/>
      <c r="R504" s="746"/>
      <c r="S504" s="746"/>
      <c r="T504" s="746"/>
      <c r="U504" s="746"/>
      <c r="V504" s="746"/>
      <c r="W504" s="746"/>
      <c r="X504" s="746"/>
      <c r="Y504" s="412"/>
      <c r="Z504" s="425"/>
      <c r="AA504" s="425"/>
      <c r="AB504" s="425"/>
      <c r="AC504" s="425"/>
      <c r="AD504" s="425"/>
      <c r="AE504" s="425"/>
      <c r="AF504" s="425"/>
      <c r="AG504" s="425"/>
      <c r="AH504" s="425"/>
      <c r="AI504" s="425"/>
      <c r="AJ504" s="425"/>
      <c r="AK504" s="425"/>
      <c r="AL504" s="425"/>
      <c r="AM504" s="306"/>
    </row>
    <row r="505" spans="1:39" outlineLevel="1">
      <c r="A505" s="531">
        <v>31</v>
      </c>
      <c r="B505" s="428" t="s">
        <v>757</v>
      </c>
      <c r="C505" s="291" t="s">
        <v>25</v>
      </c>
      <c r="D505" s="295">
        <v>467509.71998708759</v>
      </c>
      <c r="E505" s="295">
        <v>467509.71998708759</v>
      </c>
      <c r="F505" s="295">
        <v>467509.71998708759</v>
      </c>
      <c r="G505" s="295">
        <v>467509.71998708759</v>
      </c>
      <c r="H505" s="295">
        <v>465876.07379624376</v>
      </c>
      <c r="I505" s="295">
        <v>463222.74875992211</v>
      </c>
      <c r="J505" s="295">
        <v>463222.74875992211</v>
      </c>
      <c r="K505" s="295">
        <v>463222.74875992211</v>
      </c>
      <c r="L505" s="295">
        <v>463222.74875992211</v>
      </c>
      <c r="M505" s="295">
        <v>463222.74875992211</v>
      </c>
      <c r="N505" s="295">
        <v>12</v>
      </c>
      <c r="O505" s="295">
        <v>47.906988039313887</v>
      </c>
      <c r="P505" s="295">
        <v>47.906988039313887</v>
      </c>
      <c r="Q505" s="295">
        <v>47.906988039313887</v>
      </c>
      <c r="R505" s="295">
        <v>47.906988039313887</v>
      </c>
      <c r="S505" s="295">
        <v>47.719117497983248</v>
      </c>
      <c r="T505" s="295">
        <v>47.343376415321963</v>
      </c>
      <c r="U505" s="295">
        <v>47.343376415321963</v>
      </c>
      <c r="V505" s="295">
        <v>47.343376415321963</v>
      </c>
      <c r="W505" s="295">
        <v>47.343376415321963</v>
      </c>
      <c r="X505" s="295">
        <v>47.343376415321963</v>
      </c>
      <c r="Y505" s="752">
        <v>1</v>
      </c>
      <c r="Z505" s="410"/>
      <c r="AA505" s="410"/>
      <c r="AB505" s="410"/>
      <c r="AC505" s="410"/>
      <c r="AD505" s="410"/>
      <c r="AE505" s="410"/>
      <c r="AF505" s="415"/>
      <c r="AG505" s="415"/>
      <c r="AH505" s="415"/>
      <c r="AI505" s="415"/>
      <c r="AJ505" s="415"/>
      <c r="AK505" s="415"/>
      <c r="AL505" s="415"/>
      <c r="AM505" s="296">
        <f>SUM(Y505:AL505)</f>
        <v>1</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1</v>
      </c>
      <c r="Z506" s="411">
        <f t="shared" ref="Z506" si="1453">Z505</f>
        <v>0</v>
      </c>
      <c r="AA506" s="411">
        <f t="shared" ref="AA506" si="1454">AA505</f>
        <v>0</v>
      </c>
      <c r="AB506" s="411">
        <f t="shared" ref="AB506" si="1455">AB505</f>
        <v>0</v>
      </c>
      <c r="AC506" s="411">
        <f t="shared" ref="AC506" si="1456">AC505</f>
        <v>0</v>
      </c>
      <c r="AD506" s="411">
        <f t="shared" ref="AD506" si="1457">AD505</f>
        <v>0</v>
      </c>
      <c r="AE506" s="411">
        <f t="shared" ref="AE506" si="1458">AE505</f>
        <v>0</v>
      </c>
      <c r="AF506" s="411">
        <f t="shared" ref="AF506" si="1459">AF505</f>
        <v>0</v>
      </c>
      <c r="AG506" s="411">
        <f t="shared" ref="AG506" si="1460">AG505</f>
        <v>0</v>
      </c>
      <c r="AH506" s="411">
        <f t="shared" ref="AH506" si="1461">AH505</f>
        <v>0</v>
      </c>
      <c r="AI506" s="411">
        <f t="shared" ref="AI506" si="1462">AI505</f>
        <v>0</v>
      </c>
      <c r="AJ506" s="411">
        <f t="shared" ref="AJ506" si="1463">AJ505</f>
        <v>0</v>
      </c>
      <c r="AK506" s="411">
        <f t="shared" ref="AK506" si="1464">AK505</f>
        <v>0</v>
      </c>
      <c r="AL506" s="411">
        <f t="shared" ref="AL506" si="1465">AL505</f>
        <v>0</v>
      </c>
      <c r="AM506" s="306"/>
    </row>
    <row r="507" spans="1:39" outlineLevel="1">
      <c r="A507" s="531"/>
      <c r="B507" s="428"/>
      <c r="C507" s="291"/>
      <c r="D507" s="746"/>
      <c r="E507" s="746"/>
      <c r="F507" s="746"/>
      <c r="G507" s="746"/>
      <c r="H507" s="746"/>
      <c r="I507" s="746"/>
      <c r="J507" s="746"/>
      <c r="K507" s="746"/>
      <c r="L507" s="746"/>
      <c r="M507" s="746"/>
      <c r="N507" s="291"/>
      <c r="O507" s="746"/>
      <c r="P507" s="746"/>
      <c r="Q507" s="746"/>
      <c r="R507" s="746"/>
      <c r="S507" s="746"/>
      <c r="T507" s="746"/>
      <c r="U507" s="746"/>
      <c r="V507" s="746"/>
      <c r="W507" s="746"/>
      <c r="X507" s="746"/>
      <c r="Y507" s="412"/>
      <c r="Z507" s="425"/>
      <c r="AA507" s="425"/>
      <c r="AB507" s="425"/>
      <c r="AC507" s="425"/>
      <c r="AD507" s="425"/>
      <c r="AE507" s="425"/>
      <c r="AF507" s="425"/>
      <c r="AG507" s="425"/>
      <c r="AH507" s="425"/>
      <c r="AI507" s="425"/>
      <c r="AJ507" s="425"/>
      <c r="AK507" s="425"/>
      <c r="AL507" s="425"/>
      <c r="AM507" s="306"/>
    </row>
    <row r="508" spans="1:39" ht="30" outlineLevel="1">
      <c r="A508" s="531">
        <v>31</v>
      </c>
      <c r="B508" s="428" t="s">
        <v>758</v>
      </c>
      <c r="C508" s="291" t="s">
        <v>25</v>
      </c>
      <c r="D508" s="295">
        <v>755897.48091871967</v>
      </c>
      <c r="E508" s="295">
        <v>757635.19925532315</v>
      </c>
      <c r="F508" s="295">
        <v>757976.88391130802</v>
      </c>
      <c r="G508" s="295">
        <v>680344.88449977455</v>
      </c>
      <c r="H508" s="295">
        <v>625367.22538875556</v>
      </c>
      <c r="I508" s="295">
        <v>614993.38761626347</v>
      </c>
      <c r="J508" s="295">
        <v>614993.38761626347</v>
      </c>
      <c r="K508" s="295">
        <v>614781.11181902641</v>
      </c>
      <c r="L508" s="295">
        <v>611924.45492788393</v>
      </c>
      <c r="M508" s="295">
        <v>607112.32484485221</v>
      </c>
      <c r="N508" s="295">
        <v>12</v>
      </c>
      <c r="O508" s="295">
        <v>114.409626808567</v>
      </c>
      <c r="P508" s="295">
        <v>114.91586409533056</v>
      </c>
      <c r="Q508" s="295">
        <v>114.723938970129</v>
      </c>
      <c r="R508" s="295">
        <v>97.908238326562142</v>
      </c>
      <c r="S508" s="295">
        <v>86.278688348768242</v>
      </c>
      <c r="T508" s="295">
        <v>86.278688348768242</v>
      </c>
      <c r="U508" s="295">
        <v>86.278688348768242</v>
      </c>
      <c r="V508" s="295">
        <v>86.278688348768242</v>
      </c>
      <c r="W508" s="295">
        <v>86.121532267987249</v>
      </c>
      <c r="X508" s="295">
        <v>85.964376187206241</v>
      </c>
      <c r="Y508" s="426"/>
      <c r="Z508" s="743">
        <v>0.75</v>
      </c>
      <c r="AA508" s="743">
        <v>0.25</v>
      </c>
      <c r="AB508" s="410"/>
      <c r="AC508" s="410"/>
      <c r="AD508" s="410"/>
      <c r="AE508" s="410"/>
      <c r="AF508" s="415"/>
      <c r="AG508" s="415"/>
      <c r="AH508" s="415"/>
      <c r="AI508" s="415"/>
      <c r="AJ508" s="415"/>
      <c r="AK508" s="415"/>
      <c r="AL508" s="415"/>
      <c r="AM508" s="296">
        <f>SUM(Y508:AL508)</f>
        <v>1</v>
      </c>
    </row>
    <row r="509" spans="1:39" outlineLevel="1">
      <c r="A509" s="531"/>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AL509" si="1466">Z508</f>
        <v>0.75</v>
      </c>
      <c r="AA509" s="411">
        <f t="shared" si="1466"/>
        <v>0.25</v>
      </c>
      <c r="AB509" s="411">
        <f t="shared" si="1466"/>
        <v>0</v>
      </c>
      <c r="AC509" s="411">
        <f t="shared" si="1466"/>
        <v>0</v>
      </c>
      <c r="AD509" s="411">
        <f t="shared" si="1466"/>
        <v>0</v>
      </c>
      <c r="AE509" s="411">
        <f t="shared" si="1466"/>
        <v>0</v>
      </c>
      <c r="AF509" s="411">
        <f t="shared" si="1466"/>
        <v>0</v>
      </c>
      <c r="AG509" s="411">
        <f t="shared" si="1466"/>
        <v>0</v>
      </c>
      <c r="AH509" s="411">
        <f t="shared" si="1466"/>
        <v>0</v>
      </c>
      <c r="AI509" s="411">
        <f t="shared" si="1466"/>
        <v>0</v>
      </c>
      <c r="AJ509" s="411">
        <f t="shared" si="1466"/>
        <v>0</v>
      </c>
      <c r="AK509" s="411">
        <f t="shared" si="1466"/>
        <v>0</v>
      </c>
      <c r="AL509" s="411">
        <f t="shared" si="1466"/>
        <v>0</v>
      </c>
      <c r="AM509" s="306"/>
    </row>
    <row r="510" spans="1:39" outlineLevel="1">
      <c r="A510" s="531"/>
      <c r="B510" s="428"/>
      <c r="C510" s="291"/>
      <c r="D510" s="746"/>
      <c r="E510" s="746"/>
      <c r="F510" s="746"/>
      <c r="G510" s="746"/>
      <c r="H510" s="746"/>
      <c r="I510" s="746"/>
      <c r="J510" s="746"/>
      <c r="K510" s="746"/>
      <c r="L510" s="746"/>
      <c r="M510" s="746"/>
      <c r="N510" s="291"/>
      <c r="O510" s="746"/>
      <c r="P510" s="746"/>
      <c r="Q510" s="746"/>
      <c r="R510" s="746"/>
      <c r="S510" s="746"/>
      <c r="T510" s="746"/>
      <c r="U510" s="746"/>
      <c r="V510" s="746"/>
      <c r="W510" s="746"/>
      <c r="X510" s="746"/>
      <c r="Y510" s="412"/>
      <c r="Z510" s="425"/>
      <c r="AA510" s="425"/>
      <c r="AB510" s="425"/>
      <c r="AC510" s="425"/>
      <c r="AD510" s="425"/>
      <c r="AE510" s="425"/>
      <c r="AF510" s="425"/>
      <c r="AG510" s="425"/>
      <c r="AH510" s="425"/>
      <c r="AI510" s="425"/>
      <c r="AJ510" s="425"/>
      <c r="AK510" s="425"/>
      <c r="AL510" s="425"/>
      <c r="AM510" s="306"/>
    </row>
    <row r="511" spans="1:39" ht="30" outlineLevel="1">
      <c r="A511" s="531">
        <v>32</v>
      </c>
      <c r="B511" s="428" t="s">
        <v>124</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31"/>
      <c r="B512" s="431" t="s">
        <v>308</v>
      </c>
      <c r="C512" s="291" t="s">
        <v>163</v>
      </c>
      <c r="D512" s="295">
        <v>5439414.7293083463</v>
      </c>
      <c r="E512" s="295">
        <v>4101025.4282862791</v>
      </c>
      <c r="F512" s="295">
        <v>2099143.4045202024</v>
      </c>
      <c r="G512" s="295">
        <v>2081394.0013916914</v>
      </c>
      <c r="H512" s="295">
        <v>2081394.0013916914</v>
      </c>
      <c r="I512" s="295">
        <v>1449601.8214160188</v>
      </c>
      <c r="J512" s="295">
        <v>1449601.8214160188</v>
      </c>
      <c r="K512" s="295">
        <v>1449601.8214160188</v>
      </c>
      <c r="L512" s="295">
        <v>1159984.2304037507</v>
      </c>
      <c r="M512" s="295">
        <v>991360.36814889871</v>
      </c>
      <c r="N512" s="295">
        <f>N511</f>
        <v>12</v>
      </c>
      <c r="O512" s="295"/>
      <c r="P512" s="295"/>
      <c r="Q512" s="295"/>
      <c r="R512" s="295"/>
      <c r="S512" s="295"/>
      <c r="T512" s="295"/>
      <c r="U512" s="295"/>
      <c r="V512" s="295"/>
      <c r="W512" s="295"/>
      <c r="X512" s="295"/>
      <c r="Y512" s="411">
        <f>Y511</f>
        <v>0</v>
      </c>
      <c r="Z512" s="411">
        <v>8.5280360728186372E-2</v>
      </c>
      <c r="AA512" s="411">
        <v>0.91471963927181354</v>
      </c>
      <c r="AB512" s="411">
        <f t="shared" ref="AB512" si="1467">AB511</f>
        <v>0</v>
      </c>
      <c r="AC512" s="411">
        <f t="shared" ref="AC512" si="1468">AC511</f>
        <v>0</v>
      </c>
      <c r="AD512" s="411">
        <f t="shared" ref="AD512" si="1469">AD511</f>
        <v>0</v>
      </c>
      <c r="AE512" s="411">
        <f t="shared" ref="AE512" si="1470">AE511</f>
        <v>0</v>
      </c>
      <c r="AF512" s="411">
        <f t="shared" ref="AF512" si="1471">AF511</f>
        <v>0</v>
      </c>
      <c r="AG512" s="411">
        <f t="shared" ref="AG512" si="1472">AG511</f>
        <v>0</v>
      </c>
      <c r="AH512" s="411">
        <f t="shared" ref="AH512" si="1473">AH511</f>
        <v>0</v>
      </c>
      <c r="AI512" s="411">
        <f t="shared" ref="AI512" si="1474">AI511</f>
        <v>0</v>
      </c>
      <c r="AJ512" s="411">
        <f t="shared" ref="AJ512" si="1475">AJ511</f>
        <v>0</v>
      </c>
      <c r="AK512" s="411">
        <f t="shared" ref="AK512" si="1476">AK511</f>
        <v>0</v>
      </c>
      <c r="AL512" s="411">
        <f t="shared" ref="AL512" si="1477">AL511</f>
        <v>0</v>
      </c>
      <c r="AM512" s="306"/>
    </row>
    <row r="513" spans="1:39" outlineLevel="1">
      <c r="A513" s="531"/>
      <c r="B513" s="428"/>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15.75" outlineLevel="1">
      <c r="A514" s="531"/>
      <c r="B514" s="503" t="s">
        <v>501</v>
      </c>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33</v>
      </c>
      <c r="B515" s="428" t="s">
        <v>125</v>
      </c>
      <c r="C515" s="291" t="s">
        <v>25</v>
      </c>
      <c r="D515" s="295">
        <v>1340491.4006038113</v>
      </c>
      <c r="E515" s="295">
        <v>1343573.03077945</v>
      </c>
      <c r="F515" s="295">
        <v>1344178.9665771318</v>
      </c>
      <c r="G515" s="295">
        <v>1206508.1444752247</v>
      </c>
      <c r="H515" s="295">
        <v>1109012.0142141776</v>
      </c>
      <c r="I515" s="295">
        <v>1090615.2862499792</v>
      </c>
      <c r="J515" s="295">
        <v>1090615.2862499792</v>
      </c>
      <c r="K515" s="295">
        <v>1090238.8411791385</v>
      </c>
      <c r="L515" s="295">
        <v>1085172.9108199081</v>
      </c>
      <c r="M515" s="295">
        <v>1076639.1887772696</v>
      </c>
      <c r="N515" s="295">
        <v>12</v>
      </c>
      <c r="O515" s="295">
        <v>198.43215692651373</v>
      </c>
      <c r="P515" s="295">
        <v>199.31017531999385</v>
      </c>
      <c r="Q515" s="295">
        <v>198.97730021477338</v>
      </c>
      <c r="R515" s="295">
        <v>169.81213429288192</v>
      </c>
      <c r="S515" s="295">
        <v>149.64183262727477</v>
      </c>
      <c r="T515" s="295">
        <v>149.64183262727477</v>
      </c>
      <c r="U515" s="295">
        <v>149.64183262727477</v>
      </c>
      <c r="V515" s="295">
        <v>149.64183262727477</v>
      </c>
      <c r="W515" s="295">
        <v>149.36926098314495</v>
      </c>
      <c r="X515" s="295">
        <v>149.09668933901511</v>
      </c>
      <c r="Y515" s="426"/>
      <c r="Z515" s="743">
        <v>0.80904648100389576</v>
      </c>
      <c r="AA515" s="743">
        <v>0.19095351899610416</v>
      </c>
      <c r="AB515" s="410"/>
      <c r="AC515" s="410"/>
      <c r="AD515" s="410"/>
      <c r="AE515" s="410"/>
      <c r="AF515" s="415"/>
      <c r="AG515" s="415"/>
      <c r="AH515" s="415"/>
      <c r="AI515" s="415"/>
      <c r="AJ515" s="415"/>
      <c r="AK515" s="415"/>
      <c r="AL515" s="415"/>
      <c r="AM515" s="296">
        <f>SUM(Y515:AL515)</f>
        <v>0.99999999999999989</v>
      </c>
    </row>
    <row r="516" spans="1:39" outlineLevel="1">
      <c r="A516" s="531"/>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Y515</f>
        <v>0</v>
      </c>
      <c r="Z516" s="411">
        <f t="shared" ref="Z516" si="1478">Z515</f>
        <v>0.80904648100389576</v>
      </c>
      <c r="AA516" s="411">
        <f t="shared" ref="AA516" si="1479">AA515</f>
        <v>0.19095351899610416</v>
      </c>
      <c r="AB516" s="411">
        <f t="shared" ref="AB516" si="1480">AB515</f>
        <v>0</v>
      </c>
      <c r="AC516" s="411">
        <f t="shared" ref="AC516" si="1481">AC515</f>
        <v>0</v>
      </c>
      <c r="AD516" s="411">
        <f t="shared" ref="AD516" si="1482">AD515</f>
        <v>0</v>
      </c>
      <c r="AE516" s="411">
        <f t="shared" ref="AE516" si="1483">AE515</f>
        <v>0</v>
      </c>
      <c r="AF516" s="411">
        <f t="shared" ref="AF516" si="1484">AF515</f>
        <v>0</v>
      </c>
      <c r="AG516" s="411">
        <f t="shared" ref="AG516" si="1485">AG515</f>
        <v>0</v>
      </c>
      <c r="AH516" s="411">
        <f t="shared" ref="AH516" si="1486">AH515</f>
        <v>0</v>
      </c>
      <c r="AI516" s="411">
        <f t="shared" ref="AI516" si="1487">AI515</f>
        <v>0</v>
      </c>
      <c r="AJ516" s="411">
        <f t="shared" ref="AJ516" si="1488">AJ515</f>
        <v>0</v>
      </c>
      <c r="AK516" s="411">
        <f t="shared" ref="AK516" si="1489">AK515</f>
        <v>0</v>
      </c>
      <c r="AL516" s="411">
        <f t="shared" ref="AL516" si="1490">AL515</f>
        <v>0</v>
      </c>
      <c r="AM516" s="306"/>
    </row>
    <row r="517" spans="1:39" outlineLevel="1">
      <c r="A517" s="531"/>
      <c r="B517" s="428"/>
      <c r="C517" s="291"/>
      <c r="D517" s="746"/>
      <c r="E517" s="746"/>
      <c r="F517" s="746"/>
      <c r="G517" s="746"/>
      <c r="H517" s="746"/>
      <c r="I517" s="746"/>
      <c r="J517" s="746"/>
      <c r="K517" s="746"/>
      <c r="L517" s="746"/>
      <c r="M517" s="746"/>
      <c r="N517" s="291"/>
      <c r="O517" s="746"/>
      <c r="P517" s="746"/>
      <c r="Q517" s="746"/>
      <c r="R517" s="746"/>
      <c r="S517" s="746"/>
      <c r="T517" s="746"/>
      <c r="U517" s="746"/>
      <c r="V517" s="746"/>
      <c r="W517" s="746"/>
      <c r="X517" s="746"/>
      <c r="Y517" s="412"/>
      <c r="Z517" s="425"/>
      <c r="AA517" s="425"/>
      <c r="AB517" s="425"/>
      <c r="AC517" s="425"/>
      <c r="AD517" s="425"/>
      <c r="AE517" s="425"/>
      <c r="AF517" s="425"/>
      <c r="AG517" s="425"/>
      <c r="AH517" s="425"/>
      <c r="AI517" s="425"/>
      <c r="AJ517" s="425"/>
      <c r="AK517" s="425"/>
      <c r="AL517" s="425"/>
      <c r="AM517" s="306"/>
    </row>
    <row r="518" spans="1:39" ht="30" outlineLevel="1">
      <c r="A518" s="531">
        <v>34</v>
      </c>
      <c r="B518" s="754" t="s">
        <v>759</v>
      </c>
      <c r="C518" s="291" t="s">
        <v>25</v>
      </c>
      <c r="D518" s="295">
        <v>241357.08080497739</v>
      </c>
      <c r="E518" s="295">
        <v>241357.08080497739</v>
      </c>
      <c r="F518" s="295">
        <v>241357.08080497739</v>
      </c>
      <c r="G518" s="295">
        <v>241357.08080497739</v>
      </c>
      <c r="H518" s="295">
        <v>241357.08080497739</v>
      </c>
      <c r="I518" s="295">
        <v>206340.31341568875</v>
      </c>
      <c r="J518" s="295">
        <v>206340.31341568875</v>
      </c>
      <c r="K518" s="295">
        <v>206340.31341568875</v>
      </c>
      <c r="L518" s="295">
        <v>108043.71040595931</v>
      </c>
      <c r="M518" s="295">
        <v>108043.71040595931</v>
      </c>
      <c r="N518" s="295">
        <v>0</v>
      </c>
      <c r="O518" s="295"/>
      <c r="P518" s="295"/>
      <c r="Q518" s="295"/>
      <c r="R518" s="295"/>
      <c r="S518" s="295"/>
      <c r="T518" s="295"/>
      <c r="U518" s="295"/>
      <c r="V518" s="295"/>
      <c r="W518" s="295"/>
      <c r="X518" s="295"/>
      <c r="Y518" s="426"/>
      <c r="Z518" s="410"/>
      <c r="AA518" s="743">
        <v>1</v>
      </c>
      <c r="AB518" s="410"/>
      <c r="AC518" s="410"/>
      <c r="AD518" s="410"/>
      <c r="AE518" s="410"/>
      <c r="AF518" s="415"/>
      <c r="AG518" s="415"/>
      <c r="AH518" s="415"/>
      <c r="AI518" s="415"/>
      <c r="AJ518" s="415"/>
      <c r="AK518" s="415"/>
      <c r="AL518" s="415"/>
      <c r="AM518" s="296">
        <f>SUM(Y518:AL518)</f>
        <v>1</v>
      </c>
    </row>
    <row r="519" spans="1:39" outlineLevel="1">
      <c r="A519" s="531"/>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91">Z518</f>
        <v>0</v>
      </c>
      <c r="AA519" s="411">
        <f t="shared" ref="AA519" si="1492">AA518</f>
        <v>1</v>
      </c>
      <c r="AB519" s="411">
        <f t="shared" ref="AB519" si="1493">AB518</f>
        <v>0</v>
      </c>
      <c r="AC519" s="411">
        <f t="shared" ref="AC519" si="1494">AC518</f>
        <v>0</v>
      </c>
      <c r="AD519" s="411">
        <f t="shared" ref="AD519" si="1495">AD518</f>
        <v>0</v>
      </c>
      <c r="AE519" s="411">
        <f t="shared" ref="AE519" si="1496">AE518</f>
        <v>0</v>
      </c>
      <c r="AF519" s="411">
        <f t="shared" ref="AF519" si="1497">AF518</f>
        <v>0</v>
      </c>
      <c r="AG519" s="411">
        <f t="shared" ref="AG519" si="1498">AG518</f>
        <v>0</v>
      </c>
      <c r="AH519" s="411">
        <f t="shared" ref="AH519" si="1499">AH518</f>
        <v>0</v>
      </c>
      <c r="AI519" s="411">
        <f t="shared" ref="AI519" si="1500">AI518</f>
        <v>0</v>
      </c>
      <c r="AJ519" s="411">
        <f t="shared" ref="AJ519" si="1501">AJ518</f>
        <v>0</v>
      </c>
      <c r="AK519" s="411">
        <f t="shared" ref="AK519" si="1502">AK518</f>
        <v>0</v>
      </c>
      <c r="AL519" s="411">
        <f t="shared" ref="AL519" si="1503">AL518</f>
        <v>0</v>
      </c>
      <c r="AM519" s="306"/>
    </row>
    <row r="520" spans="1:39" outlineLevel="1">
      <c r="A520" s="531"/>
      <c r="B520" s="428"/>
      <c r="C520" s="291"/>
      <c r="D520" s="746"/>
      <c r="E520" s="746"/>
      <c r="F520" s="746"/>
      <c r="G520" s="746"/>
      <c r="H520" s="746"/>
      <c r="I520" s="746"/>
      <c r="J520" s="746"/>
      <c r="K520" s="746"/>
      <c r="L520" s="746"/>
      <c r="M520" s="746"/>
      <c r="N520" s="291"/>
      <c r="O520" s="746"/>
      <c r="P520" s="746"/>
      <c r="Q520" s="746"/>
      <c r="R520" s="746"/>
      <c r="S520" s="746"/>
      <c r="T520" s="746"/>
      <c r="U520" s="746"/>
      <c r="V520" s="746"/>
      <c r="W520" s="746"/>
      <c r="X520" s="746"/>
      <c r="Y520" s="412"/>
      <c r="Z520" s="425"/>
      <c r="AA520" s="425"/>
      <c r="AB520" s="425"/>
      <c r="AC520" s="425"/>
      <c r="AD520" s="425"/>
      <c r="AE520" s="425"/>
      <c r="AF520" s="425"/>
      <c r="AG520" s="425"/>
      <c r="AH520" s="425"/>
      <c r="AI520" s="425"/>
      <c r="AJ520" s="425"/>
      <c r="AK520" s="425"/>
      <c r="AL520" s="425"/>
      <c r="AM520" s="306"/>
    </row>
    <row r="521" spans="1:39" outlineLevel="1">
      <c r="A521" s="531">
        <v>35</v>
      </c>
      <c r="B521" s="428" t="s">
        <v>127</v>
      </c>
      <c r="C521" s="291" t="s">
        <v>25</v>
      </c>
      <c r="D521" s="295">
        <v>6170846.5906577576</v>
      </c>
      <c r="E521" s="295">
        <v>6170846.5906577576</v>
      </c>
      <c r="F521" s="295">
        <v>6170846.5906577576</v>
      </c>
      <c r="G521" s="295">
        <v>6170846.5906577576</v>
      </c>
      <c r="H521" s="295">
        <v>0</v>
      </c>
      <c r="I521" s="295">
        <v>0</v>
      </c>
      <c r="J521" s="295">
        <v>0</v>
      </c>
      <c r="K521" s="295">
        <v>0</v>
      </c>
      <c r="L521" s="295">
        <v>0</v>
      </c>
      <c r="M521" s="295">
        <v>0</v>
      </c>
      <c r="N521" s="295">
        <v>0</v>
      </c>
      <c r="O521" s="295">
        <v>985.87278051122053</v>
      </c>
      <c r="P521" s="295">
        <v>985.87278051122053</v>
      </c>
      <c r="Q521" s="295">
        <v>985.87278051122053</v>
      </c>
      <c r="R521" s="295">
        <v>985.87278051122053</v>
      </c>
      <c r="S521" s="295">
        <v>0</v>
      </c>
      <c r="T521" s="295">
        <v>0</v>
      </c>
      <c r="U521" s="295">
        <v>0</v>
      </c>
      <c r="V521" s="295">
        <v>0</v>
      </c>
      <c r="W521" s="295">
        <v>0</v>
      </c>
      <c r="X521" s="295">
        <v>0</v>
      </c>
      <c r="Y521" s="752">
        <v>1</v>
      </c>
      <c r="Z521" s="410"/>
      <c r="AA521" s="410"/>
      <c r="AB521" s="410"/>
      <c r="AC521" s="410"/>
      <c r="AD521" s="410"/>
      <c r="AE521" s="410"/>
      <c r="AF521" s="415"/>
      <c r="AG521" s="415"/>
      <c r="AH521" s="415"/>
      <c r="AI521" s="415"/>
      <c r="AJ521" s="415"/>
      <c r="AK521" s="415"/>
      <c r="AL521" s="415"/>
      <c r="AM521" s="296">
        <f>SUM(Y521:AL521)</f>
        <v>1</v>
      </c>
    </row>
    <row r="522" spans="1:39" outlineLevel="1">
      <c r="A522" s="531"/>
      <c r="B522" s="431" t="s">
        <v>308</v>
      </c>
      <c r="C522" s="291" t="s">
        <v>163</v>
      </c>
      <c r="D522" s="295"/>
      <c r="E522" s="295"/>
      <c r="F522" s="295"/>
      <c r="G522" s="295"/>
      <c r="H522" s="295"/>
      <c r="I522" s="295"/>
      <c r="J522" s="295"/>
      <c r="K522" s="295"/>
      <c r="L522" s="295"/>
      <c r="M522" s="295"/>
      <c r="N522" s="295">
        <f>N521</f>
        <v>0</v>
      </c>
      <c r="O522" s="295"/>
      <c r="P522" s="295"/>
      <c r="Q522" s="295"/>
      <c r="R522" s="295"/>
      <c r="S522" s="295"/>
      <c r="T522" s="295"/>
      <c r="U522" s="295"/>
      <c r="V522" s="295"/>
      <c r="W522" s="295"/>
      <c r="X522" s="295"/>
      <c r="Y522" s="411">
        <f>Y521</f>
        <v>1</v>
      </c>
      <c r="Z522" s="411">
        <f t="shared" ref="Z522" si="1504">Z521</f>
        <v>0</v>
      </c>
      <c r="AA522" s="411">
        <f t="shared" ref="AA522" si="1505">AA521</f>
        <v>0</v>
      </c>
      <c r="AB522" s="411">
        <f t="shared" ref="AB522" si="1506">AB521</f>
        <v>0</v>
      </c>
      <c r="AC522" s="411">
        <f t="shared" ref="AC522" si="1507">AC521</f>
        <v>0</v>
      </c>
      <c r="AD522" s="411">
        <f t="shared" ref="AD522" si="1508">AD521</f>
        <v>0</v>
      </c>
      <c r="AE522" s="411">
        <f t="shared" ref="AE522" si="1509">AE521</f>
        <v>0</v>
      </c>
      <c r="AF522" s="411">
        <f t="shared" ref="AF522" si="1510">AF521</f>
        <v>0</v>
      </c>
      <c r="AG522" s="411">
        <f t="shared" ref="AG522" si="1511">AG521</f>
        <v>0</v>
      </c>
      <c r="AH522" s="411">
        <f t="shared" ref="AH522" si="1512">AH521</f>
        <v>0</v>
      </c>
      <c r="AI522" s="411">
        <f t="shared" ref="AI522" si="1513">AI521</f>
        <v>0</v>
      </c>
      <c r="AJ522" s="411">
        <f t="shared" ref="AJ522" si="1514">AJ521</f>
        <v>0</v>
      </c>
      <c r="AK522" s="411">
        <f t="shared" ref="AK522" si="1515">AK521</f>
        <v>0</v>
      </c>
      <c r="AL522" s="411">
        <f t="shared" ref="AL522" si="1516">AL521</f>
        <v>0</v>
      </c>
      <c r="AM522" s="306"/>
    </row>
    <row r="523" spans="1:39" outlineLevel="1">
      <c r="A523" s="531"/>
      <c r="B523" s="431"/>
      <c r="C523" s="291"/>
      <c r="D523" s="746"/>
      <c r="E523" s="746"/>
      <c r="F523" s="746"/>
      <c r="G523" s="746"/>
      <c r="H523" s="746"/>
      <c r="I523" s="746"/>
      <c r="J523" s="746"/>
      <c r="K523" s="746"/>
      <c r="L523" s="746"/>
      <c r="M523" s="746"/>
      <c r="N523" s="291"/>
      <c r="O523" s="746"/>
      <c r="P523" s="746"/>
      <c r="Q523" s="746"/>
      <c r="R523" s="746"/>
      <c r="S523" s="746"/>
      <c r="T523" s="746"/>
      <c r="U523" s="746"/>
      <c r="V523" s="746"/>
      <c r="W523" s="746"/>
      <c r="X523" s="746"/>
      <c r="Y523" s="412"/>
      <c r="Z523" s="425"/>
      <c r="AA523" s="425"/>
      <c r="AB523" s="425"/>
      <c r="AC523" s="425"/>
      <c r="AD523" s="425"/>
      <c r="AE523" s="425"/>
      <c r="AF523" s="425"/>
      <c r="AG523" s="425"/>
      <c r="AH523" s="425"/>
      <c r="AI523" s="425"/>
      <c r="AJ523" s="425"/>
      <c r="AK523" s="425"/>
      <c r="AL523" s="425"/>
      <c r="AM523" s="306"/>
    </row>
    <row r="524" spans="1:39" outlineLevel="1">
      <c r="A524" s="531">
        <v>35</v>
      </c>
      <c r="B524" s="754" t="s">
        <v>760</v>
      </c>
      <c r="C524" s="291" t="s">
        <v>25</v>
      </c>
      <c r="D524" s="295"/>
      <c r="E524" s="295"/>
      <c r="F524" s="295"/>
      <c r="G524" s="295"/>
      <c r="H524" s="295"/>
      <c r="I524" s="295"/>
      <c r="J524" s="295"/>
      <c r="K524" s="295"/>
      <c r="L524" s="295"/>
      <c r="M524" s="295"/>
      <c r="N524" s="295">
        <v>0</v>
      </c>
      <c r="O524" s="295"/>
      <c r="P524" s="295"/>
      <c r="Q524" s="295"/>
      <c r="R524" s="295"/>
      <c r="S524" s="295"/>
      <c r="T524" s="295"/>
      <c r="U524" s="295"/>
      <c r="V524" s="295"/>
      <c r="W524" s="295"/>
      <c r="X524" s="295"/>
      <c r="Y524" s="752">
        <v>1</v>
      </c>
      <c r="Z524" s="410"/>
      <c r="AA524" s="410"/>
      <c r="AB524" s="410"/>
      <c r="AC524" s="410"/>
      <c r="AD524" s="410"/>
      <c r="AE524" s="410"/>
      <c r="AF524" s="415"/>
      <c r="AG524" s="415"/>
      <c r="AH524" s="415"/>
      <c r="AI524" s="415"/>
      <c r="AJ524" s="415"/>
      <c r="AK524" s="415"/>
      <c r="AL524" s="415"/>
      <c r="AM524" s="296">
        <f>SUM(Y524:AL524)</f>
        <v>1</v>
      </c>
    </row>
    <row r="525" spans="1:39" outlineLevel="1">
      <c r="A525" s="531"/>
      <c r="B525" s="431" t="s">
        <v>308</v>
      </c>
      <c r="C525" s="291" t="s">
        <v>163</v>
      </c>
      <c r="D525" s="295">
        <v>57344.791304347957</v>
      </c>
      <c r="E525" s="295">
        <v>57344.791304347957</v>
      </c>
      <c r="F525" s="295">
        <v>57344.791304347957</v>
      </c>
      <c r="G525" s="295">
        <v>57344.791304347957</v>
      </c>
      <c r="H525" s="295">
        <v>57344.791304347957</v>
      </c>
      <c r="I525" s="295">
        <v>57344.791304347957</v>
      </c>
      <c r="J525" s="295">
        <v>57344.791304347957</v>
      </c>
      <c r="K525" s="295">
        <v>57344.791304347957</v>
      </c>
      <c r="L525" s="295">
        <v>57344.791304347957</v>
      </c>
      <c r="M525" s="295">
        <v>57344.791304347957</v>
      </c>
      <c r="N525" s="295">
        <f>N524</f>
        <v>0</v>
      </c>
      <c r="O525" s="295"/>
      <c r="P525" s="295"/>
      <c r="Q525" s="295"/>
      <c r="R525" s="295"/>
      <c r="S525" s="295"/>
      <c r="T525" s="295"/>
      <c r="U525" s="295"/>
      <c r="V525" s="295"/>
      <c r="W525" s="295"/>
      <c r="X525" s="295"/>
      <c r="Y525" s="411">
        <f>Y524</f>
        <v>1</v>
      </c>
      <c r="Z525" s="411">
        <f t="shared" ref="Z525:AL525" si="1517">Z524</f>
        <v>0</v>
      </c>
      <c r="AA525" s="411">
        <f t="shared" si="1517"/>
        <v>0</v>
      </c>
      <c r="AB525" s="411">
        <f t="shared" si="1517"/>
        <v>0</v>
      </c>
      <c r="AC525" s="411">
        <f t="shared" si="1517"/>
        <v>0</v>
      </c>
      <c r="AD525" s="411">
        <f t="shared" si="1517"/>
        <v>0</v>
      </c>
      <c r="AE525" s="411">
        <f t="shared" si="1517"/>
        <v>0</v>
      </c>
      <c r="AF525" s="411">
        <f t="shared" si="1517"/>
        <v>0</v>
      </c>
      <c r="AG525" s="411">
        <f t="shared" si="1517"/>
        <v>0</v>
      </c>
      <c r="AH525" s="411">
        <f t="shared" si="1517"/>
        <v>0</v>
      </c>
      <c r="AI525" s="411">
        <f t="shared" si="1517"/>
        <v>0</v>
      </c>
      <c r="AJ525" s="411">
        <f t="shared" si="1517"/>
        <v>0</v>
      </c>
      <c r="AK525" s="411">
        <f t="shared" si="1517"/>
        <v>0</v>
      </c>
      <c r="AL525" s="411">
        <f t="shared" si="1517"/>
        <v>0</v>
      </c>
      <c r="AM525" s="306"/>
    </row>
    <row r="526" spans="1:39" outlineLevel="1">
      <c r="A526" s="531"/>
      <c r="B526" s="431"/>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15.75" outlineLevel="1">
      <c r="A527" s="531"/>
      <c r="B527" s="503" t="s">
        <v>502</v>
      </c>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45" outlineLevel="1">
      <c r="A528" s="531">
        <v>36</v>
      </c>
      <c r="B528" s="428" t="s">
        <v>128</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18">Z528</f>
        <v>0</v>
      </c>
      <c r="AA529" s="411">
        <f t="shared" ref="AA529" si="1519">AA528</f>
        <v>0</v>
      </c>
      <c r="AB529" s="411">
        <f t="shared" ref="AB529" si="1520">AB528</f>
        <v>0</v>
      </c>
      <c r="AC529" s="411">
        <f t="shared" ref="AC529" si="1521">AC528</f>
        <v>0</v>
      </c>
      <c r="AD529" s="411">
        <f t="shared" ref="AD529" si="1522">AD528</f>
        <v>0</v>
      </c>
      <c r="AE529" s="411">
        <f t="shared" ref="AE529" si="1523">AE528</f>
        <v>0</v>
      </c>
      <c r="AF529" s="411">
        <f t="shared" ref="AF529" si="1524">AF528</f>
        <v>0</v>
      </c>
      <c r="AG529" s="411">
        <f t="shared" ref="AG529" si="1525">AG528</f>
        <v>0</v>
      </c>
      <c r="AH529" s="411">
        <f t="shared" ref="AH529" si="1526">AH528</f>
        <v>0</v>
      </c>
      <c r="AI529" s="411">
        <f t="shared" ref="AI529" si="1527">AI528</f>
        <v>0</v>
      </c>
      <c r="AJ529" s="411">
        <f t="shared" ref="AJ529" si="1528">AJ528</f>
        <v>0</v>
      </c>
      <c r="AK529" s="411">
        <f t="shared" ref="AK529" si="1529">AK528</f>
        <v>0</v>
      </c>
      <c r="AL529" s="411">
        <f t="shared" ref="AL529" si="1530">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37</v>
      </c>
      <c r="B531" s="428" t="s">
        <v>129</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31">Z531</f>
        <v>0</v>
      </c>
      <c r="AA532" s="411">
        <f t="shared" ref="AA532" si="1532">AA531</f>
        <v>0</v>
      </c>
      <c r="AB532" s="411">
        <f t="shared" ref="AB532" si="1533">AB531</f>
        <v>0</v>
      </c>
      <c r="AC532" s="411">
        <f t="shared" ref="AC532" si="1534">AC531</f>
        <v>0</v>
      </c>
      <c r="AD532" s="411">
        <f t="shared" ref="AD532" si="1535">AD531</f>
        <v>0</v>
      </c>
      <c r="AE532" s="411">
        <f t="shared" ref="AE532" si="1536">AE531</f>
        <v>0</v>
      </c>
      <c r="AF532" s="411">
        <f t="shared" ref="AF532" si="1537">AF531</f>
        <v>0</v>
      </c>
      <c r="AG532" s="411">
        <f t="shared" ref="AG532" si="1538">AG531</f>
        <v>0</v>
      </c>
      <c r="AH532" s="411">
        <f t="shared" ref="AH532" si="1539">AH531</f>
        <v>0</v>
      </c>
      <c r="AI532" s="411">
        <f t="shared" ref="AI532" si="1540">AI531</f>
        <v>0</v>
      </c>
      <c r="AJ532" s="411">
        <f t="shared" ref="AJ532" si="1541">AJ531</f>
        <v>0</v>
      </c>
      <c r="AK532" s="411">
        <f t="shared" ref="AK532" si="1542">AK531</f>
        <v>0</v>
      </c>
      <c r="AL532" s="411">
        <f t="shared" ref="AL532" si="1543">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outlineLevel="1">
      <c r="A534" s="531">
        <v>38</v>
      </c>
      <c r="B534" s="428" t="s">
        <v>130</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44">Z534</f>
        <v>0</v>
      </c>
      <c r="AA535" s="411">
        <f t="shared" ref="AA535" si="1545">AA534</f>
        <v>0</v>
      </c>
      <c r="AB535" s="411">
        <f t="shared" ref="AB535" si="1546">AB534</f>
        <v>0</v>
      </c>
      <c r="AC535" s="411">
        <f t="shared" ref="AC535" si="1547">AC534</f>
        <v>0</v>
      </c>
      <c r="AD535" s="411">
        <f t="shared" ref="AD535" si="1548">AD534</f>
        <v>0</v>
      </c>
      <c r="AE535" s="411">
        <f t="shared" ref="AE535" si="1549">AE534</f>
        <v>0</v>
      </c>
      <c r="AF535" s="411">
        <f t="shared" ref="AF535" si="1550">AF534</f>
        <v>0</v>
      </c>
      <c r="AG535" s="411">
        <f t="shared" ref="AG535" si="1551">AG534</f>
        <v>0</v>
      </c>
      <c r="AH535" s="411">
        <f t="shared" ref="AH535" si="1552">AH534</f>
        <v>0</v>
      </c>
      <c r="AI535" s="411">
        <f t="shared" ref="AI535" si="1553">AI534</f>
        <v>0</v>
      </c>
      <c r="AJ535" s="411">
        <f t="shared" ref="AJ535" si="1554">AJ534</f>
        <v>0</v>
      </c>
      <c r="AK535" s="411">
        <f t="shared" ref="AK535" si="1555">AK534</f>
        <v>0</v>
      </c>
      <c r="AL535" s="411">
        <f t="shared" ref="AL535" si="1556">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1">
        <v>39</v>
      </c>
      <c r="B537" s="428" t="s">
        <v>131</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57">Z537</f>
        <v>0</v>
      </c>
      <c r="AA538" s="411">
        <f t="shared" ref="AA538" si="1558">AA537</f>
        <v>0</v>
      </c>
      <c r="AB538" s="411">
        <f t="shared" ref="AB538" si="1559">AB537</f>
        <v>0</v>
      </c>
      <c r="AC538" s="411">
        <f t="shared" ref="AC538" si="1560">AC537</f>
        <v>0</v>
      </c>
      <c r="AD538" s="411">
        <f t="shared" ref="AD538" si="1561">AD537</f>
        <v>0</v>
      </c>
      <c r="AE538" s="411">
        <f t="shared" ref="AE538" si="1562">AE537</f>
        <v>0</v>
      </c>
      <c r="AF538" s="411">
        <f t="shared" ref="AF538" si="1563">AF537</f>
        <v>0</v>
      </c>
      <c r="AG538" s="411">
        <f t="shared" ref="AG538" si="1564">AG537</f>
        <v>0</v>
      </c>
      <c r="AH538" s="411">
        <f t="shared" ref="AH538" si="1565">AH537</f>
        <v>0</v>
      </c>
      <c r="AI538" s="411">
        <f t="shared" ref="AI538" si="1566">AI537</f>
        <v>0</v>
      </c>
      <c r="AJ538" s="411">
        <f t="shared" ref="AJ538" si="1567">AJ537</f>
        <v>0</v>
      </c>
      <c r="AK538" s="411">
        <f t="shared" ref="AK538" si="1568">AK537</f>
        <v>0</v>
      </c>
      <c r="AL538" s="411">
        <f t="shared" ref="AL538" si="1569">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40</v>
      </c>
      <c r="B540" s="428" t="s">
        <v>132</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70">Z540</f>
        <v>0</v>
      </c>
      <c r="AA541" s="411">
        <f t="shared" ref="AA541" si="1571">AA540</f>
        <v>0</v>
      </c>
      <c r="AB541" s="411">
        <f t="shared" ref="AB541" si="1572">AB540</f>
        <v>0</v>
      </c>
      <c r="AC541" s="411">
        <f t="shared" ref="AC541" si="1573">AC540</f>
        <v>0</v>
      </c>
      <c r="AD541" s="411">
        <f t="shared" ref="AD541" si="1574">AD540</f>
        <v>0</v>
      </c>
      <c r="AE541" s="411">
        <f t="shared" ref="AE541" si="1575">AE540</f>
        <v>0</v>
      </c>
      <c r="AF541" s="411">
        <f t="shared" ref="AF541" si="1576">AF540</f>
        <v>0</v>
      </c>
      <c r="AG541" s="411">
        <f t="shared" ref="AG541" si="1577">AG540</f>
        <v>0</v>
      </c>
      <c r="AH541" s="411">
        <f t="shared" ref="AH541" si="1578">AH540</f>
        <v>0</v>
      </c>
      <c r="AI541" s="411">
        <f t="shared" ref="AI541" si="1579">AI540</f>
        <v>0</v>
      </c>
      <c r="AJ541" s="411">
        <f t="shared" ref="AJ541" si="1580">AJ540</f>
        <v>0</v>
      </c>
      <c r="AK541" s="411">
        <f t="shared" ref="AK541" si="1581">AK540</f>
        <v>0</v>
      </c>
      <c r="AL541" s="411">
        <f t="shared" ref="AL541" si="1582">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41</v>
      </c>
      <c r="B543" s="428" t="s">
        <v>133</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83">Z543</f>
        <v>0</v>
      </c>
      <c r="AA544" s="411">
        <f t="shared" ref="AA544" si="1584">AA543</f>
        <v>0</v>
      </c>
      <c r="AB544" s="411">
        <f t="shared" ref="AB544" si="1585">AB543</f>
        <v>0</v>
      </c>
      <c r="AC544" s="411">
        <f t="shared" ref="AC544" si="1586">AC543</f>
        <v>0</v>
      </c>
      <c r="AD544" s="411">
        <f t="shared" ref="AD544" si="1587">AD543</f>
        <v>0</v>
      </c>
      <c r="AE544" s="411">
        <f t="shared" ref="AE544" si="1588">AE543</f>
        <v>0</v>
      </c>
      <c r="AF544" s="411">
        <f t="shared" ref="AF544" si="1589">AF543</f>
        <v>0</v>
      </c>
      <c r="AG544" s="411">
        <f t="shared" ref="AG544" si="1590">AG543</f>
        <v>0</v>
      </c>
      <c r="AH544" s="411">
        <f t="shared" ref="AH544" si="1591">AH543</f>
        <v>0</v>
      </c>
      <c r="AI544" s="411">
        <f t="shared" ref="AI544" si="1592">AI543</f>
        <v>0</v>
      </c>
      <c r="AJ544" s="411">
        <f t="shared" ref="AJ544" si="1593">AJ543</f>
        <v>0</v>
      </c>
      <c r="AK544" s="411">
        <f t="shared" ref="AK544" si="1594">AK543</f>
        <v>0</v>
      </c>
      <c r="AL544" s="411">
        <f t="shared" ref="AL544" si="1595">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1">
        <v>42</v>
      </c>
      <c r="B546" s="428" t="s">
        <v>134</v>
      </c>
      <c r="C546" s="291" t="s">
        <v>25</v>
      </c>
      <c r="D546" s="295"/>
      <c r="E546" s="295"/>
      <c r="F546" s="295"/>
      <c r="G546" s="295"/>
      <c r="H546" s="295"/>
      <c r="I546" s="295"/>
      <c r="J546" s="295"/>
      <c r="K546" s="295"/>
      <c r="L546" s="295"/>
      <c r="M546" s="295"/>
      <c r="N546" s="291"/>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468"/>
      <c r="O547" s="295"/>
      <c r="P547" s="295"/>
      <c r="Q547" s="295"/>
      <c r="R547" s="295"/>
      <c r="S547" s="295"/>
      <c r="T547" s="295"/>
      <c r="U547" s="295"/>
      <c r="V547" s="295"/>
      <c r="W547" s="295"/>
      <c r="X547" s="295"/>
      <c r="Y547" s="411">
        <f>Y546</f>
        <v>0</v>
      </c>
      <c r="Z547" s="411">
        <f t="shared" ref="Z547" si="1596">Z546</f>
        <v>0</v>
      </c>
      <c r="AA547" s="411">
        <f t="shared" ref="AA547" si="1597">AA546</f>
        <v>0</v>
      </c>
      <c r="AB547" s="411">
        <f t="shared" ref="AB547" si="1598">AB546</f>
        <v>0</v>
      </c>
      <c r="AC547" s="411">
        <f t="shared" ref="AC547" si="1599">AC546</f>
        <v>0</v>
      </c>
      <c r="AD547" s="411">
        <f t="shared" ref="AD547" si="1600">AD546</f>
        <v>0</v>
      </c>
      <c r="AE547" s="411">
        <f t="shared" ref="AE547" si="1601">AE546</f>
        <v>0</v>
      </c>
      <c r="AF547" s="411">
        <f t="shared" ref="AF547" si="1602">AF546</f>
        <v>0</v>
      </c>
      <c r="AG547" s="411">
        <f t="shared" ref="AG547" si="1603">AG546</f>
        <v>0</v>
      </c>
      <c r="AH547" s="411">
        <f t="shared" ref="AH547" si="1604">AH546</f>
        <v>0</v>
      </c>
      <c r="AI547" s="411">
        <f t="shared" ref="AI547" si="1605">AI546</f>
        <v>0</v>
      </c>
      <c r="AJ547" s="411">
        <f t="shared" ref="AJ547" si="1606">AJ546</f>
        <v>0</v>
      </c>
      <c r="AK547" s="411">
        <f t="shared" ref="AK547" si="1607">AK546</f>
        <v>0</v>
      </c>
      <c r="AL547" s="411">
        <f t="shared" ref="AL547" si="1608">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43</v>
      </c>
      <c r="B549" s="428" t="s">
        <v>135</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09">Z549</f>
        <v>0</v>
      </c>
      <c r="AA550" s="411">
        <f t="shared" ref="AA550" si="1610">AA549</f>
        <v>0</v>
      </c>
      <c r="AB550" s="411">
        <f t="shared" ref="AB550" si="1611">AB549</f>
        <v>0</v>
      </c>
      <c r="AC550" s="411">
        <f t="shared" ref="AC550" si="1612">AC549</f>
        <v>0</v>
      </c>
      <c r="AD550" s="411">
        <f t="shared" ref="AD550" si="1613">AD549</f>
        <v>0</v>
      </c>
      <c r="AE550" s="411">
        <f t="shared" ref="AE550" si="1614">AE549</f>
        <v>0</v>
      </c>
      <c r="AF550" s="411">
        <f t="shared" ref="AF550" si="1615">AF549</f>
        <v>0</v>
      </c>
      <c r="AG550" s="411">
        <f t="shared" ref="AG550" si="1616">AG549</f>
        <v>0</v>
      </c>
      <c r="AH550" s="411">
        <f t="shared" ref="AH550" si="1617">AH549</f>
        <v>0</v>
      </c>
      <c r="AI550" s="411">
        <f t="shared" ref="AI550" si="1618">AI549</f>
        <v>0</v>
      </c>
      <c r="AJ550" s="411">
        <f t="shared" ref="AJ550" si="1619">AJ549</f>
        <v>0</v>
      </c>
      <c r="AK550" s="411">
        <f t="shared" ref="AK550" si="1620">AK549</f>
        <v>0</v>
      </c>
      <c r="AL550" s="411">
        <f t="shared" ref="AL550" si="1621">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45" outlineLevel="1">
      <c r="A552" s="531">
        <v>44</v>
      </c>
      <c r="B552" s="428" t="s">
        <v>136</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22">Z552</f>
        <v>0</v>
      </c>
      <c r="AA553" s="411">
        <f t="shared" ref="AA553" si="1623">AA552</f>
        <v>0</v>
      </c>
      <c r="AB553" s="411">
        <f t="shared" ref="AB553" si="1624">AB552</f>
        <v>0</v>
      </c>
      <c r="AC553" s="411">
        <f t="shared" ref="AC553" si="1625">AC552</f>
        <v>0</v>
      </c>
      <c r="AD553" s="411">
        <f t="shared" ref="AD553" si="1626">AD552</f>
        <v>0</v>
      </c>
      <c r="AE553" s="411">
        <f t="shared" ref="AE553" si="1627">AE552</f>
        <v>0</v>
      </c>
      <c r="AF553" s="411">
        <f t="shared" ref="AF553" si="1628">AF552</f>
        <v>0</v>
      </c>
      <c r="AG553" s="411">
        <f t="shared" ref="AG553" si="1629">AG552</f>
        <v>0</v>
      </c>
      <c r="AH553" s="411">
        <f t="shared" ref="AH553" si="1630">AH552</f>
        <v>0</v>
      </c>
      <c r="AI553" s="411">
        <f t="shared" ref="AI553" si="1631">AI552</f>
        <v>0</v>
      </c>
      <c r="AJ553" s="411">
        <f t="shared" ref="AJ553" si="1632">AJ552</f>
        <v>0</v>
      </c>
      <c r="AK553" s="411">
        <f t="shared" ref="AK553" si="1633">AK552</f>
        <v>0</v>
      </c>
      <c r="AL553" s="411">
        <f t="shared" ref="AL553" si="1634">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1">
        <v>45</v>
      </c>
      <c r="B555" s="428" t="s">
        <v>137</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35">Z555</f>
        <v>0</v>
      </c>
      <c r="AA556" s="411">
        <f t="shared" ref="AA556" si="1636">AA555</f>
        <v>0</v>
      </c>
      <c r="AB556" s="411">
        <f t="shared" ref="AB556" si="1637">AB555</f>
        <v>0</v>
      </c>
      <c r="AC556" s="411">
        <f t="shared" ref="AC556" si="1638">AC555</f>
        <v>0</v>
      </c>
      <c r="AD556" s="411">
        <f t="shared" ref="AD556" si="1639">AD555</f>
        <v>0</v>
      </c>
      <c r="AE556" s="411">
        <f t="shared" ref="AE556" si="1640">AE555</f>
        <v>0</v>
      </c>
      <c r="AF556" s="411">
        <f t="shared" ref="AF556" si="1641">AF555</f>
        <v>0</v>
      </c>
      <c r="AG556" s="411">
        <f t="shared" ref="AG556" si="1642">AG555</f>
        <v>0</v>
      </c>
      <c r="AH556" s="411">
        <f t="shared" ref="AH556" si="1643">AH555</f>
        <v>0</v>
      </c>
      <c r="AI556" s="411">
        <f t="shared" ref="AI556" si="1644">AI555</f>
        <v>0</v>
      </c>
      <c r="AJ556" s="411">
        <f t="shared" ref="AJ556" si="1645">AJ555</f>
        <v>0</v>
      </c>
      <c r="AK556" s="411">
        <f t="shared" ref="AK556" si="1646">AK555</f>
        <v>0</v>
      </c>
      <c r="AL556" s="411">
        <f t="shared" ref="AL556" si="1647">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46</v>
      </c>
      <c r="B558" s="428" t="s">
        <v>138</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48">Z558</f>
        <v>0</v>
      </c>
      <c r="AA559" s="411">
        <f t="shared" ref="AA559" si="1649">AA558</f>
        <v>0</v>
      </c>
      <c r="AB559" s="411">
        <f t="shared" ref="AB559" si="1650">AB558</f>
        <v>0</v>
      </c>
      <c r="AC559" s="411">
        <f t="shared" ref="AC559" si="1651">AC558</f>
        <v>0</v>
      </c>
      <c r="AD559" s="411">
        <f t="shared" ref="AD559" si="1652">AD558</f>
        <v>0</v>
      </c>
      <c r="AE559" s="411">
        <f t="shared" ref="AE559" si="1653">AE558</f>
        <v>0</v>
      </c>
      <c r="AF559" s="411">
        <f t="shared" ref="AF559" si="1654">AF558</f>
        <v>0</v>
      </c>
      <c r="AG559" s="411">
        <f t="shared" ref="AG559" si="1655">AG558</f>
        <v>0</v>
      </c>
      <c r="AH559" s="411">
        <f t="shared" ref="AH559" si="1656">AH558</f>
        <v>0</v>
      </c>
      <c r="AI559" s="411">
        <f t="shared" ref="AI559" si="1657">AI558</f>
        <v>0</v>
      </c>
      <c r="AJ559" s="411">
        <f t="shared" ref="AJ559" si="1658">AJ558</f>
        <v>0</v>
      </c>
      <c r="AK559" s="411">
        <f t="shared" ref="AK559" si="1659">AK558</f>
        <v>0</v>
      </c>
      <c r="AL559" s="411">
        <f t="shared" ref="AL559" si="1660">AL558</f>
        <v>0</v>
      </c>
      <c r="AM559" s="306"/>
    </row>
    <row r="560" spans="1:39" outlineLevel="1">
      <c r="A560" s="531"/>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1">
        <v>47</v>
      </c>
      <c r="B561" s="428" t="s">
        <v>139</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1"/>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61">Z561</f>
        <v>0</v>
      </c>
      <c r="AA562" s="411">
        <f t="shared" ref="AA562" si="1662">AA561</f>
        <v>0</v>
      </c>
      <c r="AB562" s="411">
        <f t="shared" ref="AB562" si="1663">AB561</f>
        <v>0</v>
      </c>
      <c r="AC562" s="411">
        <f t="shared" ref="AC562" si="1664">AC561</f>
        <v>0</v>
      </c>
      <c r="AD562" s="411">
        <f t="shared" ref="AD562" si="1665">AD561</f>
        <v>0</v>
      </c>
      <c r="AE562" s="411">
        <f t="shared" ref="AE562" si="1666">AE561</f>
        <v>0</v>
      </c>
      <c r="AF562" s="411">
        <f t="shared" ref="AF562" si="1667">AF561</f>
        <v>0</v>
      </c>
      <c r="AG562" s="411">
        <f t="shared" ref="AG562" si="1668">AG561</f>
        <v>0</v>
      </c>
      <c r="AH562" s="411">
        <f t="shared" ref="AH562" si="1669">AH561</f>
        <v>0</v>
      </c>
      <c r="AI562" s="411">
        <f t="shared" ref="AI562" si="1670">AI561</f>
        <v>0</v>
      </c>
      <c r="AJ562" s="411">
        <f t="shared" ref="AJ562" si="1671">AJ561</f>
        <v>0</v>
      </c>
      <c r="AK562" s="411">
        <f t="shared" ref="AK562" si="1672">AK561</f>
        <v>0</v>
      </c>
      <c r="AL562" s="411">
        <f t="shared" ref="AL562" si="1673">AL561</f>
        <v>0</v>
      </c>
      <c r="AM562" s="306"/>
    </row>
    <row r="563" spans="1:39" outlineLevel="1">
      <c r="A563" s="531"/>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5" outlineLevel="1">
      <c r="A564" s="531">
        <v>48</v>
      </c>
      <c r="B564" s="428" t="s">
        <v>140</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outlineLevel="1">
      <c r="A565" s="531"/>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674">Z564</f>
        <v>0</v>
      </c>
      <c r="AA565" s="411">
        <f t="shared" ref="AA565" si="1675">AA564</f>
        <v>0</v>
      </c>
      <c r="AB565" s="411">
        <f t="shared" ref="AB565" si="1676">AB564</f>
        <v>0</v>
      </c>
      <c r="AC565" s="411">
        <f t="shared" ref="AC565" si="1677">AC564</f>
        <v>0</v>
      </c>
      <c r="AD565" s="411">
        <f t="shared" ref="AD565" si="1678">AD564</f>
        <v>0</v>
      </c>
      <c r="AE565" s="411">
        <f t="shared" ref="AE565" si="1679">AE564</f>
        <v>0</v>
      </c>
      <c r="AF565" s="411">
        <f t="shared" ref="AF565" si="1680">AF564</f>
        <v>0</v>
      </c>
      <c r="AG565" s="411">
        <f t="shared" ref="AG565" si="1681">AG564</f>
        <v>0</v>
      </c>
      <c r="AH565" s="411">
        <f t="shared" ref="AH565" si="1682">AH564</f>
        <v>0</v>
      </c>
      <c r="AI565" s="411">
        <f t="shared" ref="AI565" si="1683">AI564</f>
        <v>0</v>
      </c>
      <c r="AJ565" s="411">
        <f t="shared" ref="AJ565" si="1684">AJ564</f>
        <v>0</v>
      </c>
      <c r="AK565" s="411">
        <f t="shared" ref="AK565" si="1685">AK564</f>
        <v>0</v>
      </c>
      <c r="AL565" s="411">
        <f t="shared" ref="AL565" si="1686">AL564</f>
        <v>0</v>
      </c>
      <c r="AM565" s="306"/>
    </row>
    <row r="566" spans="1:39" outlineLevel="1">
      <c r="A566" s="531"/>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outlineLevel="1">
      <c r="A567" s="531">
        <v>49</v>
      </c>
      <c r="B567" s="428" t="s">
        <v>141</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outlineLevel="1">
      <c r="A568" s="531"/>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687">Z567</f>
        <v>0</v>
      </c>
      <c r="AA568" s="411">
        <f t="shared" ref="AA568" si="1688">AA567</f>
        <v>0</v>
      </c>
      <c r="AB568" s="411">
        <f t="shared" ref="AB568" si="1689">AB567</f>
        <v>0</v>
      </c>
      <c r="AC568" s="411">
        <f t="shared" ref="AC568" si="1690">AC567</f>
        <v>0</v>
      </c>
      <c r="AD568" s="411">
        <f t="shared" ref="AD568" si="1691">AD567</f>
        <v>0</v>
      </c>
      <c r="AE568" s="411">
        <f t="shared" ref="AE568" si="1692">AE567</f>
        <v>0</v>
      </c>
      <c r="AF568" s="411">
        <f t="shared" ref="AF568" si="1693">AF567</f>
        <v>0</v>
      </c>
      <c r="AG568" s="411">
        <f t="shared" ref="AG568" si="1694">AG567</f>
        <v>0</v>
      </c>
      <c r="AH568" s="411">
        <f t="shared" ref="AH568" si="1695">AH567</f>
        <v>0</v>
      </c>
      <c r="AI568" s="411">
        <f t="shared" ref="AI568" si="1696">AI567</f>
        <v>0</v>
      </c>
      <c r="AJ568" s="411">
        <f t="shared" ref="AJ568" si="1697">AJ567</f>
        <v>0</v>
      </c>
      <c r="AK568" s="411">
        <f t="shared" ref="AK568" si="1698">AK567</f>
        <v>0</v>
      </c>
      <c r="AL568" s="411">
        <f t="shared" ref="AL568" si="1699">AL567</f>
        <v>0</v>
      </c>
      <c r="AM568" s="306"/>
    </row>
    <row r="569" spans="1:39" outlineLevel="1">
      <c r="A569" s="531"/>
      <c r="B569" s="431"/>
      <c r="C569" s="305"/>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301"/>
      <c r="Z569" s="301"/>
      <c r="AA569" s="301"/>
      <c r="AB569" s="301"/>
      <c r="AC569" s="301"/>
      <c r="AD569" s="301"/>
      <c r="AE569" s="301"/>
      <c r="AF569" s="301"/>
      <c r="AG569" s="301"/>
      <c r="AH569" s="301"/>
      <c r="AI569" s="301"/>
      <c r="AJ569" s="301"/>
      <c r="AK569" s="301"/>
      <c r="AL569" s="301"/>
      <c r="AM569" s="306"/>
    </row>
    <row r="570" spans="1:39" ht="15.75">
      <c r="B570" s="327" t="s">
        <v>292</v>
      </c>
      <c r="C570" s="329"/>
      <c r="D570" s="329">
        <f>SUM(D404:D568)</f>
        <v>84342585.266531795</v>
      </c>
      <c r="E570" s="329">
        <f t="shared" ref="E570:M570" si="1700">SUM(E404:E568)</f>
        <v>75056900.751434535</v>
      </c>
      <c r="F570" s="329">
        <f t="shared" si="1700"/>
        <v>73218641.917303249</v>
      </c>
      <c r="G570" s="329">
        <f t="shared" si="1700"/>
        <v>72941047.196376488</v>
      </c>
      <c r="H570" s="329">
        <f t="shared" si="1700"/>
        <v>65216670.213347316</v>
      </c>
      <c r="I570" s="329">
        <f t="shared" si="1700"/>
        <v>64230973.186098777</v>
      </c>
      <c r="J570" s="329">
        <f t="shared" si="1700"/>
        <v>64029292.228084169</v>
      </c>
      <c r="K570" s="329">
        <f t="shared" si="1700"/>
        <v>63604154.223069042</v>
      </c>
      <c r="L570" s="329">
        <f t="shared" si="1700"/>
        <v>63032203.013221927</v>
      </c>
      <c r="M570" s="329">
        <f t="shared" si="1700"/>
        <v>62176916.196814358</v>
      </c>
      <c r="N570" s="329"/>
      <c r="O570" s="329">
        <f>SUM(O404:O568)</f>
        <v>8839.2322793845833</v>
      </c>
      <c r="P570" s="329">
        <f t="shared" ref="P570:X570" si="1701">SUM(P404:P568)</f>
        <v>8307.5507669386716</v>
      </c>
      <c r="Q570" s="329">
        <f t="shared" si="1701"/>
        <v>8367.9447742793182</v>
      </c>
      <c r="R570" s="329">
        <f t="shared" si="1701"/>
        <v>8317.3540626788636</v>
      </c>
      <c r="S570" s="329">
        <f t="shared" si="1701"/>
        <v>7284.4614566079263</v>
      </c>
      <c r="T570" s="329">
        <f t="shared" si="1701"/>
        <v>7091.0916975124246</v>
      </c>
      <c r="U570" s="329">
        <f t="shared" si="1701"/>
        <v>7055.6159335474567</v>
      </c>
      <c r="V570" s="329">
        <f t="shared" si="1701"/>
        <v>7013.3256160524961</v>
      </c>
      <c r="W570" s="329">
        <f t="shared" si="1701"/>
        <v>6969.3312496219723</v>
      </c>
      <c r="X570" s="329">
        <f t="shared" si="1701"/>
        <v>6928.7849496320832</v>
      </c>
      <c r="Y570" s="329">
        <f>IF(Y402="kWh",SUMPRODUCT(D404:D568,Y404:Y568))</f>
        <v>44159360.191312701</v>
      </c>
      <c r="Z570" s="329">
        <f>IF(Z402="kWh",SUMPRODUCT(D404:D568,Z404:Z568))</f>
        <v>7409434.6350645646</v>
      </c>
      <c r="AA570" s="329">
        <f>IF(AA402="kw",SUMPRODUCT(N404:N568,O404:O568,AA404:AA568),SUMPRODUCT(D404:D568,AA404:AA568))</f>
        <v>26300.312742971677</v>
      </c>
      <c r="AB570" s="329">
        <f>IF(AB402="kw",SUMPRODUCT(N404:N568,O404:O568,AB404:AB568),SUMPRODUCT(D404:D568,AB404:AB568))</f>
        <v>2199.1905216009495</v>
      </c>
      <c r="AC570" s="329">
        <f>IF(AC402="kw",SUMPRODUCT(N404:N568,O404:O568,AC404:AC568),SUMPRODUCT(D404:D568,AC404:AC568))</f>
        <v>9657.399411396822</v>
      </c>
      <c r="AD570" s="329">
        <f>IF(AD402="kw",SUMPRODUCT(N404:N568,O404:O568,AD404:AD568),SUMPRODUCT(D404:D568,AD404:AD568))</f>
        <v>0</v>
      </c>
      <c r="AE570" s="329">
        <f>IF(AE402="kw",SUMPRODUCT(N404:N568,O404:O568,AE404:AE568),SUMPRODUCT(D404:D568,AE404:AE568))</f>
        <v>2130908.4724112065</v>
      </c>
      <c r="AF570" s="329">
        <f>IF(AF402="kw",SUMPRODUCT(N404:N568,O404:O568,AF404:AF568),SUMPRODUCT(D404:D568,AF404:AF568))</f>
        <v>0</v>
      </c>
      <c r="AG570" s="329">
        <f>IF(AG402="kw",SUMPRODUCT(N404:N568,O404:O568,AG404:AG568),SUMPRODUCT(D404:D568,AG404:AG568))</f>
        <v>0</v>
      </c>
      <c r="AH570" s="329">
        <f>IF(AH402="kw",SUMPRODUCT(N404:N568,O404:O568,AH404:AH568),SUMPRODUCT(D404:D568,AH404:AH568))</f>
        <v>0</v>
      </c>
      <c r="AI570" s="329">
        <f>IF(AI402="kw",SUMPRODUCT(N404:N568,O404:O568,AI404:AI568),SUMPRODUCT(D404:D568,AI404:AI568))</f>
        <v>0</v>
      </c>
      <c r="AJ570" s="329">
        <f>IF(AJ402="kw",SUMPRODUCT(N404:N568,O404:O568,AJ404:AJ568),SUMPRODUCT(D404:D568,AJ404:AJ568))</f>
        <v>0</v>
      </c>
      <c r="AK570" s="329">
        <f>IF(AK402="kw",SUMPRODUCT(N404:N568,O404:O568,AK404:AK568),SUMPRODUCT(D404:D568,AK404:AK568))</f>
        <v>0</v>
      </c>
      <c r="AL570" s="329">
        <f>IF(AL402="kw",SUMPRODUCT(N404:N568,O404:O568,AL404:AL568),SUMPRODUCT(D404:D568,AL404:AL568))</f>
        <v>0</v>
      </c>
      <c r="AM570" s="330"/>
    </row>
    <row r="571" spans="1:39" ht="15.75">
      <c r="B571" s="391" t="s">
        <v>293</v>
      </c>
      <c r="C571" s="392"/>
      <c r="D571" s="392"/>
      <c r="E571" s="392"/>
      <c r="F571" s="392"/>
      <c r="G571" s="392"/>
      <c r="H571" s="392"/>
      <c r="I571" s="392"/>
      <c r="J571" s="392"/>
      <c r="K571" s="392"/>
      <c r="L571" s="392"/>
      <c r="M571" s="392"/>
      <c r="N571" s="392"/>
      <c r="O571" s="392"/>
      <c r="P571" s="392"/>
      <c r="Q571" s="392"/>
      <c r="R571" s="392"/>
      <c r="S571" s="392"/>
      <c r="T571" s="392"/>
      <c r="U571" s="392"/>
      <c r="V571" s="392"/>
      <c r="W571" s="392"/>
      <c r="X571" s="392"/>
      <c r="Y571" s="392">
        <f>HLOOKUP(Y218,'2. LRAMVA Threshold'!$B$42:$Q$53,9,FALSE)</f>
        <v>0</v>
      </c>
      <c r="Z571" s="392">
        <f>HLOOKUP(Z218,'2. LRAMVA Threshold'!$B$42:$Q$53,9,FALSE)</f>
        <v>0</v>
      </c>
      <c r="AA571" s="392">
        <f>HLOOKUP(AA218,'2. LRAMVA Threshold'!$B$42:$Q$53,9,FALSE)</f>
        <v>0</v>
      </c>
      <c r="AB571" s="392">
        <f>HLOOKUP(AB218,'2. LRAMVA Threshold'!$B$42:$Q$53,9,FALSE)</f>
        <v>0</v>
      </c>
      <c r="AC571" s="392">
        <f>HLOOKUP(AC218,'2. LRAMVA Threshold'!$B$42:$Q$53,9,FALSE)</f>
        <v>0</v>
      </c>
      <c r="AD571" s="392">
        <f>HLOOKUP(AD218,'2. LRAMVA Threshold'!$B$42:$Q$53,9,FALSE)</f>
        <v>0</v>
      </c>
      <c r="AE571" s="392">
        <f>HLOOKUP(AE218,'2. LRAMVA Threshold'!$B$42:$Q$53,9,FALSE)</f>
        <v>0</v>
      </c>
      <c r="AF571" s="392">
        <f>HLOOKUP(AF218,'2. LRAMVA Threshold'!$B$42:$Q$53,9,FALSE)</f>
        <v>0</v>
      </c>
      <c r="AG571" s="392">
        <f>HLOOKUP(AG218,'2. LRAMVA Threshold'!$B$42:$Q$53,9,FALSE)</f>
        <v>0</v>
      </c>
      <c r="AH571" s="392">
        <f>HLOOKUP(AH218,'2. LRAMVA Threshold'!$B$42:$Q$53,9,FALSE)</f>
        <v>0</v>
      </c>
      <c r="AI571" s="392">
        <f>HLOOKUP(AI218,'2. LRAMVA Threshold'!$B$42:$Q$53,9,FALSE)</f>
        <v>0</v>
      </c>
      <c r="AJ571" s="392">
        <f>HLOOKUP(AJ218,'2. LRAMVA Threshold'!$B$42:$Q$53,9,FALSE)</f>
        <v>0</v>
      </c>
      <c r="AK571" s="392">
        <f>HLOOKUP(AK218,'2. LRAMVA Threshold'!$B$42:$Q$53,9,FALSE)</f>
        <v>0</v>
      </c>
      <c r="AL571" s="392">
        <f>HLOOKUP(AL218,'2. LRAMVA Threshold'!$B$42:$Q$53,9,FALSE)</f>
        <v>0</v>
      </c>
      <c r="AM571" s="393"/>
    </row>
    <row r="572" spans="1:39">
      <c r="B572" s="394"/>
      <c r="C572" s="432"/>
      <c r="D572" s="433"/>
      <c r="E572" s="433"/>
      <c r="F572" s="433"/>
      <c r="G572" s="433"/>
      <c r="H572" s="433"/>
      <c r="I572" s="433"/>
      <c r="J572" s="433"/>
      <c r="K572" s="433"/>
      <c r="L572" s="433"/>
      <c r="M572" s="433"/>
      <c r="N572" s="433"/>
      <c r="O572" s="434"/>
      <c r="P572" s="433"/>
      <c r="Q572" s="433"/>
      <c r="R572" s="433"/>
      <c r="S572" s="435"/>
      <c r="T572" s="435"/>
      <c r="U572" s="435"/>
      <c r="V572" s="435"/>
      <c r="W572" s="433"/>
      <c r="X572" s="433"/>
      <c r="Y572" s="436"/>
      <c r="Z572" s="436"/>
      <c r="AA572" s="436"/>
      <c r="AB572" s="436"/>
      <c r="AC572" s="436"/>
      <c r="AD572" s="436"/>
      <c r="AE572" s="436"/>
      <c r="AF572" s="399"/>
      <c r="AG572" s="399"/>
      <c r="AH572" s="399"/>
      <c r="AI572" s="399"/>
      <c r="AJ572" s="399"/>
      <c r="AK572" s="399"/>
      <c r="AL572" s="399"/>
      <c r="AM572" s="400"/>
    </row>
    <row r="573" spans="1:39">
      <c r="B573" s="324" t="s">
        <v>294</v>
      </c>
      <c r="C573" s="338"/>
      <c r="D573" s="338"/>
      <c r="E573" s="376"/>
      <c r="F573" s="376"/>
      <c r="G573" s="376"/>
      <c r="H573" s="376"/>
      <c r="I573" s="376"/>
      <c r="J573" s="376"/>
      <c r="K573" s="376"/>
      <c r="L573" s="376"/>
      <c r="M573" s="376"/>
      <c r="N573" s="376"/>
      <c r="O573" s="291"/>
      <c r="P573" s="340"/>
      <c r="Q573" s="340"/>
      <c r="R573" s="340"/>
      <c r="S573" s="339"/>
      <c r="T573" s="339"/>
      <c r="U573" s="339"/>
      <c r="V573" s="339"/>
      <c r="W573" s="340"/>
      <c r="X573" s="340"/>
      <c r="Y573" s="341">
        <f>HLOOKUP(Y$35,'3.  Distribution Rates'!$C$122:$P$133,9,FALSE)</f>
        <v>0</v>
      </c>
      <c r="Z573" s="341">
        <f>HLOOKUP(Z$35,'3.  Distribution Rates'!$C$122:$P$133,9,FALSE)</f>
        <v>0</v>
      </c>
      <c r="AA573" s="341">
        <f>HLOOKUP(AA$35,'3.  Distribution Rates'!$C$122:$P$133,9,FALSE)</f>
        <v>0</v>
      </c>
      <c r="AB573" s="341">
        <f>HLOOKUP(AB$35,'3.  Distribution Rates'!$C$122:$P$133,9,FALSE)</f>
        <v>0</v>
      </c>
      <c r="AC573" s="341">
        <f>HLOOKUP(AC$35,'3.  Distribution Rates'!$C$122:$P$133,9,FALSE)</f>
        <v>0</v>
      </c>
      <c r="AD573" s="341">
        <f>HLOOKUP(AD$35,'3.  Distribution Rates'!$C$122:$P$133,9,FALSE)</f>
        <v>0</v>
      </c>
      <c r="AE573" s="341">
        <f>HLOOKUP(AE$35,'3.  Distribution Rates'!$C$122:$P$133,9,FALSE)</f>
        <v>0</v>
      </c>
      <c r="AF573" s="341">
        <f>HLOOKUP(AF$35,'3.  Distribution Rates'!$C$122:$P$133,9,FALSE)</f>
        <v>0</v>
      </c>
      <c r="AG573" s="341">
        <f>HLOOKUP(AG$35,'3.  Distribution Rates'!$C$122:$P$133,9,FALSE)</f>
        <v>0</v>
      </c>
      <c r="AH573" s="341">
        <f>HLOOKUP(AH$35,'3.  Distribution Rates'!$C$122:$P$133,9,FALSE)</f>
        <v>0</v>
      </c>
      <c r="AI573" s="341">
        <f>HLOOKUP(AI$35,'3.  Distribution Rates'!$C$122:$P$133,9,FALSE)</f>
        <v>0</v>
      </c>
      <c r="AJ573" s="341">
        <f>HLOOKUP(AJ$35,'3.  Distribution Rates'!$C$122:$P$133,9,FALSE)</f>
        <v>0</v>
      </c>
      <c r="AK573" s="341">
        <f>HLOOKUP(AK$35,'3.  Distribution Rates'!$C$122:$P$133,9,FALSE)</f>
        <v>0</v>
      </c>
      <c r="AL573" s="341">
        <f>HLOOKUP(AL$35,'3.  Distribution Rates'!$C$122:$P$133,9,FALSE)</f>
        <v>0</v>
      </c>
      <c r="AM573" s="441"/>
    </row>
    <row r="574" spans="1:39">
      <c r="B574" s="324" t="s">
        <v>295</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LRAM'!Y140*Y573</f>
        <v>0</v>
      </c>
      <c r="Z574" s="378">
        <f>'4.  2011-2014 LRAM'!Z140*Z573</f>
        <v>0</v>
      </c>
      <c r="AA574" s="378">
        <f>'4.  2011-2014 LRAM'!AA140*AA573</f>
        <v>0</v>
      </c>
      <c r="AB574" s="378">
        <f>'4.  2011-2014 LRAM'!AB140*AB573</f>
        <v>0</v>
      </c>
      <c r="AC574" s="378">
        <f>'4.  2011-2014 LRAM'!AC140*AC573</f>
        <v>0</v>
      </c>
      <c r="AD574" s="378">
        <f>'4.  2011-2014 LRAM'!AD140*AD573</f>
        <v>0</v>
      </c>
      <c r="AE574" s="378">
        <f>'4.  2011-2014 LRAM'!AE140*AE573</f>
        <v>0</v>
      </c>
      <c r="AF574" s="378">
        <f>'4.  2011-2014 LRAM'!AF140*AF573</f>
        <v>0</v>
      </c>
      <c r="AG574" s="378">
        <f>'4.  2011-2014 LRAM'!AG140*AG573</f>
        <v>0</v>
      </c>
      <c r="AH574" s="378">
        <f>'4.  2011-2014 LRAM'!AH140*AH573</f>
        <v>0</v>
      </c>
      <c r="AI574" s="378">
        <f>'4.  2011-2014 LRAM'!AI140*AI573</f>
        <v>0</v>
      </c>
      <c r="AJ574" s="378">
        <f>'4.  2011-2014 LRAM'!AJ140*AJ573</f>
        <v>0</v>
      </c>
      <c r="AK574" s="378">
        <f>'4.  2011-2014 LRAM'!AK140*AK573</f>
        <v>0</v>
      </c>
      <c r="AL574" s="378">
        <f>'4.  2011-2014 LRAM'!AL140*AL573</f>
        <v>0</v>
      </c>
      <c r="AM574" s="626">
        <f t="shared" ref="AM574:AM580" si="1702">SUM(Y574:AL574)</f>
        <v>0</v>
      </c>
    </row>
    <row r="575" spans="1:39">
      <c r="B575" s="324" t="s">
        <v>296</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'4.  2011-2014 LRAM'!Y269*Y573</f>
        <v>0</v>
      </c>
      <c r="Z575" s="378">
        <f>'4.  2011-2014 LRAM'!Z269*Z573</f>
        <v>0</v>
      </c>
      <c r="AA575" s="378">
        <f>'4.  2011-2014 LRAM'!AA269*AA573</f>
        <v>0</v>
      </c>
      <c r="AB575" s="378">
        <f>'4.  2011-2014 LRAM'!AB269*AB573</f>
        <v>0</v>
      </c>
      <c r="AC575" s="378">
        <f>'4.  2011-2014 LRAM'!AC269*AC573</f>
        <v>0</v>
      </c>
      <c r="AD575" s="378">
        <f>'4.  2011-2014 LRAM'!AD269*AD573</f>
        <v>0</v>
      </c>
      <c r="AE575" s="378">
        <f>'4.  2011-2014 LRAM'!AE269*AE573</f>
        <v>0</v>
      </c>
      <c r="AF575" s="378">
        <f>'4.  2011-2014 LRAM'!AF269*AF573</f>
        <v>0</v>
      </c>
      <c r="AG575" s="378">
        <f>'4.  2011-2014 LRAM'!AG269*AG573</f>
        <v>0</v>
      </c>
      <c r="AH575" s="378">
        <f>'4.  2011-2014 LRAM'!AH269*AH573</f>
        <v>0</v>
      </c>
      <c r="AI575" s="378">
        <f>'4.  2011-2014 LRAM'!AI269*AI573</f>
        <v>0</v>
      </c>
      <c r="AJ575" s="378">
        <f>'4.  2011-2014 LRAM'!AJ269*AJ573</f>
        <v>0</v>
      </c>
      <c r="AK575" s="378">
        <f>'4.  2011-2014 LRAM'!AK269*AK573</f>
        <v>0</v>
      </c>
      <c r="AL575" s="378">
        <f>'4.  2011-2014 LRAM'!AL269*AL573</f>
        <v>0</v>
      </c>
      <c r="AM575" s="626">
        <f t="shared" si="1702"/>
        <v>0</v>
      </c>
    </row>
    <row r="576" spans="1:39">
      <c r="B576" s="324" t="s">
        <v>297</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'4.  2011-2014 LRAM'!Y398*Y573</f>
        <v>0</v>
      </c>
      <c r="Z576" s="378">
        <f>'4.  2011-2014 LRAM'!Z398*Z573</f>
        <v>0</v>
      </c>
      <c r="AA576" s="378">
        <f>'4.  2011-2014 LRAM'!AA398*AA573</f>
        <v>0</v>
      </c>
      <c r="AB576" s="378">
        <f>'4.  2011-2014 LRAM'!AB398*AB573</f>
        <v>0</v>
      </c>
      <c r="AC576" s="378">
        <f>'4.  2011-2014 LRAM'!AC398*AC573</f>
        <v>0</v>
      </c>
      <c r="AD576" s="378">
        <f>'4.  2011-2014 LRAM'!AD398*AD573</f>
        <v>0</v>
      </c>
      <c r="AE576" s="378">
        <f>'4.  2011-2014 LRAM'!AE398*AE573</f>
        <v>0</v>
      </c>
      <c r="AF576" s="378">
        <f>'4.  2011-2014 LRAM'!AF398*AF573</f>
        <v>0</v>
      </c>
      <c r="AG576" s="378">
        <f>'4.  2011-2014 LRAM'!AG398*AG573</f>
        <v>0</v>
      </c>
      <c r="AH576" s="378">
        <f>'4.  2011-2014 LRAM'!AH398*AH573</f>
        <v>0</v>
      </c>
      <c r="AI576" s="378">
        <f>'4.  2011-2014 LRAM'!AI398*AI573</f>
        <v>0</v>
      </c>
      <c r="AJ576" s="378">
        <f>'4.  2011-2014 LRAM'!AJ398*AJ573</f>
        <v>0</v>
      </c>
      <c r="AK576" s="378">
        <f>'4.  2011-2014 LRAM'!AK398*AK573</f>
        <v>0</v>
      </c>
      <c r="AL576" s="378">
        <f>'4.  2011-2014 LRAM'!AL398*AL573</f>
        <v>0</v>
      </c>
      <c r="AM576" s="626">
        <f t="shared" si="1702"/>
        <v>0</v>
      </c>
    </row>
    <row r="577" spans="2:39">
      <c r="B577" s="324" t="s">
        <v>298</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LRAM'!Y528*Y573</f>
        <v>0</v>
      </c>
      <c r="Z577" s="378">
        <f>'4.  2011-2014 LRAM'!Z528*Z573</f>
        <v>0</v>
      </c>
      <c r="AA577" s="378">
        <f>'4.  2011-2014 LRAM'!AA528*AA573</f>
        <v>0</v>
      </c>
      <c r="AB577" s="378">
        <f>'4.  2011-2014 LRAM'!AB528*AB573</f>
        <v>0</v>
      </c>
      <c r="AC577" s="378">
        <f>'4.  2011-2014 LRAM'!AC528*AC573</f>
        <v>0</v>
      </c>
      <c r="AD577" s="378">
        <f>'4.  2011-2014 LRAM'!AD528*AD573</f>
        <v>0</v>
      </c>
      <c r="AE577" s="378">
        <f>'4.  2011-2014 LRAM'!AE528*AE573</f>
        <v>0</v>
      </c>
      <c r="AF577" s="378">
        <f>'4.  2011-2014 LRAM'!AF528*AF573</f>
        <v>0</v>
      </c>
      <c r="AG577" s="378">
        <f>'4.  2011-2014 LRAM'!AG528*AG573</f>
        <v>0</v>
      </c>
      <c r="AH577" s="378">
        <f>'4.  2011-2014 LRAM'!AH528*AH573</f>
        <v>0</v>
      </c>
      <c r="AI577" s="378">
        <f>'4.  2011-2014 LRAM'!AI528*AI573</f>
        <v>0</v>
      </c>
      <c r="AJ577" s="378">
        <f>'4.  2011-2014 LRAM'!AJ528*AJ573</f>
        <v>0</v>
      </c>
      <c r="AK577" s="378">
        <f>'4.  2011-2014 LRAM'!AK528*AK573</f>
        <v>0</v>
      </c>
      <c r="AL577" s="378">
        <f>'4.  2011-2014 LRAM'!AL528*AL573</f>
        <v>0</v>
      </c>
      <c r="AM577" s="626">
        <f t="shared" si="1702"/>
        <v>0</v>
      </c>
    </row>
    <row r="578" spans="2:39">
      <c r="B578" s="324" t="s">
        <v>299</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 t="shared" ref="Y578:AL578" si="1703">Y209*Y573</f>
        <v>0</v>
      </c>
      <c r="Z578" s="378">
        <f t="shared" si="1703"/>
        <v>0</v>
      </c>
      <c r="AA578" s="378">
        <f t="shared" si="1703"/>
        <v>0</v>
      </c>
      <c r="AB578" s="378">
        <f>AB209*AB573</f>
        <v>0</v>
      </c>
      <c r="AC578" s="378">
        <f t="shared" si="1703"/>
        <v>0</v>
      </c>
      <c r="AD578" s="378">
        <f t="shared" si="1703"/>
        <v>0</v>
      </c>
      <c r="AE578" s="378">
        <f t="shared" si="1703"/>
        <v>0</v>
      </c>
      <c r="AF578" s="378">
        <f t="shared" si="1703"/>
        <v>0</v>
      </c>
      <c r="AG578" s="378">
        <f t="shared" si="1703"/>
        <v>0</v>
      </c>
      <c r="AH578" s="378">
        <f t="shared" si="1703"/>
        <v>0</v>
      </c>
      <c r="AI578" s="378">
        <f t="shared" si="1703"/>
        <v>0</v>
      </c>
      <c r="AJ578" s="378">
        <f t="shared" si="1703"/>
        <v>0</v>
      </c>
      <c r="AK578" s="378">
        <f t="shared" si="1703"/>
        <v>0</v>
      </c>
      <c r="AL578" s="378">
        <f t="shared" si="1703"/>
        <v>0</v>
      </c>
      <c r="AM578" s="626">
        <f t="shared" si="1702"/>
        <v>0</v>
      </c>
    </row>
    <row r="579" spans="2:39">
      <c r="B579" s="324" t="s">
        <v>300</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Y392*Y573</f>
        <v>0</v>
      </c>
      <c r="Z579" s="378">
        <f>Z392*Z573</f>
        <v>0</v>
      </c>
      <c r="AA579" s="378">
        <f t="shared" ref="AA579:AL579" si="1704">AA392*AA573</f>
        <v>0</v>
      </c>
      <c r="AB579" s="378">
        <f>AB392*AB573</f>
        <v>0</v>
      </c>
      <c r="AC579" s="378">
        <f t="shared" si="1704"/>
        <v>0</v>
      </c>
      <c r="AD579" s="378">
        <f t="shared" si="1704"/>
        <v>0</v>
      </c>
      <c r="AE579" s="378">
        <f t="shared" si="1704"/>
        <v>0</v>
      </c>
      <c r="AF579" s="378">
        <f t="shared" si="1704"/>
        <v>0</v>
      </c>
      <c r="AG579" s="378">
        <f t="shared" si="1704"/>
        <v>0</v>
      </c>
      <c r="AH579" s="378">
        <f t="shared" si="1704"/>
        <v>0</v>
      </c>
      <c r="AI579" s="378">
        <f t="shared" si="1704"/>
        <v>0</v>
      </c>
      <c r="AJ579" s="378">
        <f t="shared" si="1704"/>
        <v>0</v>
      </c>
      <c r="AK579" s="378">
        <f t="shared" si="1704"/>
        <v>0</v>
      </c>
      <c r="AL579" s="378">
        <f t="shared" si="1704"/>
        <v>0</v>
      </c>
      <c r="AM579" s="626">
        <f t="shared" si="1702"/>
        <v>0</v>
      </c>
    </row>
    <row r="580" spans="2:39">
      <c r="B580" s="324" t="s">
        <v>301</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Y570*Y573</f>
        <v>0</v>
      </c>
      <c r="Z580" s="378">
        <f t="shared" ref="Z580:AL580" si="1705">Z570*Z573</f>
        <v>0</v>
      </c>
      <c r="AA580" s="378">
        <f t="shared" si="1705"/>
        <v>0</v>
      </c>
      <c r="AB580" s="378">
        <f t="shared" si="1705"/>
        <v>0</v>
      </c>
      <c r="AC580" s="378">
        <f t="shared" si="1705"/>
        <v>0</v>
      </c>
      <c r="AD580" s="378">
        <f t="shared" si="1705"/>
        <v>0</v>
      </c>
      <c r="AE580" s="378">
        <f t="shared" si="1705"/>
        <v>0</v>
      </c>
      <c r="AF580" s="378">
        <f t="shared" si="1705"/>
        <v>0</v>
      </c>
      <c r="AG580" s="378">
        <f t="shared" si="1705"/>
        <v>0</v>
      </c>
      <c r="AH580" s="378">
        <f t="shared" si="1705"/>
        <v>0</v>
      </c>
      <c r="AI580" s="378">
        <f t="shared" si="1705"/>
        <v>0</v>
      </c>
      <c r="AJ580" s="378">
        <f t="shared" si="1705"/>
        <v>0</v>
      </c>
      <c r="AK580" s="378">
        <f t="shared" si="1705"/>
        <v>0</v>
      </c>
      <c r="AL580" s="378">
        <f t="shared" si="1705"/>
        <v>0</v>
      </c>
      <c r="AM580" s="626">
        <f t="shared" si="1702"/>
        <v>0</v>
      </c>
    </row>
    <row r="581" spans="2:39" ht="15.75">
      <c r="B581" s="349" t="s">
        <v>302</v>
      </c>
      <c r="C581" s="345"/>
      <c r="D581" s="336"/>
      <c r="E581" s="334"/>
      <c r="F581" s="334"/>
      <c r="G581" s="334"/>
      <c r="H581" s="334"/>
      <c r="I581" s="334"/>
      <c r="J581" s="334"/>
      <c r="K581" s="334"/>
      <c r="L581" s="334"/>
      <c r="M581" s="334"/>
      <c r="N581" s="334"/>
      <c r="O581" s="300"/>
      <c r="P581" s="334"/>
      <c r="Q581" s="334"/>
      <c r="R581" s="334"/>
      <c r="S581" s="336"/>
      <c r="T581" s="336"/>
      <c r="U581" s="336"/>
      <c r="V581" s="336"/>
      <c r="W581" s="334"/>
      <c r="X581" s="334"/>
      <c r="Y581" s="346">
        <f>SUM(Y574:Y580)</f>
        <v>0</v>
      </c>
      <c r="Z581" s="346">
        <f>SUM(Z574:Z580)</f>
        <v>0</v>
      </c>
      <c r="AA581" s="346">
        <f t="shared" ref="AA581:AE581" si="1706">SUM(AA574:AA580)</f>
        <v>0</v>
      </c>
      <c r="AB581" s="346">
        <f t="shared" si="1706"/>
        <v>0</v>
      </c>
      <c r="AC581" s="346">
        <f t="shared" si="1706"/>
        <v>0</v>
      </c>
      <c r="AD581" s="346">
        <f>SUM(AD574:AD580)</f>
        <v>0</v>
      </c>
      <c r="AE581" s="346">
        <f t="shared" si="1706"/>
        <v>0</v>
      </c>
      <c r="AF581" s="346">
        <f>SUM(AF574:AF580)</f>
        <v>0</v>
      </c>
      <c r="AG581" s="346">
        <f>SUM(AG574:AG580)</f>
        <v>0</v>
      </c>
      <c r="AH581" s="346">
        <f t="shared" ref="AH581:AL581" si="1707">SUM(AH574:AH580)</f>
        <v>0</v>
      </c>
      <c r="AI581" s="346">
        <f t="shared" si="1707"/>
        <v>0</v>
      </c>
      <c r="AJ581" s="346">
        <f>SUM(AJ574:AJ580)</f>
        <v>0</v>
      </c>
      <c r="AK581" s="346">
        <f t="shared" si="1707"/>
        <v>0</v>
      </c>
      <c r="AL581" s="346">
        <f t="shared" si="1707"/>
        <v>0</v>
      </c>
      <c r="AM581" s="407">
        <f>SUM(AM574:AM580)</f>
        <v>0</v>
      </c>
    </row>
    <row r="582" spans="2:39" ht="15.75">
      <c r="B582" s="349" t="s">
        <v>303</v>
      </c>
      <c r="C582" s="345"/>
      <c r="D582" s="350"/>
      <c r="E582" s="334"/>
      <c r="F582" s="334"/>
      <c r="G582" s="334"/>
      <c r="H582" s="334"/>
      <c r="I582" s="334"/>
      <c r="J582" s="334"/>
      <c r="K582" s="334"/>
      <c r="L582" s="334"/>
      <c r="M582" s="334"/>
      <c r="N582" s="334"/>
      <c r="O582" s="300"/>
      <c r="P582" s="334"/>
      <c r="Q582" s="334"/>
      <c r="R582" s="334"/>
      <c r="S582" s="336"/>
      <c r="T582" s="336"/>
      <c r="U582" s="336"/>
      <c r="V582" s="336"/>
      <c r="W582" s="334"/>
      <c r="X582" s="334"/>
      <c r="Y582" s="347">
        <f>Y571*Y573</f>
        <v>0</v>
      </c>
      <c r="Z582" s="347">
        <f t="shared" ref="Z582:AE582" si="1708">Z571*Z573</f>
        <v>0</v>
      </c>
      <c r="AA582" s="347">
        <f t="shared" si="1708"/>
        <v>0</v>
      </c>
      <c r="AB582" s="347">
        <f t="shared" si="1708"/>
        <v>0</v>
      </c>
      <c r="AC582" s="347">
        <f t="shared" si="1708"/>
        <v>0</v>
      </c>
      <c r="AD582" s="347">
        <f>AD571*AD573</f>
        <v>0</v>
      </c>
      <c r="AE582" s="347">
        <f t="shared" si="1708"/>
        <v>0</v>
      </c>
      <c r="AF582" s="347">
        <f>AF571*AF573</f>
        <v>0</v>
      </c>
      <c r="AG582" s="347">
        <f t="shared" ref="AG582:AL582" si="1709">AG571*AG573</f>
        <v>0</v>
      </c>
      <c r="AH582" s="347">
        <f t="shared" si="1709"/>
        <v>0</v>
      </c>
      <c r="AI582" s="347">
        <f t="shared" si="1709"/>
        <v>0</v>
      </c>
      <c r="AJ582" s="347">
        <f>AJ571*AJ573</f>
        <v>0</v>
      </c>
      <c r="AK582" s="347">
        <f>AK571*AK573</f>
        <v>0</v>
      </c>
      <c r="AL582" s="347">
        <f t="shared" si="1709"/>
        <v>0</v>
      </c>
      <c r="AM582" s="407">
        <f>SUM(Y582:AL582)</f>
        <v>0</v>
      </c>
    </row>
    <row r="583" spans="2:39" ht="15.75">
      <c r="B583" s="349" t="s">
        <v>304</v>
      </c>
      <c r="C583" s="345"/>
      <c r="D583" s="350"/>
      <c r="E583" s="334"/>
      <c r="F583" s="334"/>
      <c r="G583" s="334"/>
      <c r="H583" s="334"/>
      <c r="I583" s="334"/>
      <c r="J583" s="334"/>
      <c r="K583" s="334"/>
      <c r="L583" s="334"/>
      <c r="M583" s="334"/>
      <c r="N583" s="334"/>
      <c r="O583" s="300"/>
      <c r="P583" s="334"/>
      <c r="Q583" s="334"/>
      <c r="R583" s="334"/>
      <c r="S583" s="350"/>
      <c r="T583" s="350"/>
      <c r="U583" s="350"/>
      <c r="V583" s="350"/>
      <c r="W583" s="334"/>
      <c r="X583" s="334"/>
      <c r="Y583" s="351"/>
      <c r="Z583" s="351"/>
      <c r="AA583" s="351"/>
      <c r="AB583" s="351"/>
      <c r="AC583" s="351"/>
      <c r="AD583" s="351"/>
      <c r="AE583" s="351"/>
      <c r="AF583" s="351"/>
      <c r="AG583" s="351"/>
      <c r="AH583" s="351"/>
      <c r="AI583" s="351"/>
      <c r="AJ583" s="351"/>
      <c r="AK583" s="351"/>
      <c r="AL583" s="351"/>
      <c r="AM583" s="407">
        <f>AM581-AM582</f>
        <v>0</v>
      </c>
    </row>
    <row r="584" spans="2:39">
      <c r="B584" s="324"/>
      <c r="C584" s="350"/>
      <c r="D584" s="350"/>
      <c r="E584" s="334"/>
      <c r="F584" s="334"/>
      <c r="G584" s="334"/>
      <c r="H584" s="334"/>
      <c r="I584" s="334"/>
      <c r="J584" s="334"/>
      <c r="K584" s="334"/>
      <c r="L584" s="334"/>
      <c r="M584" s="334"/>
      <c r="N584" s="334"/>
      <c r="O584" s="300"/>
      <c r="P584" s="334"/>
      <c r="Q584" s="334"/>
      <c r="R584" s="334"/>
      <c r="S584" s="350"/>
      <c r="T584" s="345"/>
      <c r="U584" s="350"/>
      <c r="V584" s="350"/>
      <c r="W584" s="334"/>
      <c r="X584" s="334"/>
      <c r="Y584" s="352"/>
      <c r="Z584" s="352"/>
      <c r="AA584" s="352"/>
      <c r="AB584" s="352"/>
      <c r="AC584" s="352"/>
      <c r="AD584" s="352"/>
      <c r="AE584" s="352"/>
      <c r="AF584" s="352"/>
      <c r="AG584" s="352"/>
      <c r="AH584" s="352"/>
      <c r="AI584" s="352"/>
      <c r="AJ584" s="352"/>
      <c r="AK584" s="352"/>
      <c r="AL584" s="352"/>
      <c r="AM584" s="348"/>
    </row>
    <row r="585" spans="2:39">
      <c r="B585" s="439" t="s">
        <v>305</v>
      </c>
      <c r="C585" s="304"/>
      <c r="D585" s="279"/>
      <c r="E585" s="279"/>
      <c r="F585" s="279"/>
      <c r="G585" s="279"/>
      <c r="H585" s="279"/>
      <c r="I585" s="279"/>
      <c r="J585" s="279"/>
      <c r="K585" s="279"/>
      <c r="L585" s="279"/>
      <c r="M585" s="279"/>
      <c r="N585" s="279"/>
      <c r="O585" s="357"/>
      <c r="P585" s="279"/>
      <c r="Q585" s="279"/>
      <c r="R585" s="279"/>
      <c r="S585" s="304"/>
      <c r="T585" s="309"/>
      <c r="U585" s="309"/>
      <c r="V585" s="279"/>
      <c r="W585" s="279"/>
      <c r="X585" s="309"/>
      <c r="Y585" s="291">
        <f>SUMPRODUCT(E404:E568,Y404:Y568)</f>
        <v>36207245.628725283</v>
      </c>
      <c r="Z585" s="291">
        <f>SUMPRODUCT(E404:E568,Z404:Z568)</f>
        <v>7299092.7834804663</v>
      </c>
      <c r="AA585" s="291">
        <f>IF(AA402="kw",SUMPRODUCT($N$404:$N$568,$P$404:$P$568,AA404:AA568),SUMPRODUCT($E$404:$E$568,AA404:AA568))</f>
        <v>26303.843383255709</v>
      </c>
      <c r="AB585" s="291">
        <f>IF(AB402="kw",SUMPRODUCT($N$404:$N$568,$P$404:$P$568,AB404:AB568),SUMPRODUCT($E$404:$E$568,AB404:AB568))</f>
        <v>2199.1905216009495</v>
      </c>
      <c r="AC585" s="291">
        <f>IF(AC402="kw",SUMPRODUCT($N$404:$N$568,$P$404:$P$568,AC404:AC568),SUMPRODUCT($E$404:$E$568,AC404:AC568))</f>
        <v>9657.399411396822</v>
      </c>
      <c r="AD585" s="291">
        <f t="shared" ref="AD585:AL585" si="1710">IF(AD402="kw",SUMPRODUCT($N$404:$N$568,$P$404:$P$568,AD404:AD568),SUMPRODUCT($E$404:$E$568,AD404:AD568))</f>
        <v>0</v>
      </c>
      <c r="AE585" s="291">
        <f t="shared" si="1710"/>
        <v>2130908.4724112065</v>
      </c>
      <c r="AF585" s="291">
        <f t="shared" si="1710"/>
        <v>0</v>
      </c>
      <c r="AG585" s="291">
        <f t="shared" si="1710"/>
        <v>0</v>
      </c>
      <c r="AH585" s="291">
        <f t="shared" si="1710"/>
        <v>0</v>
      </c>
      <c r="AI585" s="291">
        <f t="shared" si="1710"/>
        <v>0</v>
      </c>
      <c r="AJ585" s="291">
        <f t="shared" si="1710"/>
        <v>0</v>
      </c>
      <c r="AK585" s="291">
        <f t="shared" si="1710"/>
        <v>0</v>
      </c>
      <c r="AL585" s="291">
        <f t="shared" si="1710"/>
        <v>0</v>
      </c>
      <c r="AM585" s="337"/>
    </row>
    <row r="586" spans="2:39">
      <c r="B586" s="439" t="s">
        <v>306</v>
      </c>
      <c r="C586" s="304"/>
      <c r="D586" s="279"/>
      <c r="E586" s="279"/>
      <c r="F586" s="279"/>
      <c r="G586" s="279"/>
      <c r="H586" s="279"/>
      <c r="I586" s="279"/>
      <c r="J586" s="279"/>
      <c r="K586" s="279"/>
      <c r="L586" s="279"/>
      <c r="M586" s="279"/>
      <c r="N586" s="279"/>
      <c r="O586" s="357"/>
      <c r="P586" s="279"/>
      <c r="Q586" s="279"/>
      <c r="R586" s="279"/>
      <c r="S586" s="304"/>
      <c r="T586" s="309"/>
      <c r="U586" s="309"/>
      <c r="V586" s="279"/>
      <c r="W586" s="279"/>
      <c r="X586" s="309"/>
      <c r="Y586" s="291">
        <f>SUMPRODUCT(F404:F568,Y404:Y568)</f>
        <v>36207257.132806636</v>
      </c>
      <c r="Z586" s="291">
        <f>SUMPRODUCT(F404:F568,Z404:Z568)</f>
        <v>7091682.6266611246</v>
      </c>
      <c r="AA586" s="291">
        <f t="shared" ref="AA586:AL586" si="1711">IF(AA402="kw",SUMPRODUCT($N$404:$N$568,$Q$404:$Q$568,AA404:AA568),SUMPRODUCT($F$404:$F$568,AA404:AA568))</f>
        <v>26720.204173540358</v>
      </c>
      <c r="AB586" s="291">
        <f t="shared" si="1711"/>
        <v>2240.2018322379954</v>
      </c>
      <c r="AC586" s="291">
        <f>IF(AC402="kw",SUMPRODUCT($N$404:$N$568,$Q$404:$Q$568,AC404:AC568),SUMPRODUCT($F$404:$F$568,AC404:AC568))</f>
        <v>9837.4941341216618</v>
      </c>
      <c r="AD586" s="291">
        <f t="shared" si="1711"/>
        <v>0</v>
      </c>
      <c r="AE586" s="291">
        <f t="shared" si="1711"/>
        <v>2148118.7351712738</v>
      </c>
      <c r="AF586" s="291">
        <f t="shared" si="1711"/>
        <v>0</v>
      </c>
      <c r="AG586" s="291">
        <f t="shared" si="1711"/>
        <v>0</v>
      </c>
      <c r="AH586" s="291">
        <f t="shared" si="1711"/>
        <v>0</v>
      </c>
      <c r="AI586" s="291">
        <f t="shared" si="1711"/>
        <v>0</v>
      </c>
      <c r="AJ586" s="291">
        <f t="shared" si="1711"/>
        <v>0</v>
      </c>
      <c r="AK586" s="291">
        <f t="shared" si="1711"/>
        <v>0</v>
      </c>
      <c r="AL586" s="291">
        <f t="shared" si="1711"/>
        <v>0</v>
      </c>
      <c r="AM586" s="337"/>
    </row>
    <row r="587" spans="2:39">
      <c r="B587" s="440" t="s">
        <v>307</v>
      </c>
      <c r="C587" s="364"/>
      <c r="D587" s="384"/>
      <c r="E587" s="384"/>
      <c r="F587" s="384"/>
      <c r="G587" s="384"/>
      <c r="H587" s="384"/>
      <c r="I587" s="384"/>
      <c r="J587" s="384"/>
      <c r="K587" s="384"/>
      <c r="L587" s="384"/>
      <c r="M587" s="384"/>
      <c r="N587" s="384"/>
      <c r="O587" s="383"/>
      <c r="P587" s="384"/>
      <c r="Q587" s="384"/>
      <c r="R587" s="384"/>
      <c r="S587" s="364"/>
      <c r="T587" s="385"/>
      <c r="U587" s="385"/>
      <c r="V587" s="384"/>
      <c r="W587" s="384"/>
      <c r="X587" s="385"/>
      <c r="Y587" s="326">
        <f>SUMPRODUCT(G404:G568,Y404:Y568)</f>
        <v>36207257.132806636</v>
      </c>
      <c r="Z587" s="326">
        <f>SUMPRODUCT(G404:G568,Z404:Z568)</f>
        <v>6878247.4859719547</v>
      </c>
      <c r="AA587" s="326">
        <f t="shared" ref="AA587:AL587" si="1712">IF(AA402="kw",SUMPRODUCT($N$404:$N$568,$R$404:$R$568,AA404:AA568),SUMPRODUCT($G$404:$G$568,AA404:AA568))</f>
        <v>26600.160871809978</v>
      </c>
      <c r="AB587" s="326">
        <f t="shared" si="1712"/>
        <v>2240.2018322379954</v>
      </c>
      <c r="AC587" s="326">
        <f>IF(AC402="kw",SUMPRODUCT($N$404:$N$568,$R$404:$R$568,AC404:AC568),SUMPRODUCT($G$404:$G$568,AC404:AC568))</f>
        <v>9837.4941341216618</v>
      </c>
      <c r="AD587" s="326">
        <f t="shared" si="1712"/>
        <v>0</v>
      </c>
      <c r="AE587" s="326">
        <f t="shared" si="1712"/>
        <v>2148118.7351712738</v>
      </c>
      <c r="AF587" s="326">
        <f t="shared" si="1712"/>
        <v>0</v>
      </c>
      <c r="AG587" s="326">
        <f t="shared" si="1712"/>
        <v>0</v>
      </c>
      <c r="AH587" s="326">
        <f t="shared" si="1712"/>
        <v>0</v>
      </c>
      <c r="AI587" s="326">
        <f t="shared" si="1712"/>
        <v>0</v>
      </c>
      <c r="AJ587" s="326">
        <f t="shared" si="1712"/>
        <v>0</v>
      </c>
      <c r="AK587" s="326">
        <f t="shared" si="1712"/>
        <v>0</v>
      </c>
      <c r="AL587" s="326">
        <f t="shared" si="1712"/>
        <v>0</v>
      </c>
      <c r="AM587" s="386"/>
    </row>
    <row r="588" spans="2:39" ht="22.5" customHeight="1">
      <c r="B588" s="368" t="s">
        <v>592</v>
      </c>
      <c r="C588" s="387"/>
      <c r="D588" s="388"/>
      <c r="E588" s="388"/>
      <c r="F588" s="388"/>
      <c r="G588" s="388"/>
      <c r="H588" s="388"/>
      <c r="I588" s="388"/>
      <c r="J588" s="388"/>
      <c r="K588" s="388"/>
      <c r="L588" s="388"/>
      <c r="M588" s="388"/>
      <c r="N588" s="388"/>
      <c r="O588" s="388"/>
      <c r="P588" s="388"/>
      <c r="Q588" s="388"/>
      <c r="R588" s="388"/>
      <c r="S588" s="371"/>
      <c r="T588" s="372"/>
      <c r="U588" s="388"/>
      <c r="V588" s="388"/>
      <c r="W588" s="388"/>
      <c r="X588" s="388"/>
      <c r="Y588" s="409"/>
      <c r="Z588" s="409"/>
      <c r="AA588" s="409"/>
      <c r="AB588" s="409"/>
      <c r="AC588" s="409"/>
      <c r="AD588" s="409"/>
      <c r="AE588" s="409"/>
      <c r="AF588" s="409"/>
      <c r="AG588" s="409"/>
      <c r="AH588" s="409"/>
      <c r="AI588" s="409"/>
      <c r="AJ588" s="409"/>
      <c r="AK588" s="409"/>
      <c r="AL588" s="409"/>
      <c r="AM588" s="389"/>
    </row>
    <row r="591" spans="2:39" ht="15.75">
      <c r="B591" s="280" t="s">
        <v>309</v>
      </c>
      <c r="C591" s="281"/>
      <c r="D591" s="587" t="s">
        <v>526</v>
      </c>
      <c r="E591" s="253"/>
      <c r="F591" s="587"/>
      <c r="G591" s="253"/>
      <c r="H591" s="253"/>
      <c r="I591" s="253"/>
      <c r="J591" s="253"/>
      <c r="K591" s="253"/>
      <c r="L591" s="253"/>
      <c r="M591" s="253"/>
      <c r="N591" s="253"/>
      <c r="O591" s="281"/>
      <c r="P591" s="253"/>
      <c r="Q591" s="253"/>
      <c r="R591" s="253"/>
      <c r="S591" s="253"/>
      <c r="T591" s="253"/>
      <c r="U591" s="253"/>
      <c r="V591" s="253"/>
      <c r="W591" s="253"/>
      <c r="X591" s="253"/>
      <c r="Y591" s="270"/>
      <c r="Z591" s="267"/>
      <c r="AA591" s="267"/>
      <c r="AB591" s="267"/>
      <c r="AC591" s="267"/>
      <c r="AD591" s="267"/>
      <c r="AE591" s="267"/>
      <c r="AF591" s="267"/>
      <c r="AG591" s="267"/>
      <c r="AH591" s="267"/>
      <c r="AI591" s="267"/>
      <c r="AJ591" s="267"/>
      <c r="AK591" s="267"/>
      <c r="AL591" s="267"/>
    </row>
    <row r="592" spans="2:39" ht="33.75" customHeight="1">
      <c r="B592" s="821" t="s">
        <v>211</v>
      </c>
      <c r="C592" s="823" t="s">
        <v>33</v>
      </c>
      <c r="D592" s="284" t="s">
        <v>422</v>
      </c>
      <c r="E592" s="825" t="s">
        <v>209</v>
      </c>
      <c r="F592" s="826"/>
      <c r="G592" s="826"/>
      <c r="H592" s="826"/>
      <c r="I592" s="826"/>
      <c r="J592" s="826"/>
      <c r="K592" s="826"/>
      <c r="L592" s="826"/>
      <c r="M592" s="827"/>
      <c r="N592" s="828" t="s">
        <v>213</v>
      </c>
      <c r="O592" s="284" t="s">
        <v>423</v>
      </c>
      <c r="P592" s="825" t="s">
        <v>212</v>
      </c>
      <c r="Q592" s="826"/>
      <c r="R592" s="826"/>
      <c r="S592" s="826"/>
      <c r="T592" s="826"/>
      <c r="U592" s="826"/>
      <c r="V592" s="826"/>
      <c r="W592" s="826"/>
      <c r="X592" s="827"/>
      <c r="Y592" s="818" t="s">
        <v>243</v>
      </c>
      <c r="Z592" s="819"/>
      <c r="AA592" s="819"/>
      <c r="AB592" s="819"/>
      <c r="AC592" s="819"/>
      <c r="AD592" s="819"/>
      <c r="AE592" s="819"/>
      <c r="AF592" s="819"/>
      <c r="AG592" s="819"/>
      <c r="AH592" s="819"/>
      <c r="AI592" s="819"/>
      <c r="AJ592" s="819"/>
      <c r="AK592" s="819"/>
      <c r="AL592" s="819"/>
      <c r="AM592" s="820"/>
    </row>
    <row r="593" spans="1:39" ht="68.25" customHeight="1">
      <c r="B593" s="822"/>
      <c r="C593" s="824"/>
      <c r="D593" s="285">
        <v>2018</v>
      </c>
      <c r="E593" s="285">
        <v>2019</v>
      </c>
      <c r="F593" s="285">
        <v>2020</v>
      </c>
      <c r="G593" s="285">
        <v>2021</v>
      </c>
      <c r="H593" s="285">
        <v>2022</v>
      </c>
      <c r="I593" s="285">
        <v>2023</v>
      </c>
      <c r="J593" s="285">
        <v>2024</v>
      </c>
      <c r="K593" s="285">
        <v>2025</v>
      </c>
      <c r="L593" s="285">
        <v>2026</v>
      </c>
      <c r="M593" s="285">
        <v>2027</v>
      </c>
      <c r="N593" s="829"/>
      <c r="O593" s="285">
        <v>2018</v>
      </c>
      <c r="P593" s="285">
        <v>2019</v>
      </c>
      <c r="Q593" s="285">
        <v>2020</v>
      </c>
      <c r="R593" s="285">
        <v>2021</v>
      </c>
      <c r="S593" s="285">
        <v>2022</v>
      </c>
      <c r="T593" s="285">
        <v>2023</v>
      </c>
      <c r="U593" s="285">
        <v>2024</v>
      </c>
      <c r="V593" s="285">
        <v>2025</v>
      </c>
      <c r="W593" s="285">
        <v>2026</v>
      </c>
      <c r="X593" s="285">
        <v>2027</v>
      </c>
      <c r="Y593" s="285" t="str">
        <f>'1.  LRAMVA Summary'!D52</f>
        <v>Residential</v>
      </c>
      <c r="Z593" s="285" t="str">
        <f>'1.  LRAMVA Summary'!E52</f>
        <v>GS&lt;50 kW</v>
      </c>
      <c r="AA593" s="285" t="str">
        <f>+AA35</f>
        <v>General Service 50 to 4,999 kW</v>
      </c>
      <c r="AB593" s="285" t="str">
        <f t="shared" ref="AB593:AL593" si="1713">+AB35</f>
        <v>Large Use</v>
      </c>
      <c r="AC593" s="285" t="str">
        <f t="shared" si="1713"/>
        <v>Large Use 2</v>
      </c>
      <c r="AD593" s="285" t="str">
        <f t="shared" si="1713"/>
        <v>Street Lighting</v>
      </c>
      <c r="AE593" s="285" t="str">
        <f t="shared" si="1713"/>
        <v>Unmetered Scattered Load</v>
      </c>
      <c r="AF593" s="285" t="str">
        <f t="shared" si="1713"/>
        <v/>
      </c>
      <c r="AG593" s="285" t="str">
        <f t="shared" si="1713"/>
        <v/>
      </c>
      <c r="AH593" s="285" t="str">
        <f t="shared" si="1713"/>
        <v/>
      </c>
      <c r="AI593" s="285" t="str">
        <f t="shared" si="1713"/>
        <v/>
      </c>
      <c r="AJ593" s="285" t="str">
        <f t="shared" si="1713"/>
        <v/>
      </c>
      <c r="AK593" s="285" t="str">
        <f t="shared" si="1713"/>
        <v/>
      </c>
      <c r="AL593" s="285" t="str">
        <f t="shared" si="1713"/>
        <v/>
      </c>
      <c r="AM593" s="287" t="str">
        <f>'1.  LRAMVA Summary'!R52</f>
        <v>Total</v>
      </c>
    </row>
    <row r="594" spans="1:39" ht="15.75" customHeight="1">
      <c r="A594" s="531"/>
      <c r="B594" s="517" t="s">
        <v>504</v>
      </c>
      <c r="C594" s="289"/>
      <c r="D594" s="289"/>
      <c r="E594" s="289"/>
      <c r="F594" s="289"/>
      <c r="G594" s="289"/>
      <c r="H594" s="289"/>
      <c r="I594" s="289"/>
      <c r="J594" s="289"/>
      <c r="K594" s="289"/>
      <c r="L594" s="289"/>
      <c r="M594" s="289"/>
      <c r="N594" s="290"/>
      <c r="O594" s="289"/>
      <c r="P594" s="289"/>
      <c r="Q594" s="289"/>
      <c r="R594" s="289"/>
      <c r="S594" s="289"/>
      <c r="T594" s="289"/>
      <c r="U594" s="289"/>
      <c r="V594" s="289"/>
      <c r="W594" s="289"/>
      <c r="X594" s="289"/>
      <c r="Y594" s="291" t="str">
        <f>'1.  LRAMVA Summary'!D53</f>
        <v>kWh</v>
      </c>
      <c r="Z594" s="291" t="str">
        <f>'1.  LRAMVA Summary'!E53</f>
        <v>kWh</v>
      </c>
      <c r="AA594" s="291" t="str">
        <f>+AA36</f>
        <v>kW</v>
      </c>
      <c r="AB594" s="291" t="str">
        <f t="shared" ref="AB594:AL594" si="1714">+AB36</f>
        <v>kW</v>
      </c>
      <c r="AC594" s="291" t="str">
        <f t="shared" si="1714"/>
        <v>kW</v>
      </c>
      <c r="AD594" s="291" t="str">
        <f t="shared" si="1714"/>
        <v>kW</v>
      </c>
      <c r="AE594" s="291" t="str">
        <f t="shared" si="1714"/>
        <v>kWh</v>
      </c>
      <c r="AF594" s="291">
        <f t="shared" si="1714"/>
        <v>0</v>
      </c>
      <c r="AG594" s="291">
        <f t="shared" si="1714"/>
        <v>0</v>
      </c>
      <c r="AH594" s="291">
        <f t="shared" si="1714"/>
        <v>0</v>
      </c>
      <c r="AI594" s="291">
        <f t="shared" si="1714"/>
        <v>0</v>
      </c>
      <c r="AJ594" s="291">
        <f t="shared" si="1714"/>
        <v>0</v>
      </c>
      <c r="AK594" s="291">
        <f t="shared" si="1714"/>
        <v>0</v>
      </c>
      <c r="AL594" s="291">
        <f t="shared" si="1714"/>
        <v>0</v>
      </c>
      <c r="AM594" s="292"/>
    </row>
    <row r="595" spans="1:39" ht="15.75" outlineLevel="1">
      <c r="A595" s="531"/>
      <c r="B595" s="503" t="s">
        <v>497</v>
      </c>
      <c r="C595" s="289"/>
      <c r="D595" s="289"/>
      <c r="E595" s="289"/>
      <c r="F595" s="289"/>
      <c r="G595" s="289"/>
      <c r="H595" s="289"/>
      <c r="I595" s="289"/>
      <c r="J595" s="289"/>
      <c r="K595" s="289"/>
      <c r="L595" s="289"/>
      <c r="M595" s="289"/>
      <c r="N595" s="290"/>
      <c r="O595" s="289"/>
      <c r="P595" s="289"/>
      <c r="Q595" s="289"/>
      <c r="R595" s="289"/>
      <c r="S595" s="289"/>
      <c r="T595" s="289"/>
      <c r="U595" s="289"/>
      <c r="V595" s="289"/>
      <c r="W595" s="289"/>
      <c r="X595" s="289"/>
      <c r="Y595" s="291"/>
      <c r="Z595" s="291"/>
      <c r="AA595" s="291"/>
      <c r="AB595" s="291"/>
      <c r="AC595" s="291"/>
      <c r="AD595" s="291"/>
      <c r="AE595" s="291"/>
      <c r="AF595" s="291"/>
      <c r="AG595" s="291"/>
      <c r="AH595" s="291"/>
      <c r="AI595" s="291"/>
      <c r="AJ595" s="291"/>
      <c r="AK595" s="291"/>
      <c r="AL595" s="291"/>
      <c r="AM595" s="292"/>
    </row>
    <row r="596" spans="1:39" outlineLevel="1">
      <c r="A596" s="531">
        <v>1</v>
      </c>
      <c r="B596" s="428" t="s">
        <v>95</v>
      </c>
      <c r="C596" s="746" t="s">
        <v>762</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v>1</v>
      </c>
      <c r="Z596" s="410"/>
      <c r="AA596" s="410"/>
      <c r="AB596" s="410"/>
      <c r="AC596" s="410"/>
      <c r="AD596" s="410"/>
      <c r="AE596" s="410"/>
      <c r="AF596" s="410"/>
      <c r="AG596" s="410"/>
      <c r="AH596" s="410"/>
      <c r="AI596" s="410"/>
      <c r="AJ596" s="410"/>
      <c r="AK596" s="410"/>
      <c r="AL596" s="410"/>
      <c r="AM596" s="296">
        <f>SUM(Y596:AL596)</f>
        <v>1</v>
      </c>
    </row>
    <row r="597" spans="1:39" outlineLevel="1">
      <c r="A597" s="531"/>
      <c r="B597" s="294" t="s">
        <v>310</v>
      </c>
      <c r="C597" s="746" t="s">
        <v>763</v>
      </c>
      <c r="D597" s="295">
        <v>22479.308334591798</v>
      </c>
      <c r="E597" s="295">
        <v>18088.877400388057</v>
      </c>
      <c r="F597" s="295">
        <v>18088.877400388057</v>
      </c>
      <c r="G597" s="295">
        <v>18088.877400388057</v>
      </c>
      <c r="H597" s="295">
        <v>18088.877400388057</v>
      </c>
      <c r="I597" s="295">
        <v>18088.877400388057</v>
      </c>
      <c r="J597" s="295">
        <v>18088.877400388057</v>
      </c>
      <c r="K597" s="295">
        <v>18088.660008529427</v>
      </c>
      <c r="L597" s="295">
        <v>18088.660008529427</v>
      </c>
      <c r="M597" s="295">
        <v>18040.313611968522</v>
      </c>
      <c r="N597" s="468"/>
      <c r="O597" s="295">
        <v>1.4162987316012252</v>
      </c>
      <c r="P597" s="295">
        <v>1.1489103484989238</v>
      </c>
      <c r="Q597" s="295">
        <v>1.1489103484989238</v>
      </c>
      <c r="R597" s="295">
        <v>1.1489103484989238</v>
      </c>
      <c r="S597" s="295">
        <v>1.1489103484989238</v>
      </c>
      <c r="T597" s="295">
        <v>1.1489103484989238</v>
      </c>
      <c r="U597" s="295">
        <v>1.1489103484989238</v>
      </c>
      <c r="V597" s="295">
        <v>1.1489103484989238</v>
      </c>
      <c r="W597" s="295">
        <v>1.1489103484989238</v>
      </c>
      <c r="X597" s="295">
        <v>1.1460446856956841</v>
      </c>
      <c r="Y597" s="411">
        <f>Y596</f>
        <v>1</v>
      </c>
      <c r="Z597" s="411">
        <f t="shared" ref="Z597" si="1715">Z596</f>
        <v>0</v>
      </c>
      <c r="AA597" s="411">
        <f t="shared" ref="AA597" si="1716">AA596</f>
        <v>0</v>
      </c>
      <c r="AB597" s="411">
        <f t="shared" ref="AB597" si="1717">AB596</f>
        <v>0</v>
      </c>
      <c r="AC597" s="411">
        <f t="shared" ref="AC597" si="1718">AC596</f>
        <v>0</v>
      </c>
      <c r="AD597" s="411">
        <f t="shared" ref="AD597" si="1719">AD596</f>
        <v>0</v>
      </c>
      <c r="AE597" s="411">
        <f t="shared" ref="AE597" si="1720">AE596</f>
        <v>0</v>
      </c>
      <c r="AF597" s="411">
        <f t="shared" ref="AF597" si="1721">AF596</f>
        <v>0</v>
      </c>
      <c r="AG597" s="411">
        <f t="shared" ref="AG597" si="1722">AG596</f>
        <v>0</v>
      </c>
      <c r="AH597" s="411">
        <f t="shared" ref="AH597" si="1723">AH596</f>
        <v>0</v>
      </c>
      <c r="AI597" s="411">
        <f t="shared" ref="AI597" si="1724">AI596</f>
        <v>0</v>
      </c>
      <c r="AJ597" s="411">
        <f t="shared" ref="AJ597" si="1725">AJ596</f>
        <v>0</v>
      </c>
      <c r="AK597" s="411">
        <f t="shared" ref="AK597" si="1726">AK596</f>
        <v>0</v>
      </c>
      <c r="AL597" s="411">
        <f t="shared" ref="AL597" si="1727">AL596</f>
        <v>0</v>
      </c>
      <c r="AM597" s="297"/>
    </row>
    <row r="598" spans="1:39" ht="15.75" outlineLevel="1">
      <c r="A598" s="531"/>
      <c r="B598" s="298"/>
      <c r="C598" s="299"/>
      <c r="D598" s="299"/>
      <c r="E598" s="299"/>
      <c r="F598" s="299"/>
      <c r="G598" s="299"/>
      <c r="H598" s="299"/>
      <c r="I598" s="299"/>
      <c r="J598" s="299"/>
      <c r="K598" s="299"/>
      <c r="L598" s="299"/>
      <c r="M598" s="299"/>
      <c r="N598" s="300"/>
      <c r="O598" s="299"/>
      <c r="P598" s="299"/>
      <c r="Q598" s="299"/>
      <c r="R598" s="299"/>
      <c r="S598" s="299"/>
      <c r="T598" s="299"/>
      <c r="U598" s="299"/>
      <c r="V598" s="299"/>
      <c r="W598" s="299"/>
      <c r="X598" s="299"/>
      <c r="Y598" s="412"/>
      <c r="Z598" s="413"/>
      <c r="AA598" s="413"/>
      <c r="AB598" s="413"/>
      <c r="AC598" s="413"/>
      <c r="AD598" s="413"/>
      <c r="AE598" s="413"/>
      <c r="AF598" s="413"/>
      <c r="AG598" s="413"/>
      <c r="AH598" s="413"/>
      <c r="AI598" s="413"/>
      <c r="AJ598" s="413"/>
      <c r="AK598" s="413"/>
      <c r="AL598" s="413"/>
      <c r="AM598" s="302"/>
    </row>
    <row r="599" spans="1:39" outlineLevel="1">
      <c r="A599" s="531">
        <v>2</v>
      </c>
      <c r="B599" s="428" t="s">
        <v>96</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28">Z599</f>
        <v>0</v>
      </c>
      <c r="AA600" s="411">
        <f t="shared" ref="AA600" si="1729">AA599</f>
        <v>0</v>
      </c>
      <c r="AB600" s="411">
        <f t="shared" ref="AB600" si="1730">AB599</f>
        <v>0</v>
      </c>
      <c r="AC600" s="411">
        <f t="shared" ref="AC600" si="1731">AC599</f>
        <v>0</v>
      </c>
      <c r="AD600" s="411">
        <f t="shared" ref="AD600" si="1732">AD599</f>
        <v>0</v>
      </c>
      <c r="AE600" s="411">
        <f t="shared" ref="AE600" si="1733">AE599</f>
        <v>0</v>
      </c>
      <c r="AF600" s="411">
        <f t="shared" ref="AF600" si="1734">AF599</f>
        <v>0</v>
      </c>
      <c r="AG600" s="411">
        <f t="shared" ref="AG600" si="1735">AG599</f>
        <v>0</v>
      </c>
      <c r="AH600" s="411">
        <f t="shared" ref="AH600" si="1736">AH599</f>
        <v>0</v>
      </c>
      <c r="AI600" s="411">
        <f t="shared" ref="AI600" si="1737">AI599</f>
        <v>0</v>
      </c>
      <c r="AJ600" s="411">
        <f t="shared" ref="AJ600" si="1738">AJ599</f>
        <v>0</v>
      </c>
      <c r="AK600" s="411">
        <f t="shared" ref="AK600" si="1739">AK599</f>
        <v>0</v>
      </c>
      <c r="AL600" s="411">
        <f t="shared" ref="AL600" si="1740">AL599</f>
        <v>0</v>
      </c>
      <c r="AM600" s="297"/>
    </row>
    <row r="601" spans="1:39" ht="15.75" outlineLevel="1">
      <c r="A601" s="531"/>
      <c r="B601" s="298"/>
      <c r="C601" s="299"/>
      <c r="D601" s="304"/>
      <c r="E601" s="304"/>
      <c r="F601" s="304"/>
      <c r="G601" s="304"/>
      <c r="H601" s="304"/>
      <c r="I601" s="304"/>
      <c r="J601" s="304"/>
      <c r="K601" s="304"/>
      <c r="L601" s="304"/>
      <c r="M601" s="304"/>
      <c r="N601" s="300"/>
      <c r="O601" s="304"/>
      <c r="P601" s="304"/>
      <c r="Q601" s="304"/>
      <c r="R601" s="304"/>
      <c r="S601" s="304"/>
      <c r="T601" s="304"/>
      <c r="U601" s="304"/>
      <c r="V601" s="304"/>
      <c r="W601" s="304"/>
      <c r="X601" s="304"/>
      <c r="Y601" s="412"/>
      <c r="Z601" s="413"/>
      <c r="AA601" s="413"/>
      <c r="AB601" s="413"/>
      <c r="AC601" s="413"/>
      <c r="AD601" s="413"/>
      <c r="AE601" s="413"/>
      <c r="AF601" s="413"/>
      <c r="AG601" s="413"/>
      <c r="AH601" s="413"/>
      <c r="AI601" s="413"/>
      <c r="AJ601" s="413"/>
      <c r="AK601" s="413"/>
      <c r="AL601" s="413"/>
      <c r="AM601" s="302"/>
    </row>
    <row r="602" spans="1:39" outlineLevel="1">
      <c r="A602" s="531">
        <v>3</v>
      </c>
      <c r="B602" s="428" t="s">
        <v>97</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1"/>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41">Z602</f>
        <v>0</v>
      </c>
      <c r="AA603" s="411">
        <f t="shared" ref="AA603" si="1742">AA602</f>
        <v>0</v>
      </c>
      <c r="AB603" s="411">
        <f t="shared" ref="AB603" si="1743">AB602</f>
        <v>0</v>
      </c>
      <c r="AC603" s="411">
        <f t="shared" ref="AC603" si="1744">AC602</f>
        <v>0</v>
      </c>
      <c r="AD603" s="411">
        <f t="shared" ref="AD603" si="1745">AD602</f>
        <v>0</v>
      </c>
      <c r="AE603" s="411">
        <f t="shared" ref="AE603" si="1746">AE602</f>
        <v>0</v>
      </c>
      <c r="AF603" s="411">
        <f t="shared" ref="AF603" si="1747">AF602</f>
        <v>0</v>
      </c>
      <c r="AG603" s="411">
        <f t="shared" ref="AG603" si="1748">AG602</f>
        <v>0</v>
      </c>
      <c r="AH603" s="411">
        <f t="shared" ref="AH603" si="1749">AH602</f>
        <v>0</v>
      </c>
      <c r="AI603" s="411">
        <f t="shared" ref="AI603" si="1750">AI602</f>
        <v>0</v>
      </c>
      <c r="AJ603" s="411">
        <f t="shared" ref="AJ603" si="1751">AJ602</f>
        <v>0</v>
      </c>
      <c r="AK603" s="411">
        <f t="shared" ref="AK603" si="1752">AK602</f>
        <v>0</v>
      </c>
      <c r="AL603" s="411">
        <f t="shared" ref="AL603" si="1753">AL602</f>
        <v>0</v>
      </c>
      <c r="AM603" s="297"/>
    </row>
    <row r="604" spans="1:39" outlineLevel="1">
      <c r="A604" s="531"/>
      <c r="B604" s="294"/>
      <c r="C604" s="305"/>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12"/>
      <c r="Z604" s="412"/>
      <c r="AA604" s="412"/>
      <c r="AB604" s="412"/>
      <c r="AC604" s="412"/>
      <c r="AD604" s="412"/>
      <c r="AE604" s="412"/>
      <c r="AF604" s="412"/>
      <c r="AG604" s="412"/>
      <c r="AH604" s="412"/>
      <c r="AI604" s="412"/>
      <c r="AJ604" s="412"/>
      <c r="AK604" s="412"/>
      <c r="AL604" s="412"/>
      <c r="AM604" s="306"/>
    </row>
    <row r="605" spans="1:39" outlineLevel="1">
      <c r="A605" s="531">
        <v>4</v>
      </c>
      <c r="B605" s="519" t="s">
        <v>678</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outlineLevel="1">
      <c r="A606" s="531"/>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54">Z605</f>
        <v>0</v>
      </c>
      <c r="AA606" s="411">
        <f t="shared" ref="AA606" si="1755">AA605</f>
        <v>0</v>
      </c>
      <c r="AB606" s="411">
        <f t="shared" ref="AB606" si="1756">AB605</f>
        <v>0</v>
      </c>
      <c r="AC606" s="411">
        <f t="shared" ref="AC606" si="1757">AC605</f>
        <v>0</v>
      </c>
      <c r="AD606" s="411">
        <f t="shared" ref="AD606" si="1758">AD605</f>
        <v>0</v>
      </c>
      <c r="AE606" s="411">
        <f t="shared" ref="AE606" si="1759">AE605</f>
        <v>0</v>
      </c>
      <c r="AF606" s="411">
        <f t="shared" ref="AF606" si="1760">AF605</f>
        <v>0</v>
      </c>
      <c r="AG606" s="411">
        <f t="shared" ref="AG606" si="1761">AG605</f>
        <v>0</v>
      </c>
      <c r="AH606" s="411">
        <f t="shared" ref="AH606" si="1762">AH605</f>
        <v>0</v>
      </c>
      <c r="AI606" s="411">
        <f t="shared" ref="AI606" si="1763">AI605</f>
        <v>0</v>
      </c>
      <c r="AJ606" s="411">
        <f t="shared" ref="AJ606" si="1764">AJ605</f>
        <v>0</v>
      </c>
      <c r="AK606" s="411">
        <f t="shared" ref="AK606" si="1765">AK605</f>
        <v>0</v>
      </c>
      <c r="AL606" s="411">
        <f t="shared" ref="AL606" si="1766">AL605</f>
        <v>0</v>
      </c>
      <c r="AM606" s="297"/>
    </row>
    <row r="607" spans="1:39" outlineLevel="1">
      <c r="A607" s="531"/>
      <c r="B607" s="294"/>
      <c r="C607" s="305"/>
      <c r="D607" s="304"/>
      <c r="E607" s="304"/>
      <c r="F607" s="304"/>
      <c r="G607" s="304"/>
      <c r="H607" s="304"/>
      <c r="I607" s="304"/>
      <c r="J607" s="304"/>
      <c r="K607" s="304"/>
      <c r="L607" s="304"/>
      <c r="M607" s="304"/>
      <c r="N607" s="291"/>
      <c r="O607" s="304"/>
      <c r="P607" s="304"/>
      <c r="Q607" s="304"/>
      <c r="R607" s="304"/>
      <c r="S607" s="304"/>
      <c r="T607" s="304"/>
      <c r="U607" s="304"/>
      <c r="V607" s="304"/>
      <c r="W607" s="304"/>
      <c r="X607" s="304"/>
      <c r="Y607" s="412"/>
      <c r="Z607" s="412"/>
      <c r="AA607" s="412"/>
      <c r="AB607" s="412"/>
      <c r="AC607" s="412"/>
      <c r="AD607" s="412"/>
      <c r="AE607" s="412"/>
      <c r="AF607" s="412"/>
      <c r="AG607" s="412"/>
      <c r="AH607" s="412"/>
      <c r="AI607" s="412"/>
      <c r="AJ607" s="412"/>
      <c r="AK607" s="412"/>
      <c r="AL607" s="412"/>
      <c r="AM607" s="306"/>
    </row>
    <row r="608" spans="1:39" ht="15.75" customHeight="1" outlineLevel="1">
      <c r="A608" s="531">
        <v>5</v>
      </c>
      <c r="B608" s="428" t="s">
        <v>98</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outlineLevel="1">
      <c r="A609" s="531"/>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f>Y608</f>
        <v>0</v>
      </c>
      <c r="Z609" s="411">
        <f t="shared" ref="Z609" si="1767">Z608</f>
        <v>0</v>
      </c>
      <c r="AA609" s="411">
        <f t="shared" ref="AA609" si="1768">AA608</f>
        <v>0</v>
      </c>
      <c r="AB609" s="411">
        <f t="shared" ref="AB609" si="1769">AB608</f>
        <v>0</v>
      </c>
      <c r="AC609" s="411">
        <f t="shared" ref="AC609" si="1770">AC608</f>
        <v>0</v>
      </c>
      <c r="AD609" s="411">
        <f t="shared" ref="AD609" si="1771">AD608</f>
        <v>0</v>
      </c>
      <c r="AE609" s="411">
        <f t="shared" ref="AE609" si="1772">AE608</f>
        <v>0</v>
      </c>
      <c r="AF609" s="411">
        <f t="shared" ref="AF609" si="1773">AF608</f>
        <v>0</v>
      </c>
      <c r="AG609" s="411">
        <f t="shared" ref="AG609" si="1774">AG608</f>
        <v>0</v>
      </c>
      <c r="AH609" s="411">
        <f t="shared" ref="AH609" si="1775">AH608</f>
        <v>0</v>
      </c>
      <c r="AI609" s="411">
        <f t="shared" ref="AI609" si="1776">AI608</f>
        <v>0</v>
      </c>
      <c r="AJ609" s="411">
        <f t="shared" ref="AJ609" si="1777">AJ608</f>
        <v>0</v>
      </c>
      <c r="AK609" s="411">
        <f t="shared" ref="AK609" si="1778">AK608</f>
        <v>0</v>
      </c>
      <c r="AL609" s="411">
        <f t="shared" ref="AL609" si="1779">AL608</f>
        <v>0</v>
      </c>
      <c r="AM609" s="297"/>
    </row>
    <row r="610" spans="1:39" outlineLevel="1">
      <c r="A610" s="531"/>
      <c r="B610" s="294"/>
      <c r="C610" s="291"/>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22"/>
      <c r="Z610" s="423"/>
      <c r="AA610" s="423"/>
      <c r="AB610" s="423"/>
      <c r="AC610" s="423"/>
      <c r="AD610" s="423"/>
      <c r="AE610" s="423"/>
      <c r="AF610" s="423"/>
      <c r="AG610" s="423"/>
      <c r="AH610" s="423"/>
      <c r="AI610" s="423"/>
      <c r="AJ610" s="423"/>
      <c r="AK610" s="423"/>
      <c r="AL610" s="423"/>
      <c r="AM610" s="297"/>
    </row>
    <row r="611" spans="1:39" ht="15.75" outlineLevel="1">
      <c r="A611" s="531"/>
      <c r="B611" s="319" t="s">
        <v>498</v>
      </c>
      <c r="C611" s="289"/>
      <c r="D611" s="289"/>
      <c r="E611" s="289"/>
      <c r="F611" s="289"/>
      <c r="G611" s="289"/>
      <c r="H611" s="289"/>
      <c r="I611" s="289"/>
      <c r="J611" s="289"/>
      <c r="K611" s="289"/>
      <c r="L611" s="289"/>
      <c r="M611" s="289"/>
      <c r="N611" s="290"/>
      <c r="O611" s="289"/>
      <c r="P611" s="289"/>
      <c r="Q611" s="289"/>
      <c r="R611" s="289"/>
      <c r="S611" s="289"/>
      <c r="T611" s="289"/>
      <c r="U611" s="289"/>
      <c r="V611" s="289"/>
      <c r="W611" s="289"/>
      <c r="X611" s="289"/>
      <c r="Y611" s="414"/>
      <c r="Z611" s="414"/>
      <c r="AA611" s="414"/>
      <c r="AB611" s="414"/>
      <c r="AC611" s="414"/>
      <c r="AD611" s="414"/>
      <c r="AE611" s="414"/>
      <c r="AF611" s="414"/>
      <c r="AG611" s="414"/>
      <c r="AH611" s="414"/>
      <c r="AI611" s="414"/>
      <c r="AJ611" s="414"/>
      <c r="AK611" s="414"/>
      <c r="AL611" s="414"/>
      <c r="AM611" s="292"/>
    </row>
    <row r="612" spans="1:39" outlineLevel="1">
      <c r="A612" s="531">
        <v>6</v>
      </c>
      <c r="B612" s="428" t="s">
        <v>99</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80">Z612</f>
        <v>0</v>
      </c>
      <c r="AA613" s="411">
        <f t="shared" ref="AA613" si="1781">AA612</f>
        <v>0</v>
      </c>
      <c r="AB613" s="411">
        <f t="shared" ref="AB613" si="1782">AB612</f>
        <v>0</v>
      </c>
      <c r="AC613" s="411">
        <f t="shared" ref="AC613" si="1783">AC612</f>
        <v>0</v>
      </c>
      <c r="AD613" s="411">
        <f t="shared" ref="AD613" si="1784">AD612</f>
        <v>0</v>
      </c>
      <c r="AE613" s="411">
        <f t="shared" ref="AE613" si="1785">AE612</f>
        <v>0</v>
      </c>
      <c r="AF613" s="411">
        <f t="shared" ref="AF613" si="1786">AF612</f>
        <v>0</v>
      </c>
      <c r="AG613" s="411">
        <f t="shared" ref="AG613" si="1787">AG612</f>
        <v>0</v>
      </c>
      <c r="AH613" s="411">
        <f t="shared" ref="AH613" si="1788">AH612</f>
        <v>0</v>
      </c>
      <c r="AI613" s="411">
        <f t="shared" ref="AI613" si="1789">AI612</f>
        <v>0</v>
      </c>
      <c r="AJ613" s="411">
        <f t="shared" ref="AJ613" si="1790">AJ612</f>
        <v>0</v>
      </c>
      <c r="AK613" s="411">
        <f t="shared" ref="AK613" si="1791">AK612</f>
        <v>0</v>
      </c>
      <c r="AL613" s="411">
        <f t="shared" ref="AL613" si="1792">AL612</f>
        <v>0</v>
      </c>
      <c r="AM613" s="311"/>
    </row>
    <row r="614" spans="1:39" outlineLevel="1">
      <c r="A614" s="531"/>
      <c r="B614" s="310"/>
      <c r="C614" s="312"/>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16"/>
      <c r="Z614" s="416"/>
      <c r="AA614" s="416"/>
      <c r="AB614" s="416"/>
      <c r="AC614" s="416"/>
      <c r="AD614" s="416"/>
      <c r="AE614" s="416"/>
      <c r="AF614" s="416"/>
      <c r="AG614" s="416"/>
      <c r="AH614" s="416"/>
      <c r="AI614" s="416"/>
      <c r="AJ614" s="416"/>
      <c r="AK614" s="416"/>
      <c r="AL614" s="416"/>
      <c r="AM614" s="313"/>
    </row>
    <row r="615" spans="1:39" ht="30" outlineLevel="1">
      <c r="A615" s="531">
        <v>7</v>
      </c>
      <c r="B615" s="428" t="s">
        <v>100</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793">Z615</f>
        <v>0</v>
      </c>
      <c r="AA616" s="411">
        <f t="shared" ref="AA616" si="1794">AA615</f>
        <v>0</v>
      </c>
      <c r="AB616" s="411">
        <f t="shared" ref="AB616" si="1795">AB615</f>
        <v>0</v>
      </c>
      <c r="AC616" s="411">
        <f t="shared" ref="AC616" si="1796">AC615</f>
        <v>0</v>
      </c>
      <c r="AD616" s="411">
        <f t="shared" ref="AD616" si="1797">AD615</f>
        <v>0</v>
      </c>
      <c r="AE616" s="411">
        <f t="shared" ref="AE616" si="1798">AE615</f>
        <v>0</v>
      </c>
      <c r="AF616" s="411">
        <f t="shared" ref="AF616" si="1799">AF615</f>
        <v>0</v>
      </c>
      <c r="AG616" s="411">
        <f t="shared" ref="AG616" si="1800">AG615</f>
        <v>0</v>
      </c>
      <c r="AH616" s="411">
        <f t="shared" ref="AH616" si="1801">AH615</f>
        <v>0</v>
      </c>
      <c r="AI616" s="411">
        <f t="shared" ref="AI616" si="1802">AI615</f>
        <v>0</v>
      </c>
      <c r="AJ616" s="411">
        <f t="shared" ref="AJ616" si="1803">AJ615</f>
        <v>0</v>
      </c>
      <c r="AK616" s="411">
        <f t="shared" ref="AK616" si="1804">AK615</f>
        <v>0</v>
      </c>
      <c r="AL616" s="411">
        <f t="shared" ref="AL616" si="1805">AL615</f>
        <v>0</v>
      </c>
      <c r="AM616" s="311"/>
    </row>
    <row r="617" spans="1:39" outlineLevel="1">
      <c r="A617" s="531"/>
      <c r="B617" s="314"/>
      <c r="C617" s="312"/>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16"/>
      <c r="Z617" s="417"/>
      <c r="AA617" s="416"/>
      <c r="AB617" s="416"/>
      <c r="AC617" s="416"/>
      <c r="AD617" s="416"/>
      <c r="AE617" s="416"/>
      <c r="AF617" s="416"/>
      <c r="AG617" s="416"/>
      <c r="AH617" s="416"/>
      <c r="AI617" s="416"/>
      <c r="AJ617" s="416"/>
      <c r="AK617" s="416"/>
      <c r="AL617" s="416"/>
      <c r="AM617" s="313"/>
    </row>
    <row r="618" spans="1:39" ht="30" outlineLevel="1">
      <c r="A618" s="531">
        <v>8</v>
      </c>
      <c r="B618" s="428" t="s">
        <v>101</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1"/>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806">Z618</f>
        <v>0</v>
      </c>
      <c r="AA619" s="411">
        <f t="shared" ref="AA619" si="1807">AA618</f>
        <v>0</v>
      </c>
      <c r="AB619" s="411">
        <f t="shared" ref="AB619" si="1808">AB618</f>
        <v>0</v>
      </c>
      <c r="AC619" s="411">
        <f t="shared" ref="AC619" si="1809">AC618</f>
        <v>0</v>
      </c>
      <c r="AD619" s="411">
        <f t="shared" ref="AD619" si="1810">AD618</f>
        <v>0</v>
      </c>
      <c r="AE619" s="411">
        <f t="shared" ref="AE619" si="1811">AE618</f>
        <v>0</v>
      </c>
      <c r="AF619" s="411">
        <f t="shared" ref="AF619" si="1812">AF618</f>
        <v>0</v>
      </c>
      <c r="AG619" s="411">
        <f t="shared" ref="AG619" si="1813">AG618</f>
        <v>0</v>
      </c>
      <c r="AH619" s="411">
        <f t="shared" ref="AH619" si="1814">AH618</f>
        <v>0</v>
      </c>
      <c r="AI619" s="411">
        <f t="shared" ref="AI619" si="1815">AI618</f>
        <v>0</v>
      </c>
      <c r="AJ619" s="411">
        <f t="shared" ref="AJ619" si="1816">AJ618</f>
        <v>0</v>
      </c>
      <c r="AK619" s="411">
        <f t="shared" ref="AK619" si="1817">AK618</f>
        <v>0</v>
      </c>
      <c r="AL619" s="411">
        <f t="shared" ref="AL619" si="1818">AL618</f>
        <v>0</v>
      </c>
      <c r="AM619" s="311"/>
    </row>
    <row r="620" spans="1:39" outlineLevel="1">
      <c r="A620" s="531"/>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30" outlineLevel="1">
      <c r="A621" s="531">
        <v>9</v>
      </c>
      <c r="B621" s="428" t="s">
        <v>102</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outlineLevel="1">
      <c r="A622" s="531"/>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1">
        <f>Y621</f>
        <v>0</v>
      </c>
      <c r="Z622" s="411">
        <f t="shared" ref="Z622" si="1819">Z621</f>
        <v>0</v>
      </c>
      <c r="AA622" s="411">
        <f t="shared" ref="AA622" si="1820">AA621</f>
        <v>0</v>
      </c>
      <c r="AB622" s="411">
        <f t="shared" ref="AB622" si="1821">AB621</f>
        <v>0</v>
      </c>
      <c r="AC622" s="411">
        <f t="shared" ref="AC622" si="1822">AC621</f>
        <v>0</v>
      </c>
      <c r="AD622" s="411">
        <f t="shared" ref="AD622" si="1823">AD621</f>
        <v>0</v>
      </c>
      <c r="AE622" s="411">
        <f t="shared" ref="AE622" si="1824">AE621</f>
        <v>0</v>
      </c>
      <c r="AF622" s="411">
        <f t="shared" ref="AF622" si="1825">AF621</f>
        <v>0</v>
      </c>
      <c r="AG622" s="411">
        <f t="shared" ref="AG622" si="1826">AG621</f>
        <v>0</v>
      </c>
      <c r="AH622" s="411">
        <f t="shared" ref="AH622" si="1827">AH621</f>
        <v>0</v>
      </c>
      <c r="AI622" s="411">
        <f t="shared" ref="AI622" si="1828">AI621</f>
        <v>0</v>
      </c>
      <c r="AJ622" s="411">
        <f t="shared" ref="AJ622" si="1829">AJ621</f>
        <v>0</v>
      </c>
      <c r="AK622" s="411">
        <f t="shared" ref="AK622" si="1830">AK621</f>
        <v>0</v>
      </c>
      <c r="AL622" s="411">
        <f t="shared" ref="AL622" si="1831">AL621</f>
        <v>0</v>
      </c>
      <c r="AM622" s="311"/>
    </row>
    <row r="623" spans="1:39" outlineLevel="1">
      <c r="A623" s="531"/>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6"/>
      <c r="AA623" s="416"/>
      <c r="AB623" s="416"/>
      <c r="AC623" s="416"/>
      <c r="AD623" s="416"/>
      <c r="AE623" s="416"/>
      <c r="AF623" s="416"/>
      <c r="AG623" s="416"/>
      <c r="AH623" s="416"/>
      <c r="AI623" s="416"/>
      <c r="AJ623" s="416"/>
      <c r="AK623" s="416"/>
      <c r="AL623" s="416"/>
      <c r="AM623" s="313"/>
    </row>
    <row r="624" spans="1:39" ht="30" outlineLevel="1">
      <c r="A624" s="531">
        <v>10</v>
      </c>
      <c r="B624" s="428" t="s">
        <v>103</v>
      </c>
      <c r="C624" s="291" t="s">
        <v>25</v>
      </c>
      <c r="D624" s="295"/>
      <c r="E624" s="295"/>
      <c r="F624" s="295"/>
      <c r="G624" s="295"/>
      <c r="H624" s="295"/>
      <c r="I624" s="295"/>
      <c r="J624" s="295"/>
      <c r="K624" s="295"/>
      <c r="L624" s="295"/>
      <c r="M624" s="295"/>
      <c r="N624" s="295">
        <v>3</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40" outlineLevel="1">
      <c r="A625" s="531"/>
      <c r="B625" s="294" t="s">
        <v>310</v>
      </c>
      <c r="C625" s="291" t="s">
        <v>163</v>
      </c>
      <c r="D625" s="295"/>
      <c r="E625" s="295"/>
      <c r="F625" s="295"/>
      <c r="G625" s="295"/>
      <c r="H625" s="295"/>
      <c r="I625" s="295"/>
      <c r="J625" s="295"/>
      <c r="K625" s="295"/>
      <c r="L625" s="295"/>
      <c r="M625" s="295"/>
      <c r="N625" s="295">
        <f>N624</f>
        <v>3</v>
      </c>
      <c r="O625" s="295"/>
      <c r="P625" s="295"/>
      <c r="Q625" s="295"/>
      <c r="R625" s="295"/>
      <c r="S625" s="295"/>
      <c r="T625" s="295"/>
      <c r="U625" s="295"/>
      <c r="V625" s="295"/>
      <c r="W625" s="295"/>
      <c r="X625" s="295"/>
      <c r="Y625" s="411">
        <f>Y624</f>
        <v>0</v>
      </c>
      <c r="Z625" s="411">
        <f t="shared" ref="Z625" si="1832">Z624</f>
        <v>0</v>
      </c>
      <c r="AA625" s="411">
        <f t="shared" ref="AA625" si="1833">AA624</f>
        <v>0</v>
      </c>
      <c r="AB625" s="411">
        <f t="shared" ref="AB625" si="1834">AB624</f>
        <v>0</v>
      </c>
      <c r="AC625" s="411">
        <f t="shared" ref="AC625" si="1835">AC624</f>
        <v>0</v>
      </c>
      <c r="AD625" s="411">
        <f t="shared" ref="AD625" si="1836">AD624</f>
        <v>0</v>
      </c>
      <c r="AE625" s="411">
        <f t="shared" ref="AE625" si="1837">AE624</f>
        <v>0</v>
      </c>
      <c r="AF625" s="411">
        <f t="shared" ref="AF625" si="1838">AF624</f>
        <v>0</v>
      </c>
      <c r="AG625" s="411">
        <f t="shared" ref="AG625" si="1839">AG624</f>
        <v>0</v>
      </c>
      <c r="AH625" s="411">
        <f t="shared" ref="AH625" si="1840">AH624</f>
        <v>0</v>
      </c>
      <c r="AI625" s="411">
        <f t="shared" ref="AI625" si="1841">AI624</f>
        <v>0</v>
      </c>
      <c r="AJ625" s="411">
        <f t="shared" ref="AJ625" si="1842">AJ624</f>
        <v>0</v>
      </c>
      <c r="AK625" s="411">
        <f t="shared" ref="AK625" si="1843">AK624</f>
        <v>0</v>
      </c>
      <c r="AL625" s="411">
        <f t="shared" ref="AL625" si="1844">AL624</f>
        <v>0</v>
      </c>
      <c r="AM625" s="311"/>
    </row>
    <row r="626" spans="1:40" outlineLevel="1">
      <c r="A626" s="531"/>
      <c r="B626" s="314"/>
      <c r="C626" s="312"/>
      <c r="D626" s="316"/>
      <c r="E626" s="316"/>
      <c r="F626" s="316"/>
      <c r="G626" s="316"/>
      <c r="H626" s="316"/>
      <c r="I626" s="316"/>
      <c r="J626" s="316"/>
      <c r="K626" s="316"/>
      <c r="L626" s="316"/>
      <c r="M626" s="316"/>
      <c r="N626" s="291"/>
      <c r="O626" s="316"/>
      <c r="P626" s="316"/>
      <c r="Q626" s="316"/>
      <c r="R626" s="316"/>
      <c r="S626" s="316"/>
      <c r="T626" s="316"/>
      <c r="U626" s="316"/>
      <c r="V626" s="316"/>
      <c r="W626" s="316"/>
      <c r="X626" s="316"/>
      <c r="Y626" s="416"/>
      <c r="Z626" s="417"/>
      <c r="AA626" s="416"/>
      <c r="AB626" s="416"/>
      <c r="AC626" s="416"/>
      <c r="AD626" s="416"/>
      <c r="AE626" s="416"/>
      <c r="AF626" s="416"/>
      <c r="AG626" s="416"/>
      <c r="AH626" s="416"/>
      <c r="AI626" s="416"/>
      <c r="AJ626" s="416"/>
      <c r="AK626" s="416"/>
      <c r="AL626" s="416"/>
      <c r="AM626" s="313"/>
    </row>
    <row r="627" spans="1:40" ht="15.75" outlineLevel="1">
      <c r="A627" s="531"/>
      <c r="B627" s="288" t="s">
        <v>10</v>
      </c>
      <c r="C627" s="289"/>
      <c r="D627" s="289"/>
      <c r="E627" s="289"/>
      <c r="F627" s="289"/>
      <c r="G627" s="289"/>
      <c r="H627" s="289"/>
      <c r="I627" s="289"/>
      <c r="J627" s="289"/>
      <c r="K627" s="289"/>
      <c r="L627" s="289"/>
      <c r="M627" s="289"/>
      <c r="N627" s="290"/>
      <c r="O627" s="289"/>
      <c r="P627" s="289"/>
      <c r="Q627" s="289"/>
      <c r="R627" s="289"/>
      <c r="S627" s="289"/>
      <c r="T627" s="289"/>
      <c r="U627" s="289"/>
      <c r="V627" s="289"/>
      <c r="W627" s="289"/>
      <c r="X627" s="289"/>
      <c r="Y627" s="414"/>
      <c r="Z627" s="414"/>
      <c r="AA627" s="414"/>
      <c r="AB627" s="414"/>
      <c r="AC627" s="414"/>
      <c r="AD627" s="414"/>
      <c r="AE627" s="414"/>
      <c r="AF627" s="414"/>
      <c r="AG627" s="414"/>
      <c r="AH627" s="414"/>
      <c r="AI627" s="414"/>
      <c r="AJ627" s="414"/>
      <c r="AK627" s="414"/>
      <c r="AL627" s="414"/>
      <c r="AM627" s="292"/>
    </row>
    <row r="628" spans="1:40" ht="30" outlineLevel="1">
      <c r="A628" s="531">
        <v>11</v>
      </c>
      <c r="B628" s="428" t="s">
        <v>104</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26"/>
      <c r="Z628" s="410"/>
      <c r="AA628" s="410"/>
      <c r="AB628" s="410"/>
      <c r="AC628" s="410"/>
      <c r="AD628" s="410"/>
      <c r="AE628" s="410"/>
      <c r="AF628" s="415"/>
      <c r="AG628" s="415"/>
      <c r="AH628" s="415"/>
      <c r="AI628" s="415"/>
      <c r="AJ628" s="415"/>
      <c r="AK628" s="415"/>
      <c r="AL628" s="415"/>
      <c r="AM628" s="296">
        <f>SUM(Y628:AL628)</f>
        <v>0</v>
      </c>
    </row>
    <row r="629" spans="1:40" outlineLevel="1">
      <c r="A629" s="531"/>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45">Z628</f>
        <v>0</v>
      </c>
      <c r="AA629" s="411">
        <f t="shared" ref="AA629" si="1846">AA628</f>
        <v>0</v>
      </c>
      <c r="AB629" s="411">
        <f t="shared" ref="AB629" si="1847">AB628</f>
        <v>0</v>
      </c>
      <c r="AC629" s="411">
        <f t="shared" ref="AC629" si="1848">AC628</f>
        <v>0</v>
      </c>
      <c r="AD629" s="411">
        <f t="shared" ref="AD629" si="1849">AD628</f>
        <v>0</v>
      </c>
      <c r="AE629" s="411">
        <f t="shared" ref="AE629" si="1850">AE628</f>
        <v>0</v>
      </c>
      <c r="AF629" s="411">
        <f t="shared" ref="AF629" si="1851">AF628</f>
        <v>0</v>
      </c>
      <c r="AG629" s="411">
        <f t="shared" ref="AG629" si="1852">AG628</f>
        <v>0</v>
      </c>
      <c r="AH629" s="411">
        <f t="shared" ref="AH629" si="1853">AH628</f>
        <v>0</v>
      </c>
      <c r="AI629" s="411">
        <f t="shared" ref="AI629" si="1854">AI628</f>
        <v>0</v>
      </c>
      <c r="AJ629" s="411">
        <f t="shared" ref="AJ629" si="1855">AJ628</f>
        <v>0</v>
      </c>
      <c r="AK629" s="411">
        <f t="shared" ref="AK629" si="1856">AK628</f>
        <v>0</v>
      </c>
      <c r="AL629" s="411">
        <f t="shared" ref="AL629" si="1857">AL628</f>
        <v>0</v>
      </c>
      <c r="AM629" s="297"/>
    </row>
    <row r="630" spans="1:40" outlineLevel="1">
      <c r="A630" s="531"/>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21"/>
      <c r="AA630" s="421"/>
      <c r="AB630" s="421"/>
      <c r="AC630" s="421"/>
      <c r="AD630" s="421"/>
      <c r="AE630" s="421"/>
      <c r="AF630" s="421"/>
      <c r="AG630" s="421"/>
      <c r="AH630" s="421"/>
      <c r="AI630" s="421"/>
      <c r="AJ630" s="421"/>
      <c r="AK630" s="421"/>
      <c r="AL630" s="421"/>
      <c r="AM630" s="306"/>
    </row>
    <row r="631" spans="1:40" ht="45" outlineLevel="1">
      <c r="A631" s="531">
        <v>12</v>
      </c>
      <c r="B631" s="428" t="s">
        <v>105</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0"/>
      <c r="Z631" s="410"/>
      <c r="AA631" s="410"/>
      <c r="AB631" s="410"/>
      <c r="AC631" s="410"/>
      <c r="AD631" s="410"/>
      <c r="AE631" s="410"/>
      <c r="AF631" s="415"/>
      <c r="AG631" s="415"/>
      <c r="AH631" s="415"/>
      <c r="AI631" s="415"/>
      <c r="AJ631" s="415"/>
      <c r="AK631" s="415"/>
      <c r="AL631" s="415"/>
      <c r="AM631" s="296">
        <f>SUM(Y631:AL631)</f>
        <v>0</v>
      </c>
    </row>
    <row r="632" spans="1:40" outlineLevel="1">
      <c r="A632" s="531"/>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58">Z631</f>
        <v>0</v>
      </c>
      <c r="AA632" s="411">
        <f t="shared" ref="AA632" si="1859">AA631</f>
        <v>0</v>
      </c>
      <c r="AB632" s="411">
        <f t="shared" ref="AB632" si="1860">AB631</f>
        <v>0</v>
      </c>
      <c r="AC632" s="411">
        <f t="shared" ref="AC632" si="1861">AC631</f>
        <v>0</v>
      </c>
      <c r="AD632" s="411">
        <f t="shared" ref="AD632" si="1862">AD631</f>
        <v>0</v>
      </c>
      <c r="AE632" s="411">
        <f t="shared" ref="AE632" si="1863">AE631</f>
        <v>0</v>
      </c>
      <c r="AF632" s="411">
        <f t="shared" ref="AF632" si="1864">AF631</f>
        <v>0</v>
      </c>
      <c r="AG632" s="411">
        <f t="shared" ref="AG632" si="1865">AG631</f>
        <v>0</v>
      </c>
      <c r="AH632" s="411">
        <f t="shared" ref="AH632" si="1866">AH631</f>
        <v>0</v>
      </c>
      <c r="AI632" s="411">
        <f t="shared" ref="AI632" si="1867">AI631</f>
        <v>0</v>
      </c>
      <c r="AJ632" s="411">
        <f t="shared" ref="AJ632" si="1868">AJ631</f>
        <v>0</v>
      </c>
      <c r="AK632" s="411">
        <f t="shared" ref="AK632" si="1869">AK631</f>
        <v>0</v>
      </c>
      <c r="AL632" s="411">
        <f t="shared" ref="AL632" si="1870">AL631</f>
        <v>0</v>
      </c>
      <c r="AM632" s="297"/>
    </row>
    <row r="633" spans="1:40" outlineLevel="1">
      <c r="A633" s="531"/>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22"/>
      <c r="Z633" s="422"/>
      <c r="AA633" s="412"/>
      <c r="AB633" s="412"/>
      <c r="AC633" s="412"/>
      <c r="AD633" s="412"/>
      <c r="AE633" s="412"/>
      <c r="AF633" s="412"/>
      <c r="AG633" s="412"/>
      <c r="AH633" s="412"/>
      <c r="AI633" s="412"/>
      <c r="AJ633" s="412"/>
      <c r="AK633" s="412"/>
      <c r="AL633" s="412"/>
      <c r="AM633" s="306"/>
    </row>
    <row r="634" spans="1:40" ht="30" outlineLevel="1">
      <c r="A634" s="531">
        <v>13</v>
      </c>
      <c r="B634" s="428" t="s">
        <v>106</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5"/>
      <c r="AG634" s="415"/>
      <c r="AH634" s="415"/>
      <c r="AI634" s="415"/>
      <c r="AJ634" s="415"/>
      <c r="AK634" s="415"/>
      <c r="AL634" s="415"/>
      <c r="AM634" s="296">
        <f>SUM(Y634:AL634)</f>
        <v>0</v>
      </c>
    </row>
    <row r="635" spans="1:40" outlineLevel="1">
      <c r="A635" s="531"/>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71">Z634</f>
        <v>0</v>
      </c>
      <c r="AA635" s="411">
        <f t="shared" ref="AA635" si="1872">AA634</f>
        <v>0</v>
      </c>
      <c r="AB635" s="411">
        <f t="shared" ref="AB635" si="1873">AB634</f>
        <v>0</v>
      </c>
      <c r="AC635" s="411">
        <f t="shared" ref="AC635" si="1874">AC634</f>
        <v>0</v>
      </c>
      <c r="AD635" s="411">
        <f t="shared" ref="AD635" si="1875">AD634</f>
        <v>0</v>
      </c>
      <c r="AE635" s="411">
        <f t="shared" ref="AE635" si="1876">AE634</f>
        <v>0</v>
      </c>
      <c r="AF635" s="411">
        <f t="shared" ref="AF635" si="1877">AF634</f>
        <v>0</v>
      </c>
      <c r="AG635" s="411">
        <f t="shared" ref="AG635" si="1878">AG634</f>
        <v>0</v>
      </c>
      <c r="AH635" s="411">
        <f t="shared" ref="AH635" si="1879">AH634</f>
        <v>0</v>
      </c>
      <c r="AI635" s="411">
        <f t="shared" ref="AI635" si="1880">AI634</f>
        <v>0</v>
      </c>
      <c r="AJ635" s="411">
        <f t="shared" ref="AJ635" si="1881">AJ634</f>
        <v>0</v>
      </c>
      <c r="AK635" s="411">
        <f t="shared" ref="AK635" si="1882">AK634</f>
        <v>0</v>
      </c>
      <c r="AL635" s="411">
        <f t="shared" ref="AL635" si="1883">AL634</f>
        <v>0</v>
      </c>
      <c r="AM635" s="306"/>
    </row>
    <row r="636" spans="1:40" outlineLevel="1">
      <c r="A636" s="531"/>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6"/>
    </row>
    <row r="637" spans="1:40" ht="15.75" outlineLevel="1">
      <c r="A637" s="531"/>
      <c r="B637" s="288" t="s">
        <v>107</v>
      </c>
      <c r="C637" s="289"/>
      <c r="D637" s="290"/>
      <c r="E637" s="290"/>
      <c r="F637" s="290"/>
      <c r="G637" s="290"/>
      <c r="H637" s="290"/>
      <c r="I637" s="290"/>
      <c r="J637" s="290"/>
      <c r="K637" s="290"/>
      <c r="L637" s="290"/>
      <c r="M637" s="290"/>
      <c r="N637" s="290"/>
      <c r="O637" s="290"/>
      <c r="P637" s="289"/>
      <c r="Q637" s="289"/>
      <c r="R637" s="289"/>
      <c r="S637" s="289"/>
      <c r="T637" s="289"/>
      <c r="U637" s="289"/>
      <c r="V637" s="289"/>
      <c r="W637" s="289"/>
      <c r="X637" s="289"/>
      <c r="Y637" s="414"/>
      <c r="Z637" s="414"/>
      <c r="AA637" s="414"/>
      <c r="AB637" s="414"/>
      <c r="AC637" s="414"/>
      <c r="AD637" s="414"/>
      <c r="AE637" s="414"/>
      <c r="AF637" s="414"/>
      <c r="AG637" s="414"/>
      <c r="AH637" s="414"/>
      <c r="AI637" s="414"/>
      <c r="AJ637" s="414"/>
      <c r="AK637" s="414"/>
      <c r="AL637" s="414"/>
      <c r="AM637" s="292"/>
    </row>
    <row r="638" spans="1:40" outlineLevel="1">
      <c r="A638" s="531">
        <v>14</v>
      </c>
      <c r="B638" s="315" t="s">
        <v>108</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0"/>
      <c r="AG638" s="410"/>
      <c r="AH638" s="410"/>
      <c r="AI638" s="410"/>
      <c r="AJ638" s="410"/>
      <c r="AK638" s="410"/>
      <c r="AL638" s="410"/>
      <c r="AM638" s="296">
        <f>SUM(Y638:AL638)</f>
        <v>0</v>
      </c>
    </row>
    <row r="639" spans="1:40" outlineLevel="1">
      <c r="A639" s="531"/>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Y638</f>
        <v>0</v>
      </c>
      <c r="Z639" s="411">
        <f t="shared" ref="Z639" si="1884">Z638</f>
        <v>0</v>
      </c>
      <c r="AA639" s="411">
        <f t="shared" ref="AA639" si="1885">AA638</f>
        <v>0</v>
      </c>
      <c r="AB639" s="411">
        <f t="shared" ref="AB639" si="1886">AB638</f>
        <v>0</v>
      </c>
      <c r="AC639" s="411">
        <f t="shared" ref="AC639" si="1887">AC638</f>
        <v>0</v>
      </c>
      <c r="AD639" s="411">
        <f t="shared" ref="AD639" si="1888">AD638</f>
        <v>0</v>
      </c>
      <c r="AE639" s="411">
        <f t="shared" ref="AE639" si="1889">AE638</f>
        <v>0</v>
      </c>
      <c r="AF639" s="411">
        <f t="shared" ref="AF639" si="1890">AF638</f>
        <v>0</v>
      </c>
      <c r="AG639" s="411">
        <f t="shared" ref="AG639" si="1891">AG638</f>
        <v>0</v>
      </c>
      <c r="AH639" s="411">
        <f t="shared" ref="AH639" si="1892">AH638</f>
        <v>0</v>
      </c>
      <c r="AI639" s="411">
        <f t="shared" ref="AI639" si="1893">AI638</f>
        <v>0</v>
      </c>
      <c r="AJ639" s="411">
        <f t="shared" ref="AJ639" si="1894">AJ638</f>
        <v>0</v>
      </c>
      <c r="AK639" s="411">
        <f t="shared" ref="AK639" si="1895">AK638</f>
        <v>0</v>
      </c>
      <c r="AL639" s="411">
        <f t="shared" ref="AL639" si="1896">AL638</f>
        <v>0</v>
      </c>
      <c r="AM639" s="515"/>
      <c r="AN639" s="627"/>
    </row>
    <row r="640" spans="1:40" outlineLevel="1">
      <c r="A640" s="531"/>
      <c r="B640" s="315"/>
      <c r="C640" s="305"/>
      <c r="D640" s="291"/>
      <c r="E640" s="291"/>
      <c r="F640" s="291"/>
      <c r="G640" s="291"/>
      <c r="H640" s="291"/>
      <c r="I640" s="291"/>
      <c r="J640" s="291"/>
      <c r="K640" s="291"/>
      <c r="L640" s="291"/>
      <c r="M640" s="291"/>
      <c r="N640" s="468"/>
      <c r="O640" s="291"/>
      <c r="P640" s="291"/>
      <c r="Q640" s="291"/>
      <c r="R640" s="291"/>
      <c r="S640" s="291"/>
      <c r="T640" s="291"/>
      <c r="U640" s="291"/>
      <c r="V640" s="291"/>
      <c r="W640" s="291"/>
      <c r="X640" s="291"/>
      <c r="Y640" s="412"/>
      <c r="Z640" s="412"/>
      <c r="AA640" s="412"/>
      <c r="AB640" s="412"/>
      <c r="AC640" s="412"/>
      <c r="AD640" s="412"/>
      <c r="AE640" s="412"/>
      <c r="AF640" s="412"/>
      <c r="AG640" s="412"/>
      <c r="AH640" s="412"/>
      <c r="AI640" s="412"/>
      <c r="AJ640" s="412"/>
      <c r="AK640" s="412"/>
      <c r="AL640" s="412"/>
      <c r="AM640" s="301"/>
      <c r="AN640" s="627"/>
    </row>
    <row r="641" spans="1:40" s="309" customFormat="1" ht="15.75" outlineLevel="1">
      <c r="A641" s="531"/>
      <c r="B641" s="288" t="s">
        <v>490</v>
      </c>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516"/>
      <c r="AN641" s="628"/>
    </row>
    <row r="642" spans="1:40" outlineLevel="1">
      <c r="A642" s="531">
        <v>15</v>
      </c>
      <c r="B642" s="294" t="s">
        <v>495</v>
      </c>
      <c r="C642" s="291" t="s">
        <v>25</v>
      </c>
      <c r="D642" s="295"/>
      <c r="E642" s="295"/>
      <c r="F642" s="295"/>
      <c r="G642" s="295"/>
      <c r="H642" s="295"/>
      <c r="I642" s="295"/>
      <c r="J642" s="295"/>
      <c r="K642" s="295"/>
      <c r="L642" s="295"/>
      <c r="M642" s="295"/>
      <c r="N642" s="295">
        <v>0</v>
      </c>
      <c r="O642" s="295"/>
      <c r="P642" s="295"/>
      <c r="Q642" s="295"/>
      <c r="R642" s="295"/>
      <c r="S642" s="295"/>
      <c r="T642" s="295"/>
      <c r="U642" s="295"/>
      <c r="V642" s="295"/>
      <c r="W642" s="295"/>
      <c r="X642" s="295"/>
      <c r="Y642" s="410"/>
      <c r="Z642" s="410"/>
      <c r="AA642" s="410"/>
      <c r="AB642" s="410"/>
      <c r="AC642" s="410"/>
      <c r="AD642" s="410"/>
      <c r="AE642" s="410"/>
      <c r="AF642" s="410"/>
      <c r="AG642" s="410"/>
      <c r="AH642" s="410"/>
      <c r="AI642" s="410"/>
      <c r="AJ642" s="410"/>
      <c r="AK642" s="410"/>
      <c r="AL642" s="410"/>
      <c r="AM642" s="296">
        <f>SUM(Y642:AL642)</f>
        <v>0</v>
      </c>
    </row>
    <row r="643" spans="1:40" outlineLevel="1">
      <c r="A643" s="531"/>
      <c r="B643" s="294" t="s">
        <v>310</v>
      </c>
      <c r="C643" s="291" t="s">
        <v>163</v>
      </c>
      <c r="D643" s="295"/>
      <c r="E643" s="295"/>
      <c r="F643" s="295"/>
      <c r="G643" s="295"/>
      <c r="H643" s="295"/>
      <c r="I643" s="295"/>
      <c r="J643" s="295"/>
      <c r="K643" s="295"/>
      <c r="L643" s="295"/>
      <c r="M643" s="295"/>
      <c r="N643" s="295">
        <f>N642</f>
        <v>0</v>
      </c>
      <c r="O643" s="295"/>
      <c r="P643" s="295"/>
      <c r="Q643" s="295"/>
      <c r="R643" s="295"/>
      <c r="S643" s="295"/>
      <c r="T643" s="295"/>
      <c r="U643" s="295"/>
      <c r="V643" s="295"/>
      <c r="W643" s="295"/>
      <c r="X643" s="295"/>
      <c r="Y643" s="411">
        <f>Y642</f>
        <v>0</v>
      </c>
      <c r="Z643" s="411">
        <f t="shared" ref="Z643:AL643" si="1897">Z642</f>
        <v>0</v>
      </c>
      <c r="AA643" s="411">
        <f t="shared" si="1897"/>
        <v>0</v>
      </c>
      <c r="AB643" s="411">
        <f t="shared" si="1897"/>
        <v>0</v>
      </c>
      <c r="AC643" s="411">
        <f t="shared" si="1897"/>
        <v>0</v>
      </c>
      <c r="AD643" s="411">
        <f t="shared" si="1897"/>
        <v>0</v>
      </c>
      <c r="AE643" s="411">
        <f t="shared" si="1897"/>
        <v>0</v>
      </c>
      <c r="AF643" s="411">
        <f t="shared" si="1897"/>
        <v>0</v>
      </c>
      <c r="AG643" s="411">
        <f t="shared" si="1897"/>
        <v>0</v>
      </c>
      <c r="AH643" s="411">
        <f t="shared" si="1897"/>
        <v>0</v>
      </c>
      <c r="AI643" s="411">
        <f t="shared" si="1897"/>
        <v>0</v>
      </c>
      <c r="AJ643" s="411">
        <f t="shared" si="1897"/>
        <v>0</v>
      </c>
      <c r="AK643" s="411">
        <f t="shared" si="1897"/>
        <v>0</v>
      </c>
      <c r="AL643" s="411">
        <f t="shared" si="1897"/>
        <v>0</v>
      </c>
      <c r="AM643" s="297"/>
    </row>
    <row r="644" spans="1:40" outlineLevel="1">
      <c r="A644" s="531"/>
      <c r="B644" s="315"/>
      <c r="C644" s="305"/>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2"/>
      <c r="AF644" s="412"/>
      <c r="AG644" s="412"/>
      <c r="AH644" s="412"/>
      <c r="AI644" s="412"/>
      <c r="AJ644" s="412"/>
      <c r="AK644" s="412"/>
      <c r="AL644" s="412"/>
      <c r="AM644" s="306"/>
    </row>
    <row r="645" spans="1:40" s="283" customFormat="1" outlineLevel="1">
      <c r="A645" s="531">
        <v>16</v>
      </c>
      <c r="B645" s="324" t="s">
        <v>491</v>
      </c>
      <c r="C645" s="291" t="s">
        <v>25</v>
      </c>
      <c r="D645" s="295"/>
      <c r="E645" s="295"/>
      <c r="F645" s="295"/>
      <c r="G645" s="295"/>
      <c r="H645" s="295"/>
      <c r="I645" s="295"/>
      <c r="J645" s="295"/>
      <c r="K645" s="295"/>
      <c r="L645" s="295"/>
      <c r="M645" s="295"/>
      <c r="N645" s="295">
        <v>0</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s="283" customFormat="1" outlineLevel="1">
      <c r="A646" s="531"/>
      <c r="B646" s="294" t="s">
        <v>310</v>
      </c>
      <c r="C646" s="291" t="s">
        <v>163</v>
      </c>
      <c r="D646" s="295"/>
      <c r="E646" s="295"/>
      <c r="F646" s="295"/>
      <c r="G646" s="295"/>
      <c r="H646" s="295"/>
      <c r="I646" s="295"/>
      <c r="J646" s="295"/>
      <c r="K646" s="295"/>
      <c r="L646" s="295"/>
      <c r="M646" s="295"/>
      <c r="N646" s="295">
        <f>N645</f>
        <v>0</v>
      </c>
      <c r="O646" s="295"/>
      <c r="P646" s="295"/>
      <c r="Q646" s="295"/>
      <c r="R646" s="295"/>
      <c r="S646" s="295"/>
      <c r="T646" s="295"/>
      <c r="U646" s="295"/>
      <c r="V646" s="295"/>
      <c r="W646" s="295"/>
      <c r="X646" s="295"/>
      <c r="Y646" s="411">
        <f>Y645</f>
        <v>0</v>
      </c>
      <c r="Z646" s="411">
        <f t="shared" ref="Z646:AL646" si="1898">Z645</f>
        <v>0</v>
      </c>
      <c r="AA646" s="411">
        <f t="shared" si="1898"/>
        <v>0</v>
      </c>
      <c r="AB646" s="411">
        <f t="shared" si="1898"/>
        <v>0</v>
      </c>
      <c r="AC646" s="411">
        <f t="shared" si="1898"/>
        <v>0</v>
      </c>
      <c r="AD646" s="411">
        <f t="shared" si="1898"/>
        <v>0</v>
      </c>
      <c r="AE646" s="411">
        <f t="shared" si="1898"/>
        <v>0</v>
      </c>
      <c r="AF646" s="411">
        <f t="shared" si="1898"/>
        <v>0</v>
      </c>
      <c r="AG646" s="411">
        <f t="shared" si="1898"/>
        <v>0</v>
      </c>
      <c r="AH646" s="411">
        <f t="shared" si="1898"/>
        <v>0</v>
      </c>
      <c r="AI646" s="411">
        <f t="shared" si="1898"/>
        <v>0</v>
      </c>
      <c r="AJ646" s="411">
        <f t="shared" si="1898"/>
        <v>0</v>
      </c>
      <c r="AK646" s="411">
        <f t="shared" si="1898"/>
        <v>0</v>
      </c>
      <c r="AL646" s="411">
        <f t="shared" si="1898"/>
        <v>0</v>
      </c>
      <c r="AM646" s="297"/>
    </row>
    <row r="647" spans="1:40" s="283" customFormat="1" outlineLevel="1">
      <c r="A647" s="531"/>
      <c r="B647" s="32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12"/>
      <c r="Z647" s="412"/>
      <c r="AA647" s="412"/>
      <c r="AB647" s="412"/>
      <c r="AC647" s="412"/>
      <c r="AD647" s="412"/>
      <c r="AE647" s="416"/>
      <c r="AF647" s="416"/>
      <c r="AG647" s="416"/>
      <c r="AH647" s="416"/>
      <c r="AI647" s="416"/>
      <c r="AJ647" s="416"/>
      <c r="AK647" s="416"/>
      <c r="AL647" s="416"/>
      <c r="AM647" s="313"/>
    </row>
    <row r="648" spans="1:40" ht="15.75" outlineLevel="1">
      <c r="A648" s="531"/>
      <c r="B648" s="518" t="s">
        <v>496</v>
      </c>
      <c r="C648" s="320"/>
      <c r="D648" s="290"/>
      <c r="E648" s="289"/>
      <c r="F648" s="289"/>
      <c r="G648" s="289"/>
      <c r="H648" s="289"/>
      <c r="I648" s="289"/>
      <c r="J648" s="289"/>
      <c r="K648" s="289"/>
      <c r="L648" s="289"/>
      <c r="M648" s="289"/>
      <c r="N648" s="290"/>
      <c r="O648" s="289"/>
      <c r="P648" s="289"/>
      <c r="Q648" s="289"/>
      <c r="R648" s="289"/>
      <c r="S648" s="289"/>
      <c r="T648" s="289"/>
      <c r="U648" s="289"/>
      <c r="V648" s="289"/>
      <c r="W648" s="289"/>
      <c r="X648" s="289"/>
      <c r="Y648" s="414"/>
      <c r="Z648" s="414"/>
      <c r="AA648" s="414"/>
      <c r="AB648" s="414"/>
      <c r="AC648" s="414"/>
      <c r="AD648" s="414"/>
      <c r="AE648" s="414"/>
      <c r="AF648" s="414"/>
      <c r="AG648" s="414"/>
      <c r="AH648" s="414"/>
      <c r="AI648" s="414"/>
      <c r="AJ648" s="414"/>
      <c r="AK648" s="414"/>
      <c r="AL648" s="414"/>
      <c r="AM648" s="292"/>
    </row>
    <row r="649" spans="1:40" outlineLevel="1">
      <c r="A649" s="531">
        <v>17</v>
      </c>
      <c r="B649" s="428" t="s">
        <v>112</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40"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40" outlineLevel="1">
      <c r="A651" s="531"/>
      <c r="B651" s="294"/>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22"/>
      <c r="Z651" s="425"/>
      <c r="AA651" s="425"/>
      <c r="AB651" s="425"/>
      <c r="AC651" s="425"/>
      <c r="AD651" s="425"/>
      <c r="AE651" s="425"/>
      <c r="AF651" s="425"/>
      <c r="AG651" s="425"/>
      <c r="AH651" s="425"/>
      <c r="AI651" s="425"/>
      <c r="AJ651" s="425"/>
      <c r="AK651" s="425"/>
      <c r="AL651" s="425"/>
      <c r="AM651" s="306"/>
    </row>
    <row r="652" spans="1:40" outlineLevel="1">
      <c r="A652" s="531">
        <v>18</v>
      </c>
      <c r="B652" s="428" t="s">
        <v>109</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40" outlineLevel="1">
      <c r="A653" s="531"/>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900">Z652</f>
        <v>0</v>
      </c>
      <c r="AA653" s="411">
        <f t="shared" si="1900"/>
        <v>0</v>
      </c>
      <c r="AB653" s="411">
        <f t="shared" si="1900"/>
        <v>0</v>
      </c>
      <c r="AC653" s="411">
        <f t="shared" si="1900"/>
        <v>0</v>
      </c>
      <c r="AD653" s="411">
        <f t="shared" si="1900"/>
        <v>0</v>
      </c>
      <c r="AE653" s="411">
        <f t="shared" si="1900"/>
        <v>0</v>
      </c>
      <c r="AF653" s="411">
        <f t="shared" si="1900"/>
        <v>0</v>
      </c>
      <c r="AG653" s="411">
        <f t="shared" si="1900"/>
        <v>0</v>
      </c>
      <c r="AH653" s="411">
        <f t="shared" si="1900"/>
        <v>0</v>
      </c>
      <c r="AI653" s="411">
        <f t="shared" si="1900"/>
        <v>0</v>
      </c>
      <c r="AJ653" s="411">
        <f t="shared" si="1900"/>
        <v>0</v>
      </c>
      <c r="AK653" s="411">
        <f t="shared" si="1900"/>
        <v>0</v>
      </c>
      <c r="AL653" s="411">
        <f t="shared" si="1900"/>
        <v>0</v>
      </c>
      <c r="AM653" s="306"/>
    </row>
    <row r="654" spans="1:40" outlineLevel="1">
      <c r="A654" s="531"/>
      <c r="B654" s="322"/>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3"/>
      <c r="Z654" s="424"/>
      <c r="AA654" s="424"/>
      <c r="AB654" s="424"/>
      <c r="AC654" s="424"/>
      <c r="AD654" s="424"/>
      <c r="AE654" s="424"/>
      <c r="AF654" s="424"/>
      <c r="AG654" s="424"/>
      <c r="AH654" s="424"/>
      <c r="AI654" s="424"/>
      <c r="AJ654" s="424"/>
      <c r="AK654" s="424"/>
      <c r="AL654" s="424"/>
      <c r="AM654" s="297"/>
    </row>
    <row r="655" spans="1:40" outlineLevel="1">
      <c r="A655" s="531">
        <v>19</v>
      </c>
      <c r="B655" s="428" t="s">
        <v>111</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40" outlineLevel="1">
      <c r="A656" s="531"/>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901">Z655</f>
        <v>0</v>
      </c>
      <c r="AA656" s="411">
        <f t="shared" si="1901"/>
        <v>0</v>
      </c>
      <c r="AB656" s="411">
        <f t="shared" si="1901"/>
        <v>0</v>
      </c>
      <c r="AC656" s="411">
        <f t="shared" si="1901"/>
        <v>0</v>
      </c>
      <c r="AD656" s="411">
        <f t="shared" si="1901"/>
        <v>0</v>
      </c>
      <c r="AE656" s="411">
        <f t="shared" si="1901"/>
        <v>0</v>
      </c>
      <c r="AF656" s="411">
        <f t="shared" si="1901"/>
        <v>0</v>
      </c>
      <c r="AG656" s="411">
        <f t="shared" si="1901"/>
        <v>0</v>
      </c>
      <c r="AH656" s="411">
        <f t="shared" si="1901"/>
        <v>0</v>
      </c>
      <c r="AI656" s="411">
        <f t="shared" si="1901"/>
        <v>0</v>
      </c>
      <c r="AJ656" s="411">
        <f t="shared" si="1901"/>
        <v>0</v>
      </c>
      <c r="AK656" s="411">
        <f t="shared" si="1901"/>
        <v>0</v>
      </c>
      <c r="AL656" s="411">
        <f t="shared" si="1901"/>
        <v>0</v>
      </c>
      <c r="AM656" s="297"/>
    </row>
    <row r="657" spans="1:39" outlineLevel="1">
      <c r="A657" s="531"/>
      <c r="B657" s="322"/>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12"/>
      <c r="Z657" s="412"/>
      <c r="AA657" s="412"/>
      <c r="AB657" s="412"/>
      <c r="AC657" s="412"/>
      <c r="AD657" s="412"/>
      <c r="AE657" s="412"/>
      <c r="AF657" s="412"/>
      <c r="AG657" s="412"/>
      <c r="AH657" s="412"/>
      <c r="AI657" s="412"/>
      <c r="AJ657" s="412"/>
      <c r="AK657" s="412"/>
      <c r="AL657" s="412"/>
      <c r="AM657" s="306"/>
    </row>
    <row r="658" spans="1:39" outlineLevel="1">
      <c r="A658" s="531">
        <v>20</v>
      </c>
      <c r="B658" s="428" t="s">
        <v>110</v>
      </c>
      <c r="C658" s="291" t="s">
        <v>25</v>
      </c>
      <c r="D658" s="295"/>
      <c r="E658" s="295"/>
      <c r="F658" s="295"/>
      <c r="G658" s="295"/>
      <c r="H658" s="295"/>
      <c r="I658" s="295"/>
      <c r="J658" s="295"/>
      <c r="K658" s="295"/>
      <c r="L658" s="295"/>
      <c r="M658" s="295"/>
      <c r="N658" s="295">
        <v>12</v>
      </c>
      <c r="O658" s="295"/>
      <c r="P658" s="295"/>
      <c r="Q658" s="295"/>
      <c r="R658" s="295"/>
      <c r="S658" s="295"/>
      <c r="T658" s="295"/>
      <c r="U658" s="295"/>
      <c r="V658" s="295"/>
      <c r="W658" s="295"/>
      <c r="X658" s="295"/>
      <c r="Y658" s="426"/>
      <c r="Z658" s="410"/>
      <c r="AA658" s="410"/>
      <c r="AB658" s="410"/>
      <c r="AC658" s="410"/>
      <c r="AD658" s="410"/>
      <c r="AE658" s="410"/>
      <c r="AF658" s="415"/>
      <c r="AG658" s="415"/>
      <c r="AH658" s="415"/>
      <c r="AI658" s="415"/>
      <c r="AJ658" s="415"/>
      <c r="AK658" s="415"/>
      <c r="AL658" s="415"/>
      <c r="AM658" s="296">
        <f>SUM(Y658:AL658)</f>
        <v>0</v>
      </c>
    </row>
    <row r="659" spans="1:39" outlineLevel="1">
      <c r="A659" s="531"/>
      <c r="B659" s="294" t="s">
        <v>310</v>
      </c>
      <c r="C659" s="291" t="s">
        <v>163</v>
      </c>
      <c r="D659" s="295"/>
      <c r="E659" s="295"/>
      <c r="F659" s="295"/>
      <c r="G659" s="295"/>
      <c r="H659" s="295"/>
      <c r="I659" s="295"/>
      <c r="J659" s="295"/>
      <c r="K659" s="295"/>
      <c r="L659" s="295"/>
      <c r="M659" s="295"/>
      <c r="N659" s="295">
        <f>N658</f>
        <v>12</v>
      </c>
      <c r="O659" s="295"/>
      <c r="P659" s="295"/>
      <c r="Q659" s="295"/>
      <c r="R659" s="295"/>
      <c r="S659" s="295"/>
      <c r="T659" s="295"/>
      <c r="U659" s="295"/>
      <c r="V659" s="295"/>
      <c r="W659" s="295"/>
      <c r="X659" s="295"/>
      <c r="Y659" s="411">
        <f>Y658</f>
        <v>0</v>
      </c>
      <c r="Z659" s="411">
        <f t="shared" ref="Z659:AL659" si="1902">Z658</f>
        <v>0</v>
      </c>
      <c r="AA659" s="411">
        <f t="shared" si="1902"/>
        <v>0</v>
      </c>
      <c r="AB659" s="411">
        <f t="shared" si="1902"/>
        <v>0</v>
      </c>
      <c r="AC659" s="411">
        <f t="shared" si="1902"/>
        <v>0</v>
      </c>
      <c r="AD659" s="411">
        <f t="shared" si="1902"/>
        <v>0</v>
      </c>
      <c r="AE659" s="411">
        <f t="shared" si="1902"/>
        <v>0</v>
      </c>
      <c r="AF659" s="411">
        <f t="shared" si="1902"/>
        <v>0</v>
      </c>
      <c r="AG659" s="411">
        <f t="shared" si="1902"/>
        <v>0</v>
      </c>
      <c r="AH659" s="411">
        <f t="shared" si="1902"/>
        <v>0</v>
      </c>
      <c r="AI659" s="411">
        <f t="shared" si="1902"/>
        <v>0</v>
      </c>
      <c r="AJ659" s="411">
        <f t="shared" si="1902"/>
        <v>0</v>
      </c>
      <c r="AK659" s="411">
        <f t="shared" si="1902"/>
        <v>0</v>
      </c>
      <c r="AL659" s="411">
        <f t="shared" si="1902"/>
        <v>0</v>
      </c>
      <c r="AM659" s="306"/>
    </row>
    <row r="660" spans="1:39" ht="15.75" outlineLevel="1">
      <c r="A660" s="531"/>
      <c r="B660" s="323"/>
      <c r="C660" s="300"/>
      <c r="D660" s="291"/>
      <c r="E660" s="291"/>
      <c r="F660" s="291"/>
      <c r="G660" s="291"/>
      <c r="H660" s="291"/>
      <c r="I660" s="291"/>
      <c r="J660" s="291"/>
      <c r="K660" s="291"/>
      <c r="L660" s="291"/>
      <c r="M660" s="291"/>
      <c r="N660" s="300"/>
      <c r="O660" s="291"/>
      <c r="P660" s="291"/>
      <c r="Q660" s="291"/>
      <c r="R660" s="291"/>
      <c r="S660" s="291"/>
      <c r="T660" s="291"/>
      <c r="U660" s="291"/>
      <c r="V660" s="291"/>
      <c r="W660" s="291"/>
      <c r="X660" s="291"/>
      <c r="Y660" s="412"/>
      <c r="Z660" s="412"/>
      <c r="AA660" s="412"/>
      <c r="AB660" s="412"/>
      <c r="AC660" s="412"/>
      <c r="AD660" s="412"/>
      <c r="AE660" s="412"/>
      <c r="AF660" s="412"/>
      <c r="AG660" s="412"/>
      <c r="AH660" s="412"/>
      <c r="AI660" s="412"/>
      <c r="AJ660" s="412"/>
      <c r="AK660" s="412"/>
      <c r="AL660" s="412"/>
      <c r="AM660" s="306"/>
    </row>
    <row r="661" spans="1:39" ht="15.75" outlineLevel="1">
      <c r="A661" s="531"/>
      <c r="B661" s="517" t="s">
        <v>503</v>
      </c>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2"/>
      <c r="Z661" s="425"/>
      <c r="AA661" s="425"/>
      <c r="AB661" s="425"/>
      <c r="AC661" s="425"/>
      <c r="AD661" s="425"/>
      <c r="AE661" s="425"/>
      <c r="AF661" s="425"/>
      <c r="AG661" s="425"/>
      <c r="AH661" s="425"/>
      <c r="AI661" s="425"/>
      <c r="AJ661" s="425"/>
      <c r="AK661" s="425"/>
      <c r="AL661" s="425"/>
      <c r="AM661" s="306"/>
    </row>
    <row r="662" spans="1:39" ht="15.75" outlineLevel="1">
      <c r="A662" s="531"/>
      <c r="B662" s="503" t="s">
        <v>499</v>
      </c>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outlineLevel="1">
      <c r="A663" s="531">
        <v>21</v>
      </c>
      <c r="B663" s="754" t="s">
        <v>761</v>
      </c>
      <c r="C663" s="746" t="s">
        <v>762</v>
      </c>
      <c r="D663" s="295">
        <v>7060380.1922740079</v>
      </c>
      <c r="E663" s="295">
        <v>5113045.8911694726</v>
      </c>
      <c r="F663" s="295">
        <v>5113045.8911694726</v>
      </c>
      <c r="G663" s="295">
        <v>5113045.8911694726</v>
      </c>
      <c r="H663" s="295">
        <v>5113045.8911694726</v>
      </c>
      <c r="I663" s="295">
        <v>5113045.8911694726</v>
      </c>
      <c r="J663" s="295">
        <v>5113045.8911694726</v>
      </c>
      <c r="K663" s="295">
        <v>5112947.0283724181</v>
      </c>
      <c r="L663" s="295">
        <v>5112947.0283724181</v>
      </c>
      <c r="M663" s="295">
        <v>5112947.0283724181</v>
      </c>
      <c r="N663" s="291"/>
      <c r="O663" s="295">
        <v>607.63433865430466</v>
      </c>
      <c r="P663" s="295">
        <v>443.81085917365198</v>
      </c>
      <c r="Q663" s="295">
        <v>443.81085917365198</v>
      </c>
      <c r="R663" s="295">
        <v>443.81085917365198</v>
      </c>
      <c r="S663" s="295">
        <v>443.81085917365198</v>
      </c>
      <c r="T663" s="295">
        <v>443.81085917365198</v>
      </c>
      <c r="U663" s="295">
        <v>443.81085917365198</v>
      </c>
      <c r="V663" s="295">
        <v>443.81085917365198</v>
      </c>
      <c r="W663" s="295">
        <v>443.81085917365198</v>
      </c>
      <c r="X663" s="295">
        <v>443.81085917365198</v>
      </c>
      <c r="Y663" s="743">
        <v>1</v>
      </c>
      <c r="Z663" s="410"/>
      <c r="AA663" s="410"/>
      <c r="AB663" s="410"/>
      <c r="AC663" s="410"/>
      <c r="AD663" s="410"/>
      <c r="AE663" s="410"/>
      <c r="AF663" s="410"/>
      <c r="AG663" s="410"/>
      <c r="AH663" s="410"/>
      <c r="AI663" s="410"/>
      <c r="AJ663" s="410"/>
      <c r="AK663" s="410"/>
      <c r="AL663" s="410"/>
      <c r="AM663" s="296">
        <f>SUM(Y663:AL663)</f>
        <v>1</v>
      </c>
    </row>
    <row r="664" spans="1:39" outlineLevel="1">
      <c r="A664" s="531"/>
      <c r="B664" s="294" t="s">
        <v>310</v>
      </c>
      <c r="C664" s="746" t="s">
        <v>763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03">Z663</f>
        <v>0</v>
      </c>
      <c r="AA664" s="411">
        <f t="shared" ref="AA664" si="1904">AA663</f>
        <v>0</v>
      </c>
      <c r="AB664" s="411">
        <f t="shared" ref="AB664" si="1905">AB663</f>
        <v>0</v>
      </c>
      <c r="AC664" s="411">
        <f t="shared" ref="AC664" si="1906">AC663</f>
        <v>0</v>
      </c>
      <c r="AD664" s="411">
        <f t="shared" ref="AD664" si="1907">AD663</f>
        <v>0</v>
      </c>
      <c r="AE664" s="411">
        <f t="shared" ref="AE664" si="1908">AE663</f>
        <v>0</v>
      </c>
      <c r="AF664" s="411">
        <f t="shared" ref="AF664" si="1909">AF663</f>
        <v>0</v>
      </c>
      <c r="AG664" s="411">
        <f t="shared" ref="AG664" si="1910">AG663</f>
        <v>0</v>
      </c>
      <c r="AH664" s="411">
        <f t="shared" ref="AH664" si="1911">AH663</f>
        <v>0</v>
      </c>
      <c r="AI664" s="411">
        <f t="shared" ref="AI664" si="1912">AI663</f>
        <v>0</v>
      </c>
      <c r="AJ664" s="411">
        <f t="shared" ref="AJ664" si="1913">AJ663</f>
        <v>0</v>
      </c>
      <c r="AK664" s="411">
        <f t="shared" ref="AK664" si="1914">AK663</f>
        <v>0</v>
      </c>
      <c r="AL664" s="411">
        <f t="shared" ref="AL664" si="1915">AL663</f>
        <v>0</v>
      </c>
      <c r="AM664" s="306"/>
    </row>
    <row r="665" spans="1:39" outlineLevel="1">
      <c r="A665" s="531"/>
      <c r="B665" s="294"/>
      <c r="C665" s="291"/>
      <c r="D665" s="746"/>
      <c r="E665" s="746"/>
      <c r="F665" s="746"/>
      <c r="G665" s="746"/>
      <c r="H665" s="746"/>
      <c r="I665" s="746"/>
      <c r="J665" s="746"/>
      <c r="K665" s="746"/>
      <c r="L665" s="746"/>
      <c r="M665" s="746"/>
      <c r="N665" s="291"/>
      <c r="O665" s="746"/>
      <c r="P665" s="746"/>
      <c r="Q665" s="746"/>
      <c r="R665" s="746"/>
      <c r="S665" s="746"/>
      <c r="T665" s="746"/>
      <c r="U665" s="746"/>
      <c r="V665" s="746"/>
      <c r="W665" s="746"/>
      <c r="X665" s="746"/>
      <c r="Y665" s="422"/>
      <c r="Z665" s="425"/>
      <c r="AA665" s="425"/>
      <c r="AB665" s="425"/>
      <c r="AC665" s="425"/>
      <c r="AD665" s="425"/>
      <c r="AE665" s="425"/>
      <c r="AF665" s="425"/>
      <c r="AG665" s="425"/>
      <c r="AH665" s="425"/>
      <c r="AI665" s="425"/>
      <c r="AJ665" s="425"/>
      <c r="AK665" s="425"/>
      <c r="AL665" s="425"/>
      <c r="AM665" s="306"/>
    </row>
    <row r="666" spans="1:39" ht="30" outlineLevel="1">
      <c r="A666" s="531">
        <v>22</v>
      </c>
      <c r="B666" s="428" t="s">
        <v>114</v>
      </c>
      <c r="C666" s="746" t="s">
        <v>762</v>
      </c>
      <c r="D666" s="295">
        <v>880905.79429599782</v>
      </c>
      <c r="E666" s="295">
        <v>880905.79429599782</v>
      </c>
      <c r="F666" s="295">
        <v>880905.79429599782</v>
      </c>
      <c r="G666" s="295">
        <v>880905.79429599782</v>
      </c>
      <c r="H666" s="295">
        <v>880905.79429599782</v>
      </c>
      <c r="I666" s="295">
        <v>880905.79429599782</v>
      </c>
      <c r="J666" s="295">
        <v>880905.79429599782</v>
      </c>
      <c r="K666" s="295">
        <v>880905.79429599782</v>
      </c>
      <c r="L666" s="295">
        <v>880905.79429599782</v>
      </c>
      <c r="M666" s="295">
        <v>880905.79429599782</v>
      </c>
      <c r="N666" s="291"/>
      <c r="O666" s="295">
        <v>456.30534091075214</v>
      </c>
      <c r="P666" s="295">
        <v>456.30534091075214</v>
      </c>
      <c r="Q666" s="295">
        <v>456.30534091075214</v>
      </c>
      <c r="R666" s="295">
        <v>456.30534091075214</v>
      </c>
      <c r="S666" s="295">
        <v>456.30534091075214</v>
      </c>
      <c r="T666" s="295">
        <v>456.30534091075214</v>
      </c>
      <c r="U666" s="295">
        <v>456.30534091075214</v>
      </c>
      <c r="V666" s="295">
        <v>456.30534091075214</v>
      </c>
      <c r="W666" s="295">
        <v>456.30534091075214</v>
      </c>
      <c r="X666" s="295">
        <v>456.30534091075214</v>
      </c>
      <c r="Y666" s="743">
        <v>1</v>
      </c>
      <c r="Z666" s="410"/>
      <c r="AA666" s="410"/>
      <c r="AB666" s="410"/>
      <c r="AC666" s="410"/>
      <c r="AD666" s="410"/>
      <c r="AE666" s="410"/>
      <c r="AF666" s="410"/>
      <c r="AG666" s="410"/>
      <c r="AH666" s="410"/>
      <c r="AI666" s="410"/>
      <c r="AJ666" s="410"/>
      <c r="AK666" s="410"/>
      <c r="AL666" s="410"/>
      <c r="AM666" s="296">
        <f>SUM(Y666:AL666)</f>
        <v>1</v>
      </c>
    </row>
    <row r="667" spans="1:39" outlineLevel="1">
      <c r="A667" s="531"/>
      <c r="B667" s="294" t="s">
        <v>310</v>
      </c>
      <c r="C667" s="746" t="s">
        <v>763</v>
      </c>
      <c r="D667" s="295">
        <v>64335.438242752687</v>
      </c>
      <c r="E667" s="295">
        <v>64335.438242752687</v>
      </c>
      <c r="F667" s="295">
        <v>64335.438242752687</v>
      </c>
      <c r="G667" s="295">
        <v>64335.438242752687</v>
      </c>
      <c r="H667" s="295">
        <v>64335.438242752687</v>
      </c>
      <c r="I667" s="295">
        <v>64335.438242752687</v>
      </c>
      <c r="J667" s="295">
        <v>64335.438242752687</v>
      </c>
      <c r="K667" s="295">
        <v>64335.438242752687</v>
      </c>
      <c r="L667" s="295">
        <v>64335.438242752687</v>
      </c>
      <c r="M667" s="295">
        <v>64335.438242752687</v>
      </c>
      <c r="N667" s="291"/>
      <c r="O667" s="295">
        <v>33.325475062248984</v>
      </c>
      <c r="P667" s="295">
        <v>33.325475062248984</v>
      </c>
      <c r="Q667" s="295">
        <v>33.325475062248984</v>
      </c>
      <c r="R667" s="295">
        <v>33.325475062248984</v>
      </c>
      <c r="S667" s="295">
        <v>33.325475062248984</v>
      </c>
      <c r="T667" s="295">
        <v>33.325475062248984</v>
      </c>
      <c r="U667" s="295">
        <v>33.325475062248984</v>
      </c>
      <c r="V667" s="295">
        <v>33.325475062248984</v>
      </c>
      <c r="W667" s="295">
        <v>33.325475062248984</v>
      </c>
      <c r="X667" s="295">
        <v>33.325475062248984</v>
      </c>
      <c r="Y667" s="411">
        <f>Y666</f>
        <v>1</v>
      </c>
      <c r="Z667" s="411">
        <f t="shared" ref="Z667" si="1916">Z666</f>
        <v>0</v>
      </c>
      <c r="AA667" s="411">
        <f t="shared" ref="AA667" si="1917">AA666</f>
        <v>0</v>
      </c>
      <c r="AB667" s="411">
        <f t="shared" ref="AB667" si="1918">AB666</f>
        <v>0</v>
      </c>
      <c r="AC667" s="411">
        <f t="shared" ref="AC667" si="1919">AC666</f>
        <v>0</v>
      </c>
      <c r="AD667" s="411">
        <f t="shared" ref="AD667" si="1920">AD666</f>
        <v>0</v>
      </c>
      <c r="AE667" s="411">
        <f t="shared" ref="AE667" si="1921">AE666</f>
        <v>0</v>
      </c>
      <c r="AF667" s="411">
        <f t="shared" ref="AF667" si="1922">AF666</f>
        <v>0</v>
      </c>
      <c r="AG667" s="411">
        <f t="shared" ref="AG667" si="1923">AG666</f>
        <v>0</v>
      </c>
      <c r="AH667" s="411">
        <f t="shared" ref="AH667" si="1924">AH666</f>
        <v>0</v>
      </c>
      <c r="AI667" s="411">
        <f t="shared" ref="AI667" si="1925">AI666</f>
        <v>0</v>
      </c>
      <c r="AJ667" s="411">
        <f t="shared" ref="AJ667" si="1926">AJ666</f>
        <v>0</v>
      </c>
      <c r="AK667" s="411">
        <f t="shared" ref="AK667" si="1927">AK666</f>
        <v>0</v>
      </c>
      <c r="AL667" s="411">
        <f t="shared" ref="AL667" si="1928">AL666</f>
        <v>0</v>
      </c>
      <c r="AM667" s="306"/>
    </row>
    <row r="668" spans="1:39" outlineLevel="1">
      <c r="A668" s="531"/>
      <c r="B668" s="294"/>
      <c r="C668" s="291"/>
      <c r="D668" s="746"/>
      <c r="E668" s="746"/>
      <c r="F668" s="746"/>
      <c r="G668" s="746"/>
      <c r="H668" s="746"/>
      <c r="I668" s="746"/>
      <c r="J668" s="746"/>
      <c r="K668" s="746"/>
      <c r="L668" s="746"/>
      <c r="M668" s="746"/>
      <c r="N668" s="291"/>
      <c r="O668" s="746"/>
      <c r="P668" s="746"/>
      <c r="Q668" s="746"/>
      <c r="R668" s="746"/>
      <c r="S668" s="746"/>
      <c r="T668" s="746"/>
      <c r="U668" s="746"/>
      <c r="V668" s="746"/>
      <c r="W668" s="746"/>
      <c r="X668" s="746"/>
      <c r="Y668" s="422"/>
      <c r="Z668" s="425"/>
      <c r="AA668" s="425"/>
      <c r="AB668" s="425"/>
      <c r="AC668" s="425"/>
      <c r="AD668" s="425"/>
      <c r="AE668" s="425"/>
      <c r="AF668" s="425"/>
      <c r="AG668" s="425"/>
      <c r="AH668" s="425"/>
      <c r="AI668" s="425"/>
      <c r="AJ668" s="425"/>
      <c r="AK668" s="425"/>
      <c r="AL668" s="425"/>
      <c r="AM668" s="306"/>
    </row>
    <row r="669" spans="1:39" ht="30" outlineLevel="1">
      <c r="A669" s="531">
        <v>23</v>
      </c>
      <c r="B669" s="428" t="s">
        <v>115</v>
      </c>
      <c r="C669" s="746" t="s">
        <v>762</v>
      </c>
      <c r="D669" s="295">
        <v>210226.70806138622</v>
      </c>
      <c r="E669" s="295">
        <v>210226.70806138622</v>
      </c>
      <c r="F669" s="295">
        <v>210226.70806138622</v>
      </c>
      <c r="G669" s="295">
        <v>210226.70806138622</v>
      </c>
      <c r="H669" s="295">
        <v>210226.70806138622</v>
      </c>
      <c r="I669" s="295">
        <v>210226.70806138622</v>
      </c>
      <c r="J669" s="295">
        <v>210226.70806138622</v>
      </c>
      <c r="K669" s="295">
        <v>210226.70806138622</v>
      </c>
      <c r="L669" s="295">
        <v>210226.70806138622</v>
      </c>
      <c r="M669" s="295">
        <v>210226.70806138622</v>
      </c>
      <c r="N669" s="291"/>
      <c r="O669" s="295">
        <v>35.991061347925942</v>
      </c>
      <c r="P669" s="295">
        <v>35.991061347925942</v>
      </c>
      <c r="Q669" s="295">
        <v>35.991061347925942</v>
      </c>
      <c r="R669" s="295">
        <v>35.991061347925942</v>
      </c>
      <c r="S669" s="295">
        <v>35.991061347925942</v>
      </c>
      <c r="T669" s="295">
        <v>35.991061347925942</v>
      </c>
      <c r="U669" s="295">
        <v>35.991061347925942</v>
      </c>
      <c r="V669" s="295">
        <v>35.991061347925942</v>
      </c>
      <c r="W669" s="295">
        <v>35.991061347925942</v>
      </c>
      <c r="X669" s="295">
        <v>35.991061347925942</v>
      </c>
      <c r="Y669" s="743">
        <v>1</v>
      </c>
      <c r="Z669" s="410"/>
      <c r="AA669" s="410"/>
      <c r="AB669" s="410"/>
      <c r="AC669" s="410"/>
      <c r="AD669" s="410"/>
      <c r="AE669" s="410"/>
      <c r="AF669" s="410"/>
      <c r="AG669" s="410"/>
      <c r="AH669" s="410"/>
      <c r="AI669" s="410"/>
      <c r="AJ669" s="410"/>
      <c r="AK669" s="410"/>
      <c r="AL669" s="410"/>
      <c r="AM669" s="296">
        <f>SUM(Y669:AL669)</f>
        <v>1</v>
      </c>
    </row>
    <row r="670" spans="1:39" outlineLevel="1">
      <c r="A670" s="531"/>
      <c r="B670" s="294" t="s">
        <v>310</v>
      </c>
      <c r="C670" s="746" t="s">
        <v>763</v>
      </c>
      <c r="D670" s="295">
        <v>0</v>
      </c>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1</v>
      </c>
      <c r="Z670" s="411">
        <f t="shared" ref="Z670" si="1929">Z669</f>
        <v>0</v>
      </c>
      <c r="AA670" s="411">
        <f t="shared" ref="AA670" si="1930">AA669</f>
        <v>0</v>
      </c>
      <c r="AB670" s="411">
        <f t="shared" ref="AB670" si="1931">AB669</f>
        <v>0</v>
      </c>
      <c r="AC670" s="411">
        <f t="shared" ref="AC670" si="1932">AC669</f>
        <v>0</v>
      </c>
      <c r="AD670" s="411">
        <f t="shared" ref="AD670" si="1933">AD669</f>
        <v>0</v>
      </c>
      <c r="AE670" s="411">
        <f t="shared" ref="AE670" si="1934">AE669</f>
        <v>0</v>
      </c>
      <c r="AF670" s="411">
        <f t="shared" ref="AF670" si="1935">AF669</f>
        <v>0</v>
      </c>
      <c r="AG670" s="411">
        <f t="shared" ref="AG670" si="1936">AG669</f>
        <v>0</v>
      </c>
      <c r="AH670" s="411">
        <f t="shared" ref="AH670" si="1937">AH669</f>
        <v>0</v>
      </c>
      <c r="AI670" s="411">
        <f t="shared" ref="AI670" si="1938">AI669</f>
        <v>0</v>
      </c>
      <c r="AJ670" s="411">
        <f t="shared" ref="AJ670" si="1939">AJ669</f>
        <v>0</v>
      </c>
      <c r="AK670" s="411">
        <f t="shared" ref="AK670" si="1940">AK669</f>
        <v>0</v>
      </c>
      <c r="AL670" s="411">
        <f t="shared" ref="AL670" si="1941">AL669</f>
        <v>0</v>
      </c>
      <c r="AM670" s="306"/>
    </row>
    <row r="671" spans="1:39" outlineLevel="1">
      <c r="A671" s="531"/>
      <c r="B671" s="430"/>
      <c r="C671" s="291"/>
      <c r="D671" s="746"/>
      <c r="E671" s="746"/>
      <c r="F671" s="746"/>
      <c r="G671" s="746"/>
      <c r="H671" s="746"/>
      <c r="I671" s="746"/>
      <c r="J671" s="746"/>
      <c r="K671" s="746"/>
      <c r="L671" s="746"/>
      <c r="M671" s="746"/>
      <c r="N671" s="291"/>
      <c r="O671" s="746"/>
      <c r="P671" s="746"/>
      <c r="Q671" s="746"/>
      <c r="R671" s="746"/>
      <c r="S671" s="746"/>
      <c r="T671" s="746"/>
      <c r="U671" s="746"/>
      <c r="V671" s="746"/>
      <c r="W671" s="746"/>
      <c r="X671" s="746"/>
      <c r="Y671" s="422"/>
      <c r="Z671" s="425"/>
      <c r="AA671" s="425"/>
      <c r="AB671" s="425"/>
      <c r="AC671" s="425"/>
      <c r="AD671" s="425"/>
      <c r="AE671" s="425"/>
      <c r="AF671" s="425"/>
      <c r="AG671" s="425"/>
      <c r="AH671" s="425"/>
      <c r="AI671" s="425"/>
      <c r="AJ671" s="425"/>
      <c r="AK671" s="425"/>
      <c r="AL671" s="425"/>
      <c r="AM671" s="306"/>
    </row>
    <row r="672" spans="1:39" ht="30" outlineLevel="1">
      <c r="A672" s="531">
        <v>24</v>
      </c>
      <c r="B672" s="428" t="s">
        <v>116</v>
      </c>
      <c r="C672" s="746" t="s">
        <v>762</v>
      </c>
      <c r="D672" s="295">
        <v>133395.35672121428</v>
      </c>
      <c r="E672" s="295">
        <v>133395.35672121428</v>
      </c>
      <c r="F672" s="295">
        <v>133395.35672121428</v>
      </c>
      <c r="G672" s="295">
        <v>133395.35672121428</v>
      </c>
      <c r="H672" s="295">
        <v>133395.35672121428</v>
      </c>
      <c r="I672" s="295">
        <v>133395.35672121428</v>
      </c>
      <c r="J672" s="295">
        <v>133395.35672121428</v>
      </c>
      <c r="K672" s="295">
        <v>133395.35672121428</v>
      </c>
      <c r="L672" s="295">
        <v>133395.35672121428</v>
      </c>
      <c r="M672" s="295">
        <v>133377.23268212104</v>
      </c>
      <c r="N672" s="291"/>
      <c r="O672" s="295">
        <v>13.847595595595598</v>
      </c>
      <c r="P672" s="295">
        <v>13.847595595595598</v>
      </c>
      <c r="Q672" s="295">
        <v>13.847595595595598</v>
      </c>
      <c r="R672" s="295">
        <v>13.847595595595598</v>
      </c>
      <c r="S672" s="295">
        <v>13.847595595595598</v>
      </c>
      <c r="T672" s="295">
        <v>13.847595595595598</v>
      </c>
      <c r="U672" s="295">
        <v>13.847595595595598</v>
      </c>
      <c r="V672" s="295">
        <v>13.847595595595598</v>
      </c>
      <c r="W672" s="295">
        <v>13.847595595595598</v>
      </c>
      <c r="X672" s="295">
        <v>13.847595595595598</v>
      </c>
      <c r="Y672" s="743">
        <v>1</v>
      </c>
      <c r="Z672" s="410"/>
      <c r="AA672" s="410"/>
      <c r="AB672" s="410"/>
      <c r="AC672" s="410"/>
      <c r="AD672" s="410"/>
      <c r="AE672" s="410"/>
      <c r="AF672" s="410"/>
      <c r="AG672" s="410"/>
      <c r="AH672" s="410"/>
      <c r="AI672" s="410"/>
      <c r="AJ672" s="410"/>
      <c r="AK672" s="410"/>
      <c r="AL672" s="410"/>
      <c r="AM672" s="296">
        <f>SUM(Y672:AL672)</f>
        <v>1</v>
      </c>
    </row>
    <row r="673" spans="1:39" outlineLevel="1">
      <c r="A673" s="531"/>
      <c r="B673" s="294" t="s">
        <v>310</v>
      </c>
      <c r="C673" s="746" t="s">
        <v>763</v>
      </c>
      <c r="D673" s="295">
        <v>0</v>
      </c>
      <c r="E673" s="295"/>
      <c r="F673" s="295"/>
      <c r="G673" s="295"/>
      <c r="H673" s="295"/>
      <c r="I673" s="295"/>
      <c r="J673" s="295"/>
      <c r="K673" s="295"/>
      <c r="L673" s="295"/>
      <c r="M673" s="295"/>
      <c r="N673" s="291"/>
      <c r="O673" s="295"/>
      <c r="P673" s="295"/>
      <c r="Q673" s="295"/>
      <c r="R673" s="295"/>
      <c r="S673" s="295"/>
      <c r="T673" s="295"/>
      <c r="U673" s="295"/>
      <c r="V673" s="295"/>
      <c r="W673" s="295"/>
      <c r="X673" s="295"/>
      <c r="Y673" s="411">
        <f>Y672</f>
        <v>1</v>
      </c>
      <c r="Z673" s="411">
        <f t="shared" ref="Z673" si="1942">Z672</f>
        <v>0</v>
      </c>
      <c r="AA673" s="411">
        <f t="shared" ref="AA673" si="1943">AA672</f>
        <v>0</v>
      </c>
      <c r="AB673" s="411">
        <f t="shared" ref="AB673" si="1944">AB672</f>
        <v>0</v>
      </c>
      <c r="AC673" s="411">
        <f t="shared" ref="AC673" si="1945">AC672</f>
        <v>0</v>
      </c>
      <c r="AD673" s="411">
        <f t="shared" ref="AD673" si="1946">AD672</f>
        <v>0</v>
      </c>
      <c r="AE673" s="411">
        <f t="shared" ref="AE673" si="1947">AE672</f>
        <v>0</v>
      </c>
      <c r="AF673" s="411">
        <f t="shared" ref="AF673" si="1948">AF672</f>
        <v>0</v>
      </c>
      <c r="AG673" s="411">
        <f t="shared" ref="AG673" si="1949">AG672</f>
        <v>0</v>
      </c>
      <c r="AH673" s="411">
        <f t="shared" ref="AH673" si="1950">AH672</f>
        <v>0</v>
      </c>
      <c r="AI673" s="411">
        <f t="shared" ref="AI673" si="1951">AI672</f>
        <v>0</v>
      </c>
      <c r="AJ673" s="411">
        <f t="shared" ref="AJ673" si="1952">AJ672</f>
        <v>0</v>
      </c>
      <c r="AK673" s="411">
        <f t="shared" ref="AK673" si="1953">AK672</f>
        <v>0</v>
      </c>
      <c r="AL673" s="411">
        <f t="shared" ref="AL673" si="1954">AL672</f>
        <v>0</v>
      </c>
      <c r="AM673" s="306"/>
    </row>
    <row r="674" spans="1:39" outlineLevel="1">
      <c r="A674" s="531"/>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15.75" outlineLevel="1">
      <c r="A675" s="531"/>
      <c r="B675" s="288" t="s">
        <v>500</v>
      </c>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outlineLevel="1">
      <c r="A676" s="531">
        <v>25</v>
      </c>
      <c r="B676" s="428" t="s">
        <v>117</v>
      </c>
      <c r="C676" s="746" t="s">
        <v>762</v>
      </c>
      <c r="D676" s="295">
        <v>397169.3895118509</v>
      </c>
      <c r="E676" s="295">
        <v>397169.3895118509</v>
      </c>
      <c r="F676" s="295">
        <v>397169.3895118509</v>
      </c>
      <c r="G676" s="295">
        <v>397169.3895118509</v>
      </c>
      <c r="H676" s="295">
        <v>397169.3895118509</v>
      </c>
      <c r="I676" s="295">
        <v>397169.3895118509</v>
      </c>
      <c r="J676" s="295">
        <v>397169.3895118509</v>
      </c>
      <c r="K676" s="295">
        <v>397169.3895118509</v>
      </c>
      <c r="L676" s="295">
        <v>397169.3895118509</v>
      </c>
      <c r="M676" s="295">
        <v>343027.42475168838</v>
      </c>
      <c r="N676" s="295">
        <v>12</v>
      </c>
      <c r="O676" s="295">
        <v>17.632092546567364</v>
      </c>
      <c r="P676" s="295">
        <v>17.632092546567364</v>
      </c>
      <c r="Q676" s="295">
        <v>17.632092546567364</v>
      </c>
      <c r="R676" s="295">
        <v>17.632092546567364</v>
      </c>
      <c r="S676" s="295">
        <v>17.632092546567364</v>
      </c>
      <c r="T676" s="295">
        <v>17.632092546567364</v>
      </c>
      <c r="U676" s="295">
        <v>17.632092546567364</v>
      </c>
      <c r="V676" s="295">
        <v>17.632092546567364</v>
      </c>
      <c r="W676" s="295">
        <v>17.632092546567364</v>
      </c>
      <c r="X676" s="295">
        <v>15.215842827222946</v>
      </c>
      <c r="Y676" s="426"/>
      <c r="Z676" s="743">
        <v>0.10526315789473681</v>
      </c>
      <c r="AA676" s="743">
        <v>0.89473684210526316</v>
      </c>
      <c r="AB676" s="410"/>
      <c r="AC676" s="410"/>
      <c r="AD676" s="410"/>
      <c r="AE676" s="410"/>
      <c r="AF676" s="415"/>
      <c r="AG676" s="415"/>
      <c r="AH676" s="415"/>
      <c r="AI676" s="415"/>
      <c r="AJ676" s="415"/>
      <c r="AK676" s="415"/>
      <c r="AL676" s="415"/>
      <c r="AM676" s="296">
        <f>SUM(Y676:AL676)</f>
        <v>1</v>
      </c>
    </row>
    <row r="677" spans="1:39" outlineLevel="1">
      <c r="A677" s="531"/>
      <c r="B677" s="294" t="s">
        <v>310</v>
      </c>
      <c r="C677" s="746" t="s">
        <v>763</v>
      </c>
      <c r="D677" s="295">
        <v>844170.33419068728</v>
      </c>
      <c r="E677" s="295">
        <v>844170.33419068728</v>
      </c>
      <c r="F677" s="295">
        <v>844170.33419068728</v>
      </c>
      <c r="G677" s="295">
        <v>844170.33419068728</v>
      </c>
      <c r="H677" s="295">
        <v>844170.33419068728</v>
      </c>
      <c r="I677" s="295">
        <v>844170.33419068728</v>
      </c>
      <c r="J677" s="295">
        <v>844170.33419068728</v>
      </c>
      <c r="K677" s="295">
        <v>844170.33419068728</v>
      </c>
      <c r="L677" s="295">
        <v>844170.33419068728</v>
      </c>
      <c r="M677" s="295">
        <v>729093.38794993726</v>
      </c>
      <c r="N677" s="295">
        <f>N676</f>
        <v>12</v>
      </c>
      <c r="O677" s="295">
        <v>37.476426558982759</v>
      </c>
      <c r="P677" s="295">
        <v>37.476426558982759</v>
      </c>
      <c r="Q677" s="295">
        <v>37.476426558982759</v>
      </c>
      <c r="R677" s="295">
        <v>37.476426558982759</v>
      </c>
      <c r="S677" s="295">
        <v>37.476426558982759</v>
      </c>
      <c r="T677" s="295">
        <v>37.476426558982759</v>
      </c>
      <c r="U677" s="295">
        <v>37.476426558982759</v>
      </c>
      <c r="V677" s="295">
        <v>37.476426558982759</v>
      </c>
      <c r="W677" s="295">
        <v>37.476426558982759</v>
      </c>
      <c r="X677" s="295">
        <v>32.34076810460364</v>
      </c>
      <c r="Y677" s="411">
        <f>Y676</f>
        <v>0</v>
      </c>
      <c r="Z677" s="411">
        <f t="shared" ref="Z677" si="1955">Z676</f>
        <v>0.10526315789473681</v>
      </c>
      <c r="AA677" s="411">
        <f t="shared" ref="AA677" si="1956">AA676</f>
        <v>0.89473684210526316</v>
      </c>
      <c r="AB677" s="411">
        <f t="shared" ref="AB677:AB678" si="1957">AB676</f>
        <v>0</v>
      </c>
      <c r="AC677" s="411">
        <f t="shared" ref="AC677:AC678" si="1958">AC676</f>
        <v>0</v>
      </c>
      <c r="AD677" s="411">
        <f t="shared" ref="AD677:AD678" si="1959">AD676</f>
        <v>0</v>
      </c>
      <c r="AE677" s="411">
        <f t="shared" ref="AE677:AE678" si="1960">AE676</f>
        <v>0</v>
      </c>
      <c r="AF677" s="411">
        <f t="shared" ref="AF677:AF678" si="1961">AF676</f>
        <v>0</v>
      </c>
      <c r="AG677" s="411">
        <f t="shared" ref="AG677:AG678" si="1962">AG676</f>
        <v>0</v>
      </c>
      <c r="AH677" s="411">
        <f t="shared" ref="AH677:AH678" si="1963">AH676</f>
        <v>0</v>
      </c>
      <c r="AI677" s="411">
        <f t="shared" ref="AI677:AI678" si="1964">AI676</f>
        <v>0</v>
      </c>
      <c r="AJ677" s="411">
        <f t="shared" ref="AJ677:AJ678" si="1965">AJ676</f>
        <v>0</v>
      </c>
      <c r="AK677" s="411">
        <f t="shared" ref="AK677:AK678" si="1966">AK676</f>
        <v>0</v>
      </c>
      <c r="AL677" s="411">
        <f t="shared" ref="AL677:AL678" si="1967">AL676</f>
        <v>0</v>
      </c>
      <c r="AM677" s="306"/>
    </row>
    <row r="678" spans="1:39" outlineLevel="1">
      <c r="A678" s="531"/>
      <c r="B678" s="294" t="s">
        <v>310</v>
      </c>
      <c r="C678" s="291" t="s">
        <v>764</v>
      </c>
      <c r="D678" s="295">
        <v>65333.666666666672</v>
      </c>
      <c r="E678" s="295">
        <v>65333.666666666672</v>
      </c>
      <c r="F678" s="295">
        <v>65333.666666666672</v>
      </c>
      <c r="G678" s="295">
        <v>65333.666666666672</v>
      </c>
      <c r="H678" s="295">
        <v>65333.666666666672</v>
      </c>
      <c r="I678" s="295">
        <v>65333.666666666672</v>
      </c>
      <c r="J678" s="295">
        <v>65333.666666666672</v>
      </c>
      <c r="K678" s="295">
        <v>65333.666666666672</v>
      </c>
      <c r="L678" s="295">
        <v>65333.666666666672</v>
      </c>
      <c r="M678" s="295">
        <v>56427.408602150543</v>
      </c>
      <c r="N678" s="295">
        <f>N677</f>
        <v>12</v>
      </c>
      <c r="O678" s="295">
        <v>2.903225806451613</v>
      </c>
      <c r="P678" s="295">
        <v>2.903225806451613</v>
      </c>
      <c r="Q678" s="295">
        <v>2.903225806451613</v>
      </c>
      <c r="R678" s="295">
        <v>2.903225806451613</v>
      </c>
      <c r="S678" s="295">
        <v>2.903225806451613</v>
      </c>
      <c r="T678" s="295">
        <v>2.903225806451613</v>
      </c>
      <c r="U678" s="295">
        <v>2.903225806451613</v>
      </c>
      <c r="V678" s="295">
        <v>2.903225806451613</v>
      </c>
      <c r="W678" s="295">
        <v>2.903225806451613</v>
      </c>
      <c r="X678" s="295">
        <v>2.5053763440860215</v>
      </c>
      <c r="Y678" s="411">
        <f>Y677</f>
        <v>0</v>
      </c>
      <c r="Z678" s="411">
        <v>0</v>
      </c>
      <c r="AA678" s="411">
        <v>1</v>
      </c>
      <c r="AB678" s="411">
        <f t="shared" si="1957"/>
        <v>0</v>
      </c>
      <c r="AC678" s="411">
        <f t="shared" si="1958"/>
        <v>0</v>
      </c>
      <c r="AD678" s="411">
        <f t="shared" si="1959"/>
        <v>0</v>
      </c>
      <c r="AE678" s="411">
        <f t="shared" si="1960"/>
        <v>0</v>
      </c>
      <c r="AF678" s="411">
        <f t="shared" si="1961"/>
        <v>0</v>
      </c>
      <c r="AG678" s="411">
        <f t="shared" si="1962"/>
        <v>0</v>
      </c>
      <c r="AH678" s="411">
        <f t="shared" si="1963"/>
        <v>0</v>
      </c>
      <c r="AI678" s="411">
        <f t="shared" si="1964"/>
        <v>0</v>
      </c>
      <c r="AJ678" s="411">
        <f t="shared" si="1965"/>
        <v>0</v>
      </c>
      <c r="AK678" s="411">
        <f t="shared" si="1966"/>
        <v>0</v>
      </c>
      <c r="AL678" s="411">
        <f t="shared" si="1967"/>
        <v>0</v>
      </c>
      <c r="AM678" s="306"/>
    </row>
    <row r="679" spans="1:39" outlineLevel="1">
      <c r="A679" s="531"/>
      <c r="B679" s="294"/>
      <c r="C679" s="291"/>
      <c r="D679" s="291"/>
      <c r="E679" s="291"/>
      <c r="F679" s="291"/>
      <c r="G679" s="291"/>
      <c r="H679" s="291"/>
      <c r="I679" s="291"/>
      <c r="J679" s="291"/>
      <c r="K679" s="291"/>
      <c r="L679" s="291"/>
      <c r="M679" s="291"/>
      <c r="N679" s="291"/>
      <c r="O679" s="746"/>
      <c r="P679" s="746"/>
      <c r="Q679" s="746"/>
      <c r="R679" s="746"/>
      <c r="S679" s="746"/>
      <c r="T679" s="746"/>
      <c r="U679" s="746"/>
      <c r="V679" s="746"/>
      <c r="W679" s="746"/>
      <c r="X679" s="746"/>
      <c r="Y679" s="412"/>
      <c r="Z679" s="425"/>
      <c r="AA679" s="425"/>
      <c r="AB679" s="425"/>
      <c r="AC679" s="425"/>
      <c r="AD679" s="425"/>
      <c r="AE679" s="425"/>
      <c r="AF679" s="425"/>
      <c r="AG679" s="425"/>
      <c r="AH679" s="425"/>
      <c r="AI679" s="425"/>
      <c r="AJ679" s="425"/>
      <c r="AK679" s="425"/>
      <c r="AL679" s="425"/>
      <c r="AM679" s="306"/>
    </row>
    <row r="680" spans="1:39" outlineLevel="1">
      <c r="A680" s="531">
        <v>26</v>
      </c>
      <c r="B680" s="754" t="s">
        <v>765</v>
      </c>
      <c r="C680" s="746" t="s">
        <v>762</v>
      </c>
      <c r="D680" s="295">
        <v>8816627.4984287061</v>
      </c>
      <c r="E680" s="295">
        <v>8887834.9096667375</v>
      </c>
      <c r="F680" s="295">
        <v>8887834.9096667375</v>
      </c>
      <c r="G680" s="295">
        <v>8887834.9096667375</v>
      </c>
      <c r="H680" s="295">
        <v>8887834.9096667375</v>
      </c>
      <c r="I680" s="295">
        <v>8496095.214723397</v>
      </c>
      <c r="J680" s="295">
        <v>8496095.214723397</v>
      </c>
      <c r="K680" s="295">
        <v>8496095.214723397</v>
      </c>
      <c r="L680" s="295">
        <v>8432280.3339531235</v>
      </c>
      <c r="M680" s="295">
        <v>8432280.3339531235</v>
      </c>
      <c r="N680" s="295">
        <v>12</v>
      </c>
      <c r="O680" s="295">
        <v>1213.8044071538413</v>
      </c>
      <c r="P680" s="295">
        <v>1236.4398764801476</v>
      </c>
      <c r="Q680" s="295">
        <v>1236.4398764801476</v>
      </c>
      <c r="R680" s="295">
        <v>1236.4398764801476</v>
      </c>
      <c r="S680" s="295">
        <v>1236.4398764801476</v>
      </c>
      <c r="T680" s="295">
        <v>1182.9598076185282</v>
      </c>
      <c r="U680" s="295">
        <v>1182.9598076185282</v>
      </c>
      <c r="V680" s="295">
        <v>1182.9598076185282</v>
      </c>
      <c r="W680" s="295">
        <v>1181.0886088208867</v>
      </c>
      <c r="X680" s="295">
        <v>1181.0886088208867</v>
      </c>
      <c r="Y680" s="426"/>
      <c r="Z680" s="743">
        <v>0.11769292253676523</v>
      </c>
      <c r="AA680" s="743">
        <v>0.69600203992566045</v>
      </c>
      <c r="AB680" s="743">
        <v>5.1689558620892549E-2</v>
      </c>
      <c r="AC680" s="743">
        <v>0.12204247556747687</v>
      </c>
      <c r="AD680" s="743"/>
      <c r="AE680" s="743">
        <v>1.2573003349204867E-2</v>
      </c>
      <c r="AF680" s="415"/>
      <c r="AG680" s="415"/>
      <c r="AH680" s="415"/>
      <c r="AI680" s="415"/>
      <c r="AJ680" s="415"/>
      <c r="AK680" s="415"/>
      <c r="AL680" s="415"/>
      <c r="AM680" s="296">
        <f>SUM(Y680:AL680)</f>
        <v>0.99999999999999989</v>
      </c>
    </row>
    <row r="681" spans="1:39" outlineLevel="1">
      <c r="A681" s="531"/>
      <c r="B681" s="294" t="s">
        <v>310</v>
      </c>
      <c r="C681" s="746" t="s">
        <v>763</v>
      </c>
      <c r="D681" s="295">
        <v>6223728.1337528042</v>
      </c>
      <c r="E681" s="295">
        <v>6273994.0170208486</v>
      </c>
      <c r="F681" s="295">
        <v>6273994.0170208486</v>
      </c>
      <c r="G681" s="295">
        <v>6273994.0170208486</v>
      </c>
      <c r="H681" s="295">
        <v>6273994.0170208486</v>
      </c>
      <c r="I681" s="295">
        <v>5997461.8213529335</v>
      </c>
      <c r="J681" s="295">
        <v>5997461.8213529335</v>
      </c>
      <c r="K681" s="295">
        <v>5997461.8213529335</v>
      </c>
      <c r="L681" s="295">
        <v>5952414.3846915998</v>
      </c>
      <c r="M681" s="295">
        <v>5952414.3846915998</v>
      </c>
      <c r="N681" s="295">
        <f>N680</f>
        <v>12</v>
      </c>
      <c r="O681" s="295">
        <v>856.83427580703005</v>
      </c>
      <c r="P681" s="295">
        <v>872.81283532901716</v>
      </c>
      <c r="Q681" s="295">
        <v>872.81283532901716</v>
      </c>
      <c r="R681" s="295">
        <v>872.81283532901716</v>
      </c>
      <c r="S681" s="295">
        <v>872.81283532901716</v>
      </c>
      <c r="T681" s="295">
        <v>835.06082536506915</v>
      </c>
      <c r="U681" s="295">
        <v>835.06082536506915</v>
      </c>
      <c r="V681" s="295">
        <v>835.06082536506915</v>
      </c>
      <c r="W681" s="295">
        <v>833.73993111125151</v>
      </c>
      <c r="X681" s="295">
        <v>833.73993111125151</v>
      </c>
      <c r="Y681" s="411">
        <f>Y680</f>
        <v>0</v>
      </c>
      <c r="Z681" s="411">
        <f t="shared" ref="Z681" si="1968">Z680</f>
        <v>0.11769292253676523</v>
      </c>
      <c r="AA681" s="411">
        <f t="shared" ref="AA681" si="1969">AA680</f>
        <v>0.69600203992566045</v>
      </c>
      <c r="AB681" s="411">
        <f t="shared" ref="AB681" si="1970">AB680</f>
        <v>5.1689558620892549E-2</v>
      </c>
      <c r="AC681" s="411">
        <f t="shared" ref="AC681" si="1971">AC680</f>
        <v>0.12204247556747687</v>
      </c>
      <c r="AD681" s="411">
        <f t="shared" ref="AD681:AD682" si="1972">AD680</f>
        <v>0</v>
      </c>
      <c r="AE681" s="411">
        <f t="shared" ref="AE681:AE682" si="1973">AE680</f>
        <v>1.2573003349204867E-2</v>
      </c>
      <c r="AF681" s="411">
        <f t="shared" ref="AF681:AF682" si="1974">AF680</f>
        <v>0</v>
      </c>
      <c r="AG681" s="411">
        <f t="shared" ref="AG681:AG682" si="1975">AG680</f>
        <v>0</v>
      </c>
      <c r="AH681" s="411">
        <f t="shared" ref="AH681:AH682" si="1976">AH680</f>
        <v>0</v>
      </c>
      <c r="AI681" s="411">
        <f t="shared" ref="AI681:AI682" si="1977">AI680</f>
        <v>0</v>
      </c>
      <c r="AJ681" s="411">
        <f t="shared" ref="AJ681:AJ682" si="1978">AJ680</f>
        <v>0</v>
      </c>
      <c r="AK681" s="411">
        <f t="shared" ref="AK681:AK682" si="1979">AK680</f>
        <v>0</v>
      </c>
      <c r="AL681" s="411">
        <f t="shared" ref="AL681:AL682" si="1980">AL680</f>
        <v>0</v>
      </c>
      <c r="AM681" s="306"/>
    </row>
    <row r="682" spans="1:39" outlineLevel="1">
      <c r="A682" s="531"/>
      <c r="B682" s="294" t="s">
        <v>310</v>
      </c>
      <c r="C682" s="291" t="s">
        <v>764</v>
      </c>
      <c r="D682" s="295">
        <v>194370.6769453343</v>
      </c>
      <c r="E682" s="295">
        <v>195940.50993740838</v>
      </c>
      <c r="F682" s="295">
        <v>195940.50993740838</v>
      </c>
      <c r="G682" s="295">
        <v>195940.50993740838</v>
      </c>
      <c r="H682" s="295">
        <v>195940.50993740838</v>
      </c>
      <c r="I682" s="295">
        <v>187304.24740890009</v>
      </c>
      <c r="J682" s="295">
        <v>187304.24740890009</v>
      </c>
      <c r="K682" s="295">
        <v>187304.24740890009</v>
      </c>
      <c r="L682" s="295">
        <v>185897.38956255073</v>
      </c>
      <c r="M682" s="295">
        <v>185897.38956255073</v>
      </c>
      <c r="N682" s="295">
        <f>N681</f>
        <v>12</v>
      </c>
      <c r="O682" s="295">
        <v>24.23670036764706</v>
      </c>
      <c r="P682" s="295">
        <v>24.688675236505169</v>
      </c>
      <c r="Q682" s="295">
        <v>24.688675236505169</v>
      </c>
      <c r="R682" s="295">
        <v>24.688675236505169</v>
      </c>
      <c r="S682" s="295">
        <v>24.688675236505169</v>
      </c>
      <c r="T682" s="295">
        <v>23.62080927968308</v>
      </c>
      <c r="U682" s="295">
        <v>23.62080927968308</v>
      </c>
      <c r="V682" s="295">
        <v>23.62080927968308</v>
      </c>
      <c r="W682" s="295">
        <v>23.583446023857476</v>
      </c>
      <c r="X682" s="295">
        <v>23.583446023857476</v>
      </c>
      <c r="Y682" s="411">
        <f>Y681</f>
        <v>0</v>
      </c>
      <c r="Z682" s="753">
        <v>6.2315552763478894E-2</v>
      </c>
      <c r="AA682" s="753">
        <v>0.87138667783829071</v>
      </c>
      <c r="AB682" s="753"/>
      <c r="AC682" s="753"/>
      <c r="AD682" s="753">
        <f t="shared" si="1972"/>
        <v>0</v>
      </c>
      <c r="AE682" s="753">
        <f t="shared" si="1973"/>
        <v>1.2573003349204867E-2</v>
      </c>
      <c r="AF682" s="411">
        <f t="shared" si="1974"/>
        <v>0</v>
      </c>
      <c r="AG682" s="411">
        <f t="shared" si="1975"/>
        <v>0</v>
      </c>
      <c r="AH682" s="411">
        <f t="shared" si="1976"/>
        <v>0</v>
      </c>
      <c r="AI682" s="411">
        <f t="shared" si="1977"/>
        <v>0</v>
      </c>
      <c r="AJ682" s="411">
        <f t="shared" si="1978"/>
        <v>0</v>
      </c>
      <c r="AK682" s="411">
        <f t="shared" si="1979"/>
        <v>0</v>
      </c>
      <c r="AL682" s="411">
        <f t="shared" si="1980"/>
        <v>0</v>
      </c>
      <c r="AM682" s="306"/>
    </row>
    <row r="683" spans="1:39" outlineLevel="1">
      <c r="A683" s="531"/>
      <c r="B683" s="294"/>
      <c r="C683" s="291"/>
      <c r="D683" s="291"/>
      <c r="E683" s="291"/>
      <c r="F683" s="291"/>
      <c r="G683" s="291"/>
      <c r="H683" s="291"/>
      <c r="I683" s="291"/>
      <c r="J683" s="291"/>
      <c r="K683" s="291"/>
      <c r="L683" s="291"/>
      <c r="M683" s="291"/>
      <c r="N683" s="291"/>
      <c r="O683" s="746"/>
      <c r="P683" s="746"/>
      <c r="Q683" s="746"/>
      <c r="R683" s="746"/>
      <c r="S683" s="746"/>
      <c r="T683" s="746"/>
      <c r="U683" s="746"/>
      <c r="V683" s="746"/>
      <c r="W683" s="746"/>
      <c r="X683" s="746"/>
      <c r="Y683" s="412"/>
      <c r="Z683" s="425"/>
      <c r="AA683" s="425"/>
      <c r="AB683" s="425"/>
      <c r="AC683" s="425"/>
      <c r="AD683" s="425"/>
      <c r="AE683" s="425"/>
      <c r="AF683" s="425"/>
      <c r="AG683" s="425"/>
      <c r="AH683" s="425"/>
      <c r="AI683" s="425"/>
      <c r="AJ683" s="425"/>
      <c r="AK683" s="425"/>
      <c r="AL683" s="425"/>
      <c r="AM683" s="306"/>
    </row>
    <row r="684" spans="1:39" ht="30" outlineLevel="1">
      <c r="A684" s="531">
        <v>27</v>
      </c>
      <c r="B684" s="428" t="s">
        <v>119</v>
      </c>
      <c r="C684" s="746" t="s">
        <v>762</v>
      </c>
      <c r="D684" s="295">
        <v>1289753.7426998003</v>
      </c>
      <c r="E684" s="295">
        <v>1289753.7426998003</v>
      </c>
      <c r="F684" s="295">
        <v>1240522.9136379175</v>
      </c>
      <c r="G684" s="295">
        <v>1209048.8840099573</v>
      </c>
      <c r="H684" s="295">
        <v>1123416.9318972479</v>
      </c>
      <c r="I684" s="295">
        <v>920292.78844565316</v>
      </c>
      <c r="J684" s="295">
        <v>777783.65722494188</v>
      </c>
      <c r="K684" s="295">
        <v>625210.49755750468</v>
      </c>
      <c r="L684" s="295">
        <v>500766.84923944547</v>
      </c>
      <c r="M684" s="295">
        <v>393984.47426907788</v>
      </c>
      <c r="N684" s="295">
        <v>12</v>
      </c>
      <c r="O684" s="295">
        <v>223.26906623012434</v>
      </c>
      <c r="P684" s="295">
        <v>223.26906623012434</v>
      </c>
      <c r="Q684" s="295">
        <v>219.69781931767568</v>
      </c>
      <c r="R684" s="295">
        <v>216.65564602188607</v>
      </c>
      <c r="S684" s="295">
        <v>206.73551570952864</v>
      </c>
      <c r="T684" s="295">
        <v>182.79493455570605</v>
      </c>
      <c r="U684" s="295">
        <v>159.38342701854256</v>
      </c>
      <c r="V684" s="295">
        <v>131.474793739777</v>
      </c>
      <c r="W684" s="295">
        <v>106.34379694847154</v>
      </c>
      <c r="X684" s="295">
        <v>82.535484198813734</v>
      </c>
      <c r="Y684" s="426"/>
      <c r="Z684" s="743">
        <v>0.90222268651349913</v>
      </c>
      <c r="AA684" s="743">
        <v>9.7777313486500914E-2</v>
      </c>
      <c r="AB684" s="410"/>
      <c r="AC684" s="410"/>
      <c r="AD684" s="410"/>
      <c r="AE684" s="410"/>
      <c r="AF684" s="415"/>
      <c r="AG684" s="415"/>
      <c r="AH684" s="415"/>
      <c r="AI684" s="415"/>
      <c r="AJ684" s="415"/>
      <c r="AK684" s="415"/>
      <c r="AL684" s="415"/>
      <c r="AM684" s="296">
        <f>SUM(Y684:AL684)</f>
        <v>1</v>
      </c>
    </row>
    <row r="685" spans="1:39" outlineLevel="1">
      <c r="A685" s="531"/>
      <c r="B685" s="294" t="s">
        <v>310</v>
      </c>
      <c r="C685" s="746" t="s">
        <v>763</v>
      </c>
      <c r="D685" s="295">
        <v>265278.65360086109</v>
      </c>
      <c r="E685" s="295">
        <v>265278.65360086109</v>
      </c>
      <c r="F685" s="295">
        <v>255152.77637576184</v>
      </c>
      <c r="G685" s="295">
        <v>248679.14662251814</v>
      </c>
      <c r="H685" s="295">
        <v>231066.22703205305</v>
      </c>
      <c r="I685" s="295">
        <v>189287.3218777462</v>
      </c>
      <c r="J685" s="295">
        <v>159975.81131223042</v>
      </c>
      <c r="K685" s="295">
        <v>128594.31495969169</v>
      </c>
      <c r="L685" s="295">
        <v>102998.54238539365</v>
      </c>
      <c r="M685" s="295">
        <v>81035.369321716236</v>
      </c>
      <c r="N685" s="295">
        <f>N684</f>
        <v>12</v>
      </c>
      <c r="O685" s="295">
        <v>45.922345731106532</v>
      </c>
      <c r="P685" s="295">
        <v>45.922345731106532</v>
      </c>
      <c r="Q685" s="295">
        <v>45.187805840857791</v>
      </c>
      <c r="R685" s="295">
        <v>44.562086675090342</v>
      </c>
      <c r="S685" s="295">
        <v>42.521698091066064</v>
      </c>
      <c r="T685" s="295">
        <v>37.597560308287456</v>
      </c>
      <c r="U685" s="295">
        <v>32.782243249990145</v>
      </c>
      <c r="V685" s="295">
        <v>27.041950033601832</v>
      </c>
      <c r="W685" s="295">
        <v>21.872965620740313</v>
      </c>
      <c r="X685" s="295">
        <v>16.976033019082035</v>
      </c>
      <c r="Y685" s="411">
        <f>Y684</f>
        <v>0</v>
      </c>
      <c r="Z685" s="411">
        <f t="shared" ref="Z685" si="1981">Z684</f>
        <v>0.90222268651349913</v>
      </c>
      <c r="AA685" s="411">
        <f t="shared" ref="AA685" si="1982">AA684</f>
        <v>9.7777313486500914E-2</v>
      </c>
      <c r="AB685" s="411">
        <f t="shared" ref="AB685" si="1983">AB684</f>
        <v>0</v>
      </c>
      <c r="AC685" s="411">
        <f t="shared" ref="AC685" si="1984">AC684</f>
        <v>0</v>
      </c>
      <c r="AD685" s="411">
        <f t="shared" ref="AD685" si="1985">AD684</f>
        <v>0</v>
      </c>
      <c r="AE685" s="411">
        <f t="shared" ref="AE685" si="1986">AE684</f>
        <v>0</v>
      </c>
      <c r="AF685" s="411">
        <f t="shared" ref="AF685" si="1987">AF684</f>
        <v>0</v>
      </c>
      <c r="AG685" s="411">
        <f t="shared" ref="AG685" si="1988">AG684</f>
        <v>0</v>
      </c>
      <c r="AH685" s="411">
        <f t="shared" ref="AH685" si="1989">AH684</f>
        <v>0</v>
      </c>
      <c r="AI685" s="411">
        <f t="shared" ref="AI685" si="1990">AI684</f>
        <v>0</v>
      </c>
      <c r="AJ685" s="411">
        <f t="shared" ref="AJ685" si="1991">AJ684</f>
        <v>0</v>
      </c>
      <c r="AK685" s="411">
        <f t="shared" ref="AK685" si="1992">AK684</f>
        <v>0</v>
      </c>
      <c r="AL685" s="411">
        <f t="shared" ref="AL685" si="1993">AL684</f>
        <v>0</v>
      </c>
      <c r="AM685" s="306"/>
    </row>
    <row r="686" spans="1:39" outlineLevel="1">
      <c r="A686" s="531"/>
      <c r="B686" s="294"/>
      <c r="C686" s="291"/>
      <c r="D686" s="291"/>
      <c r="E686" s="291"/>
      <c r="F686" s="291"/>
      <c r="G686" s="291"/>
      <c r="H686" s="291"/>
      <c r="I686" s="291"/>
      <c r="J686" s="291"/>
      <c r="K686" s="291"/>
      <c r="L686" s="291"/>
      <c r="M686" s="291"/>
      <c r="N686" s="291"/>
      <c r="O686" s="746"/>
      <c r="P686" s="746"/>
      <c r="Q686" s="746"/>
      <c r="R686" s="746"/>
      <c r="S686" s="746"/>
      <c r="T686" s="746"/>
      <c r="U686" s="746"/>
      <c r="V686" s="746"/>
      <c r="W686" s="746"/>
      <c r="X686" s="746"/>
      <c r="Y686" s="412"/>
      <c r="Z686" s="425"/>
      <c r="AA686" s="425"/>
      <c r="AB686" s="425"/>
      <c r="AC686" s="425"/>
      <c r="AD686" s="425"/>
      <c r="AE686" s="425"/>
      <c r="AF686" s="425"/>
      <c r="AG686" s="425"/>
      <c r="AH686" s="425"/>
      <c r="AI686" s="425"/>
      <c r="AJ686" s="425"/>
      <c r="AK686" s="425"/>
      <c r="AL686" s="425"/>
      <c r="AM686" s="306"/>
    </row>
    <row r="687" spans="1:39" ht="30" outlineLevel="1">
      <c r="A687" s="531">
        <v>28</v>
      </c>
      <c r="B687" s="754" t="s">
        <v>766</v>
      </c>
      <c r="C687" s="746" t="s">
        <v>762</v>
      </c>
      <c r="D687" s="295">
        <v>0</v>
      </c>
      <c r="E687" s="295"/>
      <c r="F687" s="295"/>
      <c r="G687" s="295"/>
      <c r="H687" s="295"/>
      <c r="I687" s="295"/>
      <c r="J687" s="295"/>
      <c r="K687" s="295"/>
      <c r="L687" s="295"/>
      <c r="M687" s="295"/>
      <c r="N687" s="295">
        <v>12</v>
      </c>
      <c r="O687" s="295"/>
      <c r="P687" s="295"/>
      <c r="Q687" s="295"/>
      <c r="R687" s="295"/>
      <c r="S687" s="295"/>
      <c r="T687" s="295"/>
      <c r="U687" s="295"/>
      <c r="V687" s="295"/>
      <c r="W687" s="295"/>
      <c r="X687" s="295"/>
      <c r="Y687" s="426"/>
      <c r="Z687" s="410"/>
      <c r="AA687" s="410"/>
      <c r="AB687" s="410"/>
      <c r="AC687" s="410"/>
      <c r="AD687" s="743">
        <v>1</v>
      </c>
      <c r="AE687" s="410"/>
      <c r="AF687" s="415"/>
      <c r="AG687" s="415"/>
      <c r="AH687" s="415"/>
      <c r="AI687" s="415"/>
      <c r="AJ687" s="415"/>
      <c r="AK687" s="415"/>
      <c r="AL687" s="415"/>
      <c r="AM687" s="296">
        <f>SUM(Y687:AL687)</f>
        <v>1</v>
      </c>
    </row>
    <row r="688" spans="1:39" outlineLevel="1">
      <c r="A688" s="531"/>
      <c r="B688" s="294" t="s">
        <v>310</v>
      </c>
      <c r="C688" s="746" t="s">
        <v>763</v>
      </c>
      <c r="D688" s="295">
        <v>4855692.4065753249</v>
      </c>
      <c r="E688" s="295">
        <v>4894909.3618228976</v>
      </c>
      <c r="F688" s="295">
        <v>4894909.3618228976</v>
      </c>
      <c r="G688" s="295">
        <v>4894909.3618228976</v>
      </c>
      <c r="H688" s="295">
        <v>4894909.3618228976</v>
      </c>
      <c r="I688" s="295">
        <v>4679161.6212690957</v>
      </c>
      <c r="J688" s="295">
        <v>4679161.6212690957</v>
      </c>
      <c r="K688" s="295">
        <v>4679161.6212690957</v>
      </c>
      <c r="L688" s="295">
        <v>4644016.0475179134</v>
      </c>
      <c r="M688" s="295">
        <v>4644016.0475179134</v>
      </c>
      <c r="N688" s="295">
        <f>N687</f>
        <v>12</v>
      </c>
      <c r="O688" s="295">
        <f>-'8.  Streetlighting'!F79-'8.  Streetlighting'!F104</f>
        <v>286.20679907824808</v>
      </c>
      <c r="P688" s="295">
        <v>291.54408833451856</v>
      </c>
      <c r="Q688" s="295">
        <v>291.54408833451856</v>
      </c>
      <c r="R688" s="295">
        <v>291.54408833451856</v>
      </c>
      <c r="S688" s="295">
        <v>291.54408833451856</v>
      </c>
      <c r="T688" s="295">
        <v>278.93385291837018</v>
      </c>
      <c r="U688" s="295">
        <v>278.93385291837018</v>
      </c>
      <c r="V688" s="295">
        <v>278.93385291837018</v>
      </c>
      <c r="W688" s="295">
        <v>278.49263700651846</v>
      </c>
      <c r="X688" s="295">
        <v>278.49263700651846</v>
      </c>
      <c r="Y688" s="411">
        <f>Y687</f>
        <v>0</v>
      </c>
      <c r="Z688" s="411">
        <f t="shared" ref="Z688" si="1994">Z687</f>
        <v>0</v>
      </c>
      <c r="AA688" s="411">
        <f t="shared" ref="AA688" si="1995">AA687</f>
        <v>0</v>
      </c>
      <c r="AB688" s="411">
        <f t="shared" ref="AB688" si="1996">AB687</f>
        <v>0</v>
      </c>
      <c r="AC688" s="411">
        <f t="shared" ref="AC688" si="1997">AC687</f>
        <v>0</v>
      </c>
      <c r="AD688" s="411">
        <f t="shared" ref="AD688" si="1998">AD687</f>
        <v>1</v>
      </c>
      <c r="AE688" s="411">
        <f t="shared" ref="AE688" si="1999">AE687</f>
        <v>0</v>
      </c>
      <c r="AF688" s="411">
        <f t="shared" ref="AF688" si="2000">AF687</f>
        <v>0</v>
      </c>
      <c r="AG688" s="411">
        <f t="shared" ref="AG688" si="2001">AG687</f>
        <v>0</v>
      </c>
      <c r="AH688" s="411">
        <f t="shared" ref="AH688" si="2002">AH687</f>
        <v>0</v>
      </c>
      <c r="AI688" s="411">
        <f t="shared" ref="AI688" si="2003">AI687</f>
        <v>0</v>
      </c>
      <c r="AJ688" s="411">
        <f t="shared" ref="AJ688" si="2004">AJ687</f>
        <v>0</v>
      </c>
      <c r="AK688" s="411">
        <f t="shared" ref="AK688" si="2005">AK687</f>
        <v>0</v>
      </c>
      <c r="AL688" s="411">
        <f t="shared" ref="AL688" si="2006">AL687</f>
        <v>0</v>
      </c>
      <c r="AM688" s="306"/>
    </row>
    <row r="689" spans="1:39" outlineLevel="1">
      <c r="A689" s="531"/>
      <c r="B689" s="294"/>
      <c r="C689" s="291"/>
      <c r="D689" s="291"/>
      <c r="E689" s="291"/>
      <c r="F689" s="291"/>
      <c r="G689" s="291"/>
      <c r="H689" s="291"/>
      <c r="I689" s="291"/>
      <c r="J689" s="291"/>
      <c r="K689" s="291"/>
      <c r="L689" s="291"/>
      <c r="M689" s="291"/>
      <c r="N689" s="291"/>
      <c r="O689" s="746"/>
      <c r="P689" s="746"/>
      <c r="Q689" s="746"/>
      <c r="R689" s="746"/>
      <c r="S689" s="746"/>
      <c r="T689" s="746"/>
      <c r="U689" s="746"/>
      <c r="V689" s="746"/>
      <c r="W689" s="746"/>
      <c r="X689" s="746"/>
      <c r="Y689" s="412"/>
      <c r="Z689" s="425"/>
      <c r="AA689" s="425"/>
      <c r="AB689" s="425"/>
      <c r="AC689" s="425"/>
      <c r="AD689" s="425"/>
      <c r="AE689" s="425"/>
      <c r="AF689" s="425"/>
      <c r="AG689" s="425"/>
      <c r="AH689" s="425"/>
      <c r="AI689" s="425"/>
      <c r="AJ689" s="425"/>
      <c r="AK689" s="425"/>
      <c r="AL689" s="425"/>
      <c r="AM689" s="306"/>
    </row>
    <row r="690" spans="1:39" outlineLevel="1">
      <c r="A690" s="531">
        <v>29</v>
      </c>
      <c r="B690" s="754" t="s">
        <v>767</v>
      </c>
      <c r="C690" s="746" t="s">
        <v>762</v>
      </c>
      <c r="D690" s="295">
        <v>4805552.6940814303</v>
      </c>
      <c r="E690" s="295">
        <v>4805552.6940814303</v>
      </c>
      <c r="F690" s="295">
        <v>4805552.6940814303</v>
      </c>
      <c r="G690" s="295">
        <v>4805552.6940814303</v>
      </c>
      <c r="H690" s="295">
        <v>4805552.6940814303</v>
      </c>
      <c r="I690" s="295">
        <v>4805552.6940814303</v>
      </c>
      <c r="J690" s="295">
        <v>4805552.6940814303</v>
      </c>
      <c r="K690" s="295">
        <v>4805552.6940814303</v>
      </c>
      <c r="L690" s="295">
        <v>4620741.6117806649</v>
      </c>
      <c r="M690" s="295">
        <v>4620741.6117806649</v>
      </c>
      <c r="N690" s="295">
        <v>12</v>
      </c>
      <c r="O690" s="295">
        <v>676.06477020181603</v>
      </c>
      <c r="P690" s="295">
        <v>676.06477020181603</v>
      </c>
      <c r="Q690" s="295">
        <v>676.06477020181603</v>
      </c>
      <c r="R690" s="295">
        <v>676.06477020181603</v>
      </c>
      <c r="S690" s="295">
        <v>676.06477020181603</v>
      </c>
      <c r="T690" s="295">
        <v>676.06477020181603</v>
      </c>
      <c r="U690" s="295">
        <v>676.06477020181603</v>
      </c>
      <c r="V690" s="295">
        <v>676.06477020181603</v>
      </c>
      <c r="W690" s="295">
        <v>651.34136598407974</v>
      </c>
      <c r="X690" s="295">
        <v>651.34136598407974</v>
      </c>
      <c r="Y690" s="426"/>
      <c r="Z690" s="743">
        <v>0.12496235885351002</v>
      </c>
      <c r="AA690" s="743">
        <v>0.6126857669788569</v>
      </c>
      <c r="AB690" s="743">
        <v>2.9593482757900531E-2</v>
      </c>
      <c r="AC690" s="743">
        <v>0.20700443946866312</v>
      </c>
      <c r="AD690" s="743"/>
      <c r="AE690" s="743">
        <v>2.5475492244451198E-2</v>
      </c>
      <c r="AF690" s="415"/>
      <c r="AG690" s="415"/>
      <c r="AH690" s="415"/>
      <c r="AI690" s="415"/>
      <c r="AJ690" s="415"/>
      <c r="AK690" s="415"/>
      <c r="AL690" s="415"/>
      <c r="AM690" s="296">
        <f>SUM(Y690:AL690)</f>
        <v>0.99972154030338178</v>
      </c>
    </row>
    <row r="691" spans="1:39" outlineLevel="1">
      <c r="A691" s="531"/>
      <c r="B691" s="294" t="s">
        <v>310</v>
      </c>
      <c r="C691" s="746" t="s">
        <v>763</v>
      </c>
      <c r="D691" s="295">
        <v>35629799.418719269</v>
      </c>
      <c r="E691" s="295">
        <v>35629799.418719269</v>
      </c>
      <c r="F691" s="295">
        <v>35629799.418719269</v>
      </c>
      <c r="G691" s="295">
        <v>35629799.418719269</v>
      </c>
      <c r="H691" s="295">
        <v>35629799.418719269</v>
      </c>
      <c r="I691" s="295">
        <v>35629799.418719269</v>
      </c>
      <c r="J691" s="295">
        <v>35629799.418719269</v>
      </c>
      <c r="K691" s="295">
        <v>35629799.418719269</v>
      </c>
      <c r="L691" s="295">
        <v>34259554.992757075</v>
      </c>
      <c r="M691" s="295">
        <v>34259554.992757075</v>
      </c>
      <c r="N691" s="295">
        <f>N690</f>
        <v>12</v>
      </c>
      <c r="O691" s="295">
        <v>5012.5456299793259</v>
      </c>
      <c r="P691" s="295">
        <v>5012.5456299793259</v>
      </c>
      <c r="Q691" s="295">
        <v>5012.5456299793259</v>
      </c>
      <c r="R691" s="295">
        <v>5012.5456299793259</v>
      </c>
      <c r="S691" s="295">
        <v>5012.5456299793259</v>
      </c>
      <c r="T691" s="295">
        <v>5012.5456299793259</v>
      </c>
      <c r="U691" s="295">
        <v>5012.5456299793259</v>
      </c>
      <c r="V691" s="295">
        <v>5012.5456299793259</v>
      </c>
      <c r="W691" s="295">
        <v>4829.2389451289491</v>
      </c>
      <c r="X691" s="295">
        <v>4829.2389451289491</v>
      </c>
      <c r="Y691" s="411">
        <f>Y690</f>
        <v>0</v>
      </c>
      <c r="Z691" s="411">
        <f t="shared" ref="Z691" si="2007">Z690</f>
        <v>0.12496235885351002</v>
      </c>
      <c r="AA691" s="411">
        <f t="shared" ref="AA691" si="2008">AA690</f>
        <v>0.6126857669788569</v>
      </c>
      <c r="AB691" s="411">
        <f t="shared" ref="AB691" si="2009">AB690</f>
        <v>2.9593482757900531E-2</v>
      </c>
      <c r="AC691" s="411">
        <f t="shared" ref="AC691" si="2010">AC690</f>
        <v>0.20700443946866312</v>
      </c>
      <c r="AD691" s="411">
        <f t="shared" ref="AD691" si="2011">AD690</f>
        <v>0</v>
      </c>
      <c r="AE691" s="411">
        <f t="shared" ref="AE691" si="2012">AE690</f>
        <v>2.5475492244451198E-2</v>
      </c>
      <c r="AF691" s="411">
        <f t="shared" ref="AF691:AF692" si="2013">AF690</f>
        <v>0</v>
      </c>
      <c r="AG691" s="411">
        <f t="shared" ref="AG691:AG692" si="2014">AG690</f>
        <v>0</v>
      </c>
      <c r="AH691" s="411">
        <f t="shared" ref="AH691:AH692" si="2015">AH690</f>
        <v>0</v>
      </c>
      <c r="AI691" s="411">
        <f t="shared" ref="AI691:AI692" si="2016">AI690</f>
        <v>0</v>
      </c>
      <c r="AJ691" s="411">
        <f t="shared" ref="AJ691:AJ692" si="2017">AJ690</f>
        <v>0</v>
      </c>
      <c r="AK691" s="411">
        <f t="shared" ref="AK691:AK692" si="2018">AK690</f>
        <v>0</v>
      </c>
      <c r="AL691" s="411">
        <f t="shared" ref="AL691:AL692" si="2019">AL690</f>
        <v>0</v>
      </c>
      <c r="AM691" s="306"/>
    </row>
    <row r="692" spans="1:39" outlineLevel="1">
      <c r="A692" s="531"/>
      <c r="B692" s="294" t="s">
        <v>310</v>
      </c>
      <c r="C692" s="291" t="s">
        <v>764</v>
      </c>
      <c r="D692" s="295">
        <v>654253.3411042454</v>
      </c>
      <c r="E692" s="295">
        <v>654253.3411042454</v>
      </c>
      <c r="F692" s="295">
        <v>654253.3411042454</v>
      </c>
      <c r="G692" s="295">
        <v>654253.3411042454</v>
      </c>
      <c r="H692" s="295">
        <v>654253.3411042454</v>
      </c>
      <c r="I692" s="295">
        <v>654253.3411042454</v>
      </c>
      <c r="J692" s="295">
        <v>654253.3411042454</v>
      </c>
      <c r="K692" s="295">
        <v>654253.3411042454</v>
      </c>
      <c r="L692" s="295">
        <v>629092.18363378721</v>
      </c>
      <c r="M692" s="295">
        <v>629092.18363378721</v>
      </c>
      <c r="N692" s="295">
        <f>N691</f>
        <v>12</v>
      </c>
      <c r="O692" s="295">
        <v>78.090129262158769</v>
      </c>
      <c r="P692" s="295">
        <v>78.090129262158769</v>
      </c>
      <c r="Q692" s="295">
        <v>78.090129262158769</v>
      </c>
      <c r="R692" s="295">
        <v>78.090129262158769</v>
      </c>
      <c r="S692" s="295">
        <v>78.090129262158769</v>
      </c>
      <c r="T692" s="295">
        <v>78.090129262158769</v>
      </c>
      <c r="U692" s="295">
        <v>78.090129262158769</v>
      </c>
      <c r="V692" s="295">
        <v>78.090129262158769</v>
      </c>
      <c r="W692" s="295">
        <v>75.234406088494069</v>
      </c>
      <c r="X692" s="295">
        <v>75.234406088494069</v>
      </c>
      <c r="Y692" s="753">
        <v>-3.3111672881098449E-3</v>
      </c>
      <c r="Z692" s="753">
        <v>0.33794960601668406</v>
      </c>
      <c r="AA692" s="753">
        <v>0.89481024230817108</v>
      </c>
      <c r="AB692" s="411"/>
      <c r="AC692" s="411"/>
      <c r="AD692" s="411"/>
      <c r="AE692" s="411"/>
      <c r="AF692" s="411">
        <f t="shared" si="2013"/>
        <v>0</v>
      </c>
      <c r="AG692" s="411">
        <f t="shared" si="2014"/>
        <v>0</v>
      </c>
      <c r="AH692" s="411">
        <f t="shared" si="2015"/>
        <v>0</v>
      </c>
      <c r="AI692" s="411">
        <f t="shared" si="2016"/>
        <v>0</v>
      </c>
      <c r="AJ692" s="411">
        <f t="shared" si="2017"/>
        <v>0</v>
      </c>
      <c r="AK692" s="411">
        <f t="shared" si="2018"/>
        <v>0</v>
      </c>
      <c r="AL692" s="411">
        <f t="shared" si="2019"/>
        <v>0</v>
      </c>
      <c r="AM692" s="306"/>
    </row>
    <row r="693" spans="1:39" outlineLevel="1">
      <c r="A693" s="531"/>
      <c r="B693" s="294"/>
      <c r="C693" s="291"/>
      <c r="D693" s="291"/>
      <c r="E693" s="291"/>
      <c r="F693" s="291"/>
      <c r="G693" s="291"/>
      <c r="H693" s="291"/>
      <c r="I693" s="291"/>
      <c r="J693" s="291"/>
      <c r="K693" s="291"/>
      <c r="L693" s="291"/>
      <c r="M693" s="291"/>
      <c r="N693" s="291"/>
      <c r="O693" s="746"/>
      <c r="P693" s="746"/>
      <c r="Q693" s="746"/>
      <c r="R693" s="746"/>
      <c r="S693" s="746"/>
      <c r="T693" s="746"/>
      <c r="U693" s="746"/>
      <c r="V693" s="746"/>
      <c r="W693" s="746"/>
      <c r="X693" s="746"/>
      <c r="Y693" s="412"/>
      <c r="Z693" s="425"/>
      <c r="AA693" s="425"/>
      <c r="AB693" s="425"/>
      <c r="AC693" s="425"/>
      <c r="AD693" s="425"/>
      <c r="AE693" s="425"/>
      <c r="AF693" s="425"/>
      <c r="AG693" s="425"/>
      <c r="AH693" s="425"/>
      <c r="AI693" s="425"/>
      <c r="AJ693" s="425"/>
      <c r="AK693" s="425"/>
      <c r="AL693" s="425"/>
      <c r="AM693" s="306"/>
    </row>
    <row r="694" spans="1:39" ht="30" outlineLevel="1">
      <c r="A694" s="531">
        <v>30</v>
      </c>
      <c r="B694" s="428" t="s">
        <v>122</v>
      </c>
      <c r="C694" s="746" t="s">
        <v>762</v>
      </c>
      <c r="D694" s="295">
        <v>87315.622900483169</v>
      </c>
      <c r="E694" s="295">
        <v>87315.622900483169</v>
      </c>
      <c r="F694" s="295">
        <v>87315.622900483169</v>
      </c>
      <c r="G694" s="295">
        <v>87315.622900483169</v>
      </c>
      <c r="H694" s="295">
        <v>87315.622900483169</v>
      </c>
      <c r="I694" s="295">
        <v>87315.622900483169</v>
      </c>
      <c r="J694" s="295">
        <v>87315.622900483169</v>
      </c>
      <c r="K694" s="295">
        <v>87315.622900483169</v>
      </c>
      <c r="L694" s="295">
        <v>87315.622900483169</v>
      </c>
      <c r="M694" s="295">
        <v>87315.622900483169</v>
      </c>
      <c r="N694" s="295">
        <v>12</v>
      </c>
      <c r="O694" s="295">
        <v>0</v>
      </c>
      <c r="P694" s="295"/>
      <c r="Q694" s="295"/>
      <c r="R694" s="295"/>
      <c r="S694" s="295"/>
      <c r="T694" s="295"/>
      <c r="U694" s="295"/>
      <c r="V694" s="295"/>
      <c r="W694" s="295"/>
      <c r="X694" s="295"/>
      <c r="Y694" s="426"/>
      <c r="Z694" s="410"/>
      <c r="AA694" s="743">
        <v>1</v>
      </c>
      <c r="AB694" s="410"/>
      <c r="AC694" s="410"/>
      <c r="AD694" s="410"/>
      <c r="AE694" s="410"/>
      <c r="AF694" s="415"/>
      <c r="AG694" s="415"/>
      <c r="AH694" s="415"/>
      <c r="AI694" s="415"/>
      <c r="AJ694" s="415"/>
      <c r="AK694" s="415"/>
      <c r="AL694" s="415"/>
      <c r="AM694" s="296">
        <f>SUM(Y694:AL694)</f>
        <v>1</v>
      </c>
    </row>
    <row r="695" spans="1:39" outlineLevel="1">
      <c r="A695" s="531"/>
      <c r="B695" s="294" t="s">
        <v>310</v>
      </c>
      <c r="C695" s="746" t="s">
        <v>763</v>
      </c>
      <c r="D695" s="295">
        <v>283031.7747510433</v>
      </c>
      <c r="E695" s="295">
        <v>283031.7747510433</v>
      </c>
      <c r="F695" s="295">
        <v>283031.7747510433</v>
      </c>
      <c r="G695" s="295">
        <v>283031.7747510433</v>
      </c>
      <c r="H695" s="295">
        <v>283031.7747510433</v>
      </c>
      <c r="I695" s="295">
        <v>283031.7747510433</v>
      </c>
      <c r="J695" s="295">
        <v>283031.7747510433</v>
      </c>
      <c r="K695" s="295">
        <v>283031.7747510433</v>
      </c>
      <c r="L695" s="295">
        <v>283031.7747510433</v>
      </c>
      <c r="M695" s="295">
        <v>283031.7747510433</v>
      </c>
      <c r="N695" s="295">
        <f>N694</f>
        <v>12</v>
      </c>
      <c r="O695" s="295">
        <v>0</v>
      </c>
      <c r="P695" s="295"/>
      <c r="Q695" s="295"/>
      <c r="R695" s="295"/>
      <c r="S695" s="295"/>
      <c r="T695" s="295"/>
      <c r="U695" s="295"/>
      <c r="V695" s="295"/>
      <c r="W695" s="295"/>
      <c r="X695" s="295"/>
      <c r="Y695" s="411">
        <f>Y694</f>
        <v>0</v>
      </c>
      <c r="Z695" s="411">
        <f t="shared" ref="Z695" si="2020">Z694</f>
        <v>0</v>
      </c>
      <c r="AA695" s="411">
        <f t="shared" ref="AA695" si="2021">AA694</f>
        <v>1</v>
      </c>
      <c r="AB695" s="411">
        <f t="shared" ref="AB695" si="2022">AB694</f>
        <v>0</v>
      </c>
      <c r="AC695" s="411">
        <f t="shared" ref="AC695" si="2023">AC694</f>
        <v>0</v>
      </c>
      <c r="AD695" s="411">
        <f t="shared" ref="AD695" si="2024">AD694</f>
        <v>0</v>
      </c>
      <c r="AE695" s="411">
        <f t="shared" ref="AE695" si="2025">AE694</f>
        <v>0</v>
      </c>
      <c r="AF695" s="411">
        <f t="shared" ref="AF695" si="2026">AF694</f>
        <v>0</v>
      </c>
      <c r="AG695" s="411">
        <f t="shared" ref="AG695" si="2027">AG694</f>
        <v>0</v>
      </c>
      <c r="AH695" s="411">
        <f t="shared" ref="AH695" si="2028">AH694</f>
        <v>0</v>
      </c>
      <c r="AI695" s="411">
        <f t="shared" ref="AI695" si="2029">AI694</f>
        <v>0</v>
      </c>
      <c r="AJ695" s="411">
        <f t="shared" ref="AJ695" si="2030">AJ694</f>
        <v>0</v>
      </c>
      <c r="AK695" s="411">
        <f t="shared" ref="AK695" si="2031">AK694</f>
        <v>0</v>
      </c>
      <c r="AL695" s="411">
        <f t="shared" ref="AL695" si="2032">AL694</f>
        <v>0</v>
      </c>
      <c r="AM695" s="306"/>
    </row>
    <row r="696" spans="1:39" outlineLevel="1">
      <c r="A696" s="531"/>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30" outlineLevel="1">
      <c r="A697" s="531">
        <v>31</v>
      </c>
      <c r="B697" s="428" t="s">
        <v>123</v>
      </c>
      <c r="C697" s="291" t="s">
        <v>25</v>
      </c>
      <c r="D697" s="295"/>
      <c r="E697" s="295"/>
      <c r="F697" s="295"/>
      <c r="G697" s="295"/>
      <c r="H697" s="295"/>
      <c r="I697" s="295"/>
      <c r="J697" s="295"/>
      <c r="K697" s="295"/>
      <c r="L697" s="295"/>
      <c r="M697" s="295"/>
      <c r="N697" s="295">
        <v>12</v>
      </c>
      <c r="O697" s="295"/>
      <c r="P697" s="295"/>
      <c r="Q697" s="295"/>
      <c r="R697" s="295"/>
      <c r="S697" s="295"/>
      <c r="T697" s="295"/>
      <c r="U697" s="295"/>
      <c r="V697" s="295"/>
      <c r="W697" s="295"/>
      <c r="X697" s="295"/>
      <c r="Y697" s="426"/>
      <c r="Z697" s="410"/>
      <c r="AA697" s="410"/>
      <c r="AB697" s="410"/>
      <c r="AC697" s="410"/>
      <c r="AD697" s="410"/>
      <c r="AE697" s="410"/>
      <c r="AF697" s="415"/>
      <c r="AG697" s="415"/>
      <c r="AH697" s="415"/>
      <c r="AI697" s="415"/>
      <c r="AJ697" s="415"/>
      <c r="AK697" s="415"/>
      <c r="AL697" s="415"/>
      <c r="AM697" s="296">
        <f>SUM(Y697:AL697)</f>
        <v>0</v>
      </c>
    </row>
    <row r="698" spans="1:39" outlineLevel="1">
      <c r="A698" s="531"/>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 si="2033">Z697</f>
        <v>0</v>
      </c>
      <c r="AA698" s="411">
        <f t="shared" ref="AA698" si="2034">AA697</f>
        <v>0</v>
      </c>
      <c r="AB698" s="411">
        <f t="shared" ref="AB698" si="2035">AB697</f>
        <v>0</v>
      </c>
      <c r="AC698" s="411">
        <f t="shared" ref="AC698" si="2036">AC697</f>
        <v>0</v>
      </c>
      <c r="AD698" s="411">
        <f t="shared" ref="AD698" si="2037">AD697</f>
        <v>0</v>
      </c>
      <c r="AE698" s="411">
        <f t="shared" ref="AE698" si="2038">AE697</f>
        <v>0</v>
      </c>
      <c r="AF698" s="411">
        <f t="shared" ref="AF698" si="2039">AF697</f>
        <v>0</v>
      </c>
      <c r="AG698" s="411">
        <f t="shared" ref="AG698" si="2040">AG697</f>
        <v>0</v>
      </c>
      <c r="AH698" s="411">
        <f t="shared" ref="AH698" si="2041">AH697</f>
        <v>0</v>
      </c>
      <c r="AI698" s="411">
        <f t="shared" ref="AI698" si="2042">AI697</f>
        <v>0</v>
      </c>
      <c r="AJ698" s="411">
        <f t="shared" ref="AJ698" si="2043">AJ697</f>
        <v>0</v>
      </c>
      <c r="AK698" s="411">
        <f t="shared" ref="AK698" si="2044">AK697</f>
        <v>0</v>
      </c>
      <c r="AL698" s="411">
        <f t="shared" ref="AL698" si="2045">AL697</f>
        <v>0</v>
      </c>
      <c r="AM698" s="306"/>
    </row>
    <row r="699" spans="1:39" outlineLevel="1">
      <c r="A699" s="531"/>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0" outlineLevel="1">
      <c r="A700" s="531">
        <v>32</v>
      </c>
      <c r="B700" s="428" t="s">
        <v>124</v>
      </c>
      <c r="C700" s="746" t="s">
        <v>762</v>
      </c>
      <c r="D700" s="295">
        <v>3277605.9294169317</v>
      </c>
      <c r="E700" s="295">
        <v>2471138.1516867517</v>
      </c>
      <c r="F700" s="295">
        <v>1264872.2724304409</v>
      </c>
      <c r="G700" s="295">
        <v>1254177.0870414393</v>
      </c>
      <c r="H700" s="295">
        <v>1254177.0870414393</v>
      </c>
      <c r="I700" s="295">
        <v>873480.65216767788</v>
      </c>
      <c r="J700" s="295">
        <v>873480.65216767788</v>
      </c>
      <c r="K700" s="295">
        <v>873480.65216767788</v>
      </c>
      <c r="L700" s="295">
        <v>698966.96258807101</v>
      </c>
      <c r="M700" s="295">
        <v>597359.9702420464</v>
      </c>
      <c r="N700" s="295">
        <v>12</v>
      </c>
      <c r="O700" s="295">
        <v>315</v>
      </c>
      <c r="P700" s="295">
        <v>272.08978328173373</v>
      </c>
      <c r="Q700" s="295">
        <v>205.28637770897831</v>
      </c>
      <c r="R700" s="295">
        <v>123.36687306501548</v>
      </c>
      <c r="S700" s="295">
        <v>123.36687306501548</v>
      </c>
      <c r="T700" s="295">
        <v>69.72910216718266</v>
      </c>
      <c r="U700" s="295">
        <v>69.72910216718266</v>
      </c>
      <c r="V700" s="295">
        <v>69.72910216718266</v>
      </c>
      <c r="W700" s="295">
        <v>62.902476780185758</v>
      </c>
      <c r="X700" s="295">
        <v>46.811145510835914</v>
      </c>
      <c r="Y700" s="426"/>
      <c r="Z700" s="410"/>
      <c r="AA700" s="743">
        <v>1</v>
      </c>
      <c r="AB700" s="410"/>
      <c r="AC700" s="410"/>
      <c r="AD700" s="410"/>
      <c r="AE700" s="410"/>
      <c r="AF700" s="415"/>
      <c r="AG700" s="415"/>
      <c r="AH700" s="415"/>
      <c r="AI700" s="415"/>
      <c r="AJ700" s="415"/>
      <c r="AK700" s="415"/>
      <c r="AL700" s="415"/>
      <c r="AM700" s="296">
        <f>SUM(Y700:AL700)</f>
        <v>1</v>
      </c>
    </row>
    <row r="701" spans="1:39" outlineLevel="1">
      <c r="A701" s="531"/>
      <c r="B701" s="294" t="s">
        <v>310</v>
      </c>
      <c r="C701" s="746" t="s">
        <v>763</v>
      </c>
      <c r="D701" s="295"/>
      <c r="E701" s="295"/>
      <c r="F701" s="295"/>
      <c r="G701" s="295"/>
      <c r="H701" s="295"/>
      <c r="I701" s="295"/>
      <c r="J701" s="295"/>
      <c r="K701" s="295"/>
      <c r="L701" s="295"/>
      <c r="M701" s="295"/>
      <c r="N701" s="295">
        <f>N700</f>
        <v>12</v>
      </c>
      <c r="O701" s="295"/>
      <c r="P701" s="295"/>
      <c r="Q701" s="295"/>
      <c r="R701" s="295"/>
      <c r="S701" s="295"/>
      <c r="T701" s="295"/>
      <c r="U701" s="295"/>
      <c r="V701" s="295"/>
      <c r="W701" s="295"/>
      <c r="X701" s="295"/>
      <c r="Y701" s="411">
        <f>Y700</f>
        <v>0</v>
      </c>
      <c r="Z701" s="411">
        <f t="shared" ref="Z701" si="2046">Z700</f>
        <v>0</v>
      </c>
      <c r="AA701" s="411">
        <f t="shared" ref="AA701" si="2047">AA700</f>
        <v>1</v>
      </c>
      <c r="AB701" s="411">
        <f t="shared" ref="AB701" si="2048">AB700</f>
        <v>0</v>
      </c>
      <c r="AC701" s="411">
        <f t="shared" ref="AC701" si="2049">AC700</f>
        <v>0</v>
      </c>
      <c r="AD701" s="411">
        <f t="shared" ref="AD701" si="2050">AD700</f>
        <v>0</v>
      </c>
      <c r="AE701" s="411">
        <f t="shared" ref="AE701" si="2051">AE700</f>
        <v>0</v>
      </c>
      <c r="AF701" s="411">
        <f t="shared" ref="AF701" si="2052">AF700</f>
        <v>0</v>
      </c>
      <c r="AG701" s="411">
        <f t="shared" ref="AG701" si="2053">AG700</f>
        <v>0</v>
      </c>
      <c r="AH701" s="411">
        <f t="shared" ref="AH701" si="2054">AH700</f>
        <v>0</v>
      </c>
      <c r="AI701" s="411">
        <f t="shared" ref="AI701" si="2055">AI700</f>
        <v>0</v>
      </c>
      <c r="AJ701" s="411">
        <f t="shared" ref="AJ701" si="2056">AJ700</f>
        <v>0</v>
      </c>
      <c r="AK701" s="411">
        <f t="shared" ref="AK701" si="2057">AK700</f>
        <v>0</v>
      </c>
      <c r="AL701" s="411">
        <f t="shared" ref="AL701" si="2058">AL700</f>
        <v>0</v>
      </c>
      <c r="AM701" s="306"/>
    </row>
    <row r="702" spans="1:39" outlineLevel="1">
      <c r="A702" s="531"/>
      <c r="B702" s="428"/>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15.75" outlineLevel="1">
      <c r="A703" s="531"/>
      <c r="B703" s="288" t="s">
        <v>501</v>
      </c>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outlineLevel="1">
      <c r="A704" s="531">
        <v>33</v>
      </c>
      <c r="B704" s="428" t="s">
        <v>125</v>
      </c>
      <c r="C704" s="746" t="s">
        <v>762</v>
      </c>
      <c r="D704" s="295">
        <v>517590.782499997</v>
      </c>
      <c r="E704" s="295">
        <v>519014.62614180747</v>
      </c>
      <c r="F704" s="295">
        <v>519014.62614180747</v>
      </c>
      <c r="G704" s="295">
        <v>465857.14336568007</v>
      </c>
      <c r="H704" s="295">
        <v>428211.91988285404</v>
      </c>
      <c r="I704" s="295">
        <v>421108.57194780576</v>
      </c>
      <c r="J704" s="295">
        <v>421108.57194780576</v>
      </c>
      <c r="K704" s="295">
        <v>420963.21890884044</v>
      </c>
      <c r="L704" s="295">
        <v>419007.16096058092</v>
      </c>
      <c r="M704" s="295">
        <v>415712.11865915539</v>
      </c>
      <c r="N704" s="295">
        <v>12</v>
      </c>
      <c r="O704" s="295">
        <v>51.105648900303613</v>
      </c>
      <c r="P704" s="295">
        <v>51.246049034645104</v>
      </c>
      <c r="Q704" s="295">
        <v>51.246049034645104</v>
      </c>
      <c r="R704" s="295">
        <v>43.734641847375208</v>
      </c>
      <c r="S704" s="295">
        <v>38.539836876739948</v>
      </c>
      <c r="T704" s="295">
        <v>38.539836876739948</v>
      </c>
      <c r="U704" s="295">
        <v>38.539836876739948</v>
      </c>
      <c r="V704" s="295">
        <v>38.539836876739948</v>
      </c>
      <c r="W704" s="295">
        <v>38.469636809569202</v>
      </c>
      <c r="X704" s="295">
        <v>38.399436742398457</v>
      </c>
      <c r="Y704" s="426"/>
      <c r="Z704" s="743">
        <v>0.48542713567839191</v>
      </c>
      <c r="AA704" s="743">
        <v>0.51457286432160809</v>
      </c>
      <c r="AB704" s="410"/>
      <c r="AC704" s="410"/>
      <c r="AD704" s="410"/>
      <c r="AE704" s="410"/>
      <c r="AF704" s="415"/>
      <c r="AG704" s="415"/>
      <c r="AH704" s="415"/>
      <c r="AI704" s="415"/>
      <c r="AJ704" s="415"/>
      <c r="AK704" s="415"/>
      <c r="AL704" s="415"/>
      <c r="AM704" s="296">
        <f>SUM(Y704:AL704)</f>
        <v>1</v>
      </c>
    </row>
    <row r="705" spans="1:39" outlineLevel="1">
      <c r="A705" s="531"/>
      <c r="B705" s="294" t="s">
        <v>310</v>
      </c>
      <c r="C705" s="746" t="s">
        <v>763</v>
      </c>
      <c r="D705" s="295">
        <v>0</v>
      </c>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2059">Z704</f>
        <v>0.48542713567839191</v>
      </c>
      <c r="AA705" s="411">
        <f t="shared" ref="AA705" si="2060">AA704</f>
        <v>0.51457286432160809</v>
      </c>
      <c r="AB705" s="411">
        <f t="shared" ref="AB705" si="2061">AB704</f>
        <v>0</v>
      </c>
      <c r="AC705" s="411">
        <f t="shared" ref="AC705" si="2062">AC704</f>
        <v>0</v>
      </c>
      <c r="AD705" s="411">
        <f t="shared" ref="AD705" si="2063">AD704</f>
        <v>0</v>
      </c>
      <c r="AE705" s="411">
        <f t="shared" ref="AE705" si="2064">AE704</f>
        <v>0</v>
      </c>
      <c r="AF705" s="411">
        <f t="shared" ref="AF705" si="2065">AF704</f>
        <v>0</v>
      </c>
      <c r="AG705" s="411">
        <f t="shared" ref="AG705" si="2066">AG704</f>
        <v>0</v>
      </c>
      <c r="AH705" s="411">
        <f t="shared" ref="AH705" si="2067">AH704</f>
        <v>0</v>
      </c>
      <c r="AI705" s="411">
        <f t="shared" ref="AI705" si="2068">AI704</f>
        <v>0</v>
      </c>
      <c r="AJ705" s="411">
        <f t="shared" ref="AJ705" si="2069">AJ704</f>
        <v>0</v>
      </c>
      <c r="AK705" s="411">
        <f t="shared" ref="AK705" si="2070">AK704</f>
        <v>0</v>
      </c>
      <c r="AL705" s="411">
        <f t="shared" ref="AL705" si="2071">AL704</f>
        <v>0</v>
      </c>
      <c r="AM705" s="306"/>
    </row>
    <row r="706" spans="1:39" outlineLevel="1">
      <c r="A706" s="531"/>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outlineLevel="1">
      <c r="A707" s="531">
        <v>34</v>
      </c>
      <c r="B707" s="754" t="s">
        <v>768</v>
      </c>
      <c r="C707" s="746" t="s">
        <v>762</v>
      </c>
      <c r="D707" s="295">
        <v>189498.09563846493</v>
      </c>
      <c r="E707" s="295">
        <v>189498.09563846493</v>
      </c>
      <c r="F707" s="295">
        <f>E707</f>
        <v>189498.09563846493</v>
      </c>
      <c r="G707" s="295">
        <v>189498.09563846493</v>
      </c>
      <c r="H707" s="295">
        <v>189498.09563846493</v>
      </c>
      <c r="I707" s="295">
        <v>189498.09563846493</v>
      </c>
      <c r="J707" s="295">
        <v>189498.09563846493</v>
      </c>
      <c r="K707" s="295">
        <v>189498.09563846493</v>
      </c>
      <c r="L707" s="295">
        <v>189498.09563846493</v>
      </c>
      <c r="M707" s="295">
        <v>189498.09563846493</v>
      </c>
      <c r="N707" s="295">
        <v>0</v>
      </c>
      <c r="O707" s="295"/>
      <c r="P707" s="295"/>
      <c r="Q707" s="295"/>
      <c r="R707" s="295"/>
      <c r="S707" s="295"/>
      <c r="T707" s="295"/>
      <c r="U707" s="295"/>
      <c r="V707" s="295"/>
      <c r="W707" s="295"/>
      <c r="X707" s="295"/>
      <c r="Y707" s="752">
        <v>1</v>
      </c>
      <c r="Z707" s="410"/>
      <c r="AA707" s="410"/>
      <c r="AB707" s="410"/>
      <c r="AC707" s="410"/>
      <c r="AD707" s="410"/>
      <c r="AE707" s="410"/>
      <c r="AF707" s="415"/>
      <c r="AG707" s="415"/>
      <c r="AH707" s="415"/>
      <c r="AI707" s="415"/>
      <c r="AJ707" s="415"/>
      <c r="AK707" s="415"/>
      <c r="AL707" s="415"/>
      <c r="AM707" s="296">
        <f>SUM(Y707:AL707)</f>
        <v>1</v>
      </c>
    </row>
    <row r="708" spans="1:39" outlineLevel="1">
      <c r="A708" s="531"/>
      <c r="B708" s="294" t="s">
        <v>310</v>
      </c>
      <c r="C708" s="746" t="s">
        <v>763</v>
      </c>
      <c r="D708" s="295"/>
      <c r="E708" s="295"/>
      <c r="F708" s="295"/>
      <c r="G708" s="295"/>
      <c r="H708" s="295"/>
      <c r="I708" s="295"/>
      <c r="J708" s="295"/>
      <c r="K708" s="295"/>
      <c r="L708" s="295"/>
      <c r="M708" s="295"/>
      <c r="N708" s="295">
        <f>N707</f>
        <v>0</v>
      </c>
      <c r="O708" s="295"/>
      <c r="P708" s="295"/>
      <c r="Q708" s="295"/>
      <c r="R708" s="295"/>
      <c r="S708" s="295"/>
      <c r="T708" s="295"/>
      <c r="U708" s="295"/>
      <c r="V708" s="295"/>
      <c r="W708" s="295"/>
      <c r="X708" s="295"/>
      <c r="Y708" s="411">
        <f>Y707</f>
        <v>1</v>
      </c>
      <c r="Z708" s="411">
        <f t="shared" ref="Z708" si="2072">Z707</f>
        <v>0</v>
      </c>
      <c r="AA708" s="411">
        <f t="shared" ref="AA708" si="2073">AA707</f>
        <v>0</v>
      </c>
      <c r="AB708" s="411">
        <f t="shared" ref="AB708" si="2074">AB707</f>
        <v>0</v>
      </c>
      <c r="AC708" s="411">
        <f t="shared" ref="AC708" si="2075">AC707</f>
        <v>0</v>
      </c>
      <c r="AD708" s="411">
        <f t="shared" ref="AD708" si="2076">AD707</f>
        <v>0</v>
      </c>
      <c r="AE708" s="411">
        <f t="shared" ref="AE708" si="2077">AE707</f>
        <v>0</v>
      </c>
      <c r="AF708" s="411">
        <f t="shared" ref="AF708" si="2078">AF707</f>
        <v>0</v>
      </c>
      <c r="AG708" s="411">
        <f t="shared" ref="AG708" si="2079">AG707</f>
        <v>0</v>
      </c>
      <c r="AH708" s="411">
        <f t="shared" ref="AH708" si="2080">AH707</f>
        <v>0</v>
      </c>
      <c r="AI708" s="411">
        <f t="shared" ref="AI708" si="2081">AI707</f>
        <v>0</v>
      </c>
      <c r="AJ708" s="411">
        <f t="shared" ref="AJ708" si="2082">AJ707</f>
        <v>0</v>
      </c>
      <c r="AK708" s="411">
        <f t="shared" ref="AK708" si="2083">AK707</f>
        <v>0</v>
      </c>
      <c r="AL708" s="411">
        <f t="shared" ref="AL708" si="2084">AL707</f>
        <v>0</v>
      </c>
      <c r="AM708" s="306"/>
    </row>
    <row r="709" spans="1:39" outlineLevel="1">
      <c r="A709" s="531"/>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outlineLevel="1">
      <c r="A710" s="531">
        <v>35</v>
      </c>
      <c r="B710" s="428" t="s">
        <v>127</v>
      </c>
      <c r="C710" s="291" t="s">
        <v>25</v>
      </c>
      <c r="D710" s="295"/>
      <c r="E710" s="295"/>
      <c r="F710" s="295"/>
      <c r="G710" s="295"/>
      <c r="H710" s="295"/>
      <c r="I710" s="295"/>
      <c r="J710" s="295"/>
      <c r="K710" s="295"/>
      <c r="L710" s="295"/>
      <c r="M710" s="295"/>
      <c r="N710" s="295">
        <v>0</v>
      </c>
      <c r="O710" s="295"/>
      <c r="P710" s="295"/>
      <c r="Q710" s="295"/>
      <c r="R710" s="295"/>
      <c r="S710" s="295"/>
      <c r="T710" s="295"/>
      <c r="U710" s="295"/>
      <c r="V710" s="295"/>
      <c r="W710" s="295"/>
      <c r="X710" s="295"/>
      <c r="Y710" s="426"/>
      <c r="Z710" s="410"/>
      <c r="AA710" s="410"/>
      <c r="AB710" s="410"/>
      <c r="AC710" s="410"/>
      <c r="AD710" s="410"/>
      <c r="AE710" s="410"/>
      <c r="AF710" s="415"/>
      <c r="AG710" s="415"/>
      <c r="AH710" s="415"/>
      <c r="AI710" s="415"/>
      <c r="AJ710" s="415"/>
      <c r="AK710" s="415"/>
      <c r="AL710" s="415"/>
      <c r="AM710" s="296">
        <f>SUM(Y710:AL710)</f>
        <v>0</v>
      </c>
    </row>
    <row r="711" spans="1:39" outlineLevel="1">
      <c r="A711" s="531"/>
      <c r="B711" s="294" t="s">
        <v>310</v>
      </c>
      <c r="C711" s="291" t="s">
        <v>163</v>
      </c>
      <c r="D711" s="295"/>
      <c r="E711" s="295"/>
      <c r="F711" s="295"/>
      <c r="G711" s="295"/>
      <c r="H711" s="295"/>
      <c r="I711" s="295"/>
      <c r="J711" s="295"/>
      <c r="K711" s="295"/>
      <c r="L711" s="295"/>
      <c r="M711" s="295"/>
      <c r="N711" s="295">
        <f>N710</f>
        <v>0</v>
      </c>
      <c r="O711" s="295"/>
      <c r="P711" s="295"/>
      <c r="Q711" s="295"/>
      <c r="R711" s="295"/>
      <c r="S711" s="295"/>
      <c r="T711" s="295"/>
      <c r="U711" s="295"/>
      <c r="V711" s="295"/>
      <c r="W711" s="295"/>
      <c r="X711" s="295"/>
      <c r="Y711" s="411">
        <f>Y710</f>
        <v>0</v>
      </c>
      <c r="Z711" s="411">
        <f t="shared" ref="Z711" si="2085">Z710</f>
        <v>0</v>
      </c>
      <c r="AA711" s="411">
        <f t="shared" ref="AA711" si="2086">AA710</f>
        <v>0</v>
      </c>
      <c r="AB711" s="411">
        <f t="shared" ref="AB711" si="2087">AB710</f>
        <v>0</v>
      </c>
      <c r="AC711" s="411">
        <f t="shared" ref="AC711" si="2088">AC710</f>
        <v>0</v>
      </c>
      <c r="AD711" s="411">
        <f t="shared" ref="AD711" si="2089">AD710</f>
        <v>0</v>
      </c>
      <c r="AE711" s="411">
        <f t="shared" ref="AE711" si="2090">AE710</f>
        <v>0</v>
      </c>
      <c r="AF711" s="411">
        <f t="shared" ref="AF711" si="2091">AF710</f>
        <v>0</v>
      </c>
      <c r="AG711" s="411">
        <f t="shared" ref="AG711" si="2092">AG710</f>
        <v>0</v>
      </c>
      <c r="AH711" s="411">
        <f t="shared" ref="AH711" si="2093">AH710</f>
        <v>0</v>
      </c>
      <c r="AI711" s="411">
        <f t="shared" ref="AI711" si="2094">AI710</f>
        <v>0</v>
      </c>
      <c r="AJ711" s="411">
        <f t="shared" ref="AJ711" si="2095">AJ710</f>
        <v>0</v>
      </c>
      <c r="AK711" s="411">
        <f t="shared" ref="AK711" si="2096">AK710</f>
        <v>0</v>
      </c>
      <c r="AL711" s="411">
        <f t="shared" ref="AL711" si="2097">AL710</f>
        <v>0</v>
      </c>
      <c r="AM711" s="306"/>
    </row>
    <row r="712" spans="1:39" outlineLevel="1">
      <c r="A712" s="531"/>
      <c r="B712" s="431"/>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15.75" outlineLevel="1">
      <c r="A713" s="531"/>
      <c r="B713" s="288" t="s">
        <v>502</v>
      </c>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45" outlineLevel="1">
      <c r="A714" s="531">
        <v>36</v>
      </c>
      <c r="B714" s="428" t="s">
        <v>128</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098">Z714</f>
        <v>0</v>
      </c>
      <c r="AA715" s="411">
        <f t="shared" ref="AA715" si="2099">AA714</f>
        <v>0</v>
      </c>
      <c r="AB715" s="411">
        <f t="shared" ref="AB715" si="2100">AB714</f>
        <v>0</v>
      </c>
      <c r="AC715" s="411">
        <f t="shared" ref="AC715" si="2101">AC714</f>
        <v>0</v>
      </c>
      <c r="AD715" s="411">
        <f t="shared" ref="AD715" si="2102">AD714</f>
        <v>0</v>
      </c>
      <c r="AE715" s="411">
        <f t="shared" ref="AE715" si="2103">AE714</f>
        <v>0</v>
      </c>
      <c r="AF715" s="411">
        <f t="shared" ref="AF715" si="2104">AF714</f>
        <v>0</v>
      </c>
      <c r="AG715" s="411">
        <f t="shared" ref="AG715" si="2105">AG714</f>
        <v>0</v>
      </c>
      <c r="AH715" s="411">
        <f t="shared" ref="AH715" si="2106">AH714</f>
        <v>0</v>
      </c>
      <c r="AI715" s="411">
        <f t="shared" ref="AI715" si="2107">AI714</f>
        <v>0</v>
      </c>
      <c r="AJ715" s="411">
        <f t="shared" ref="AJ715" si="2108">AJ714</f>
        <v>0</v>
      </c>
      <c r="AK715" s="411">
        <f t="shared" ref="AK715" si="2109">AK714</f>
        <v>0</v>
      </c>
      <c r="AL715" s="411">
        <f t="shared" ref="AL715" si="2110">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1">
        <v>37</v>
      </c>
      <c r="B717" s="428" t="s">
        <v>129</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11">Z717</f>
        <v>0</v>
      </c>
      <c r="AA718" s="411">
        <f t="shared" ref="AA718" si="2112">AA717</f>
        <v>0</v>
      </c>
      <c r="AB718" s="411">
        <f t="shared" ref="AB718" si="2113">AB717</f>
        <v>0</v>
      </c>
      <c r="AC718" s="411">
        <f t="shared" ref="AC718" si="2114">AC717</f>
        <v>0</v>
      </c>
      <c r="AD718" s="411">
        <f t="shared" ref="AD718" si="2115">AD717</f>
        <v>0</v>
      </c>
      <c r="AE718" s="411">
        <f t="shared" ref="AE718" si="2116">AE717</f>
        <v>0</v>
      </c>
      <c r="AF718" s="411">
        <f t="shared" ref="AF718" si="2117">AF717</f>
        <v>0</v>
      </c>
      <c r="AG718" s="411">
        <f t="shared" ref="AG718" si="2118">AG717</f>
        <v>0</v>
      </c>
      <c r="AH718" s="411">
        <f t="shared" ref="AH718" si="2119">AH717</f>
        <v>0</v>
      </c>
      <c r="AI718" s="411">
        <f t="shared" ref="AI718" si="2120">AI717</f>
        <v>0</v>
      </c>
      <c r="AJ718" s="411">
        <f t="shared" ref="AJ718" si="2121">AJ717</f>
        <v>0</v>
      </c>
      <c r="AK718" s="411">
        <f t="shared" ref="AK718" si="2122">AK717</f>
        <v>0</v>
      </c>
      <c r="AL718" s="411">
        <f t="shared" ref="AL718" si="2123">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outlineLevel="1">
      <c r="A720" s="531">
        <v>38</v>
      </c>
      <c r="B720" s="428" t="s">
        <v>130</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24">Z720</f>
        <v>0</v>
      </c>
      <c r="AA721" s="411">
        <f t="shared" ref="AA721" si="2125">AA720</f>
        <v>0</v>
      </c>
      <c r="AB721" s="411">
        <f t="shared" ref="AB721" si="2126">AB720</f>
        <v>0</v>
      </c>
      <c r="AC721" s="411">
        <f t="shared" ref="AC721" si="2127">AC720</f>
        <v>0</v>
      </c>
      <c r="AD721" s="411">
        <f t="shared" ref="AD721" si="2128">AD720</f>
        <v>0</v>
      </c>
      <c r="AE721" s="411">
        <f t="shared" ref="AE721" si="2129">AE720</f>
        <v>0</v>
      </c>
      <c r="AF721" s="411">
        <f t="shared" ref="AF721" si="2130">AF720</f>
        <v>0</v>
      </c>
      <c r="AG721" s="411">
        <f t="shared" ref="AG721" si="2131">AG720</f>
        <v>0</v>
      </c>
      <c r="AH721" s="411">
        <f t="shared" ref="AH721" si="2132">AH720</f>
        <v>0</v>
      </c>
      <c r="AI721" s="411">
        <f t="shared" ref="AI721" si="2133">AI720</f>
        <v>0</v>
      </c>
      <c r="AJ721" s="411">
        <f t="shared" ref="AJ721" si="2134">AJ720</f>
        <v>0</v>
      </c>
      <c r="AK721" s="411">
        <f t="shared" ref="AK721" si="2135">AK720</f>
        <v>0</v>
      </c>
      <c r="AL721" s="411">
        <f t="shared" ref="AL721" si="2136">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1">
        <v>39</v>
      </c>
      <c r="B723" s="428" t="s">
        <v>131</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37">Z723</f>
        <v>0</v>
      </c>
      <c r="AA724" s="411">
        <f t="shared" ref="AA724" si="2138">AA723</f>
        <v>0</v>
      </c>
      <c r="AB724" s="411">
        <f t="shared" ref="AB724" si="2139">AB723</f>
        <v>0</v>
      </c>
      <c r="AC724" s="411">
        <f t="shared" ref="AC724" si="2140">AC723</f>
        <v>0</v>
      </c>
      <c r="AD724" s="411">
        <f t="shared" ref="AD724" si="2141">AD723</f>
        <v>0</v>
      </c>
      <c r="AE724" s="411">
        <f t="shared" ref="AE724" si="2142">AE723</f>
        <v>0</v>
      </c>
      <c r="AF724" s="411">
        <f t="shared" ref="AF724" si="2143">AF723</f>
        <v>0</v>
      </c>
      <c r="AG724" s="411">
        <f t="shared" ref="AG724" si="2144">AG723</f>
        <v>0</v>
      </c>
      <c r="AH724" s="411">
        <f t="shared" ref="AH724" si="2145">AH723</f>
        <v>0</v>
      </c>
      <c r="AI724" s="411">
        <f t="shared" ref="AI724" si="2146">AI723</f>
        <v>0</v>
      </c>
      <c r="AJ724" s="411">
        <f t="shared" ref="AJ724" si="2147">AJ723</f>
        <v>0</v>
      </c>
      <c r="AK724" s="411">
        <f t="shared" ref="AK724" si="2148">AK723</f>
        <v>0</v>
      </c>
      <c r="AL724" s="411">
        <f t="shared" ref="AL724" si="2149">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outlineLevel="1">
      <c r="A726" s="531">
        <v>40</v>
      </c>
      <c r="B726" s="428" t="s">
        <v>132</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50">Z726</f>
        <v>0</v>
      </c>
      <c r="AA727" s="411">
        <f t="shared" ref="AA727" si="2151">AA726</f>
        <v>0</v>
      </c>
      <c r="AB727" s="411">
        <f t="shared" ref="AB727" si="2152">AB726</f>
        <v>0</v>
      </c>
      <c r="AC727" s="411">
        <f t="shared" ref="AC727" si="2153">AC726</f>
        <v>0</v>
      </c>
      <c r="AD727" s="411">
        <f t="shared" ref="AD727" si="2154">AD726</f>
        <v>0</v>
      </c>
      <c r="AE727" s="411">
        <f t="shared" ref="AE727" si="2155">AE726</f>
        <v>0</v>
      </c>
      <c r="AF727" s="411">
        <f t="shared" ref="AF727" si="2156">AF726</f>
        <v>0</v>
      </c>
      <c r="AG727" s="411">
        <f t="shared" ref="AG727" si="2157">AG726</f>
        <v>0</v>
      </c>
      <c r="AH727" s="411">
        <f t="shared" ref="AH727" si="2158">AH726</f>
        <v>0</v>
      </c>
      <c r="AI727" s="411">
        <f t="shared" ref="AI727" si="2159">AI726</f>
        <v>0</v>
      </c>
      <c r="AJ727" s="411">
        <f t="shared" ref="AJ727" si="2160">AJ726</f>
        <v>0</v>
      </c>
      <c r="AK727" s="411">
        <f t="shared" ref="AK727" si="2161">AK726</f>
        <v>0</v>
      </c>
      <c r="AL727" s="411">
        <f t="shared" ref="AL727" si="2162">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1">
        <v>41</v>
      </c>
      <c r="B729" s="428" t="s">
        <v>133</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63">Z729</f>
        <v>0</v>
      </c>
      <c r="AA730" s="411">
        <f t="shared" ref="AA730" si="2164">AA729</f>
        <v>0</v>
      </c>
      <c r="AB730" s="411">
        <f t="shared" ref="AB730" si="2165">AB729</f>
        <v>0</v>
      </c>
      <c r="AC730" s="411">
        <f t="shared" ref="AC730" si="2166">AC729</f>
        <v>0</v>
      </c>
      <c r="AD730" s="411">
        <f t="shared" ref="AD730" si="2167">AD729</f>
        <v>0</v>
      </c>
      <c r="AE730" s="411">
        <f t="shared" ref="AE730" si="2168">AE729</f>
        <v>0</v>
      </c>
      <c r="AF730" s="411">
        <f t="shared" ref="AF730" si="2169">AF729</f>
        <v>0</v>
      </c>
      <c r="AG730" s="411">
        <f t="shared" ref="AG730" si="2170">AG729</f>
        <v>0</v>
      </c>
      <c r="AH730" s="411">
        <f t="shared" ref="AH730" si="2171">AH729</f>
        <v>0</v>
      </c>
      <c r="AI730" s="411">
        <f t="shared" ref="AI730" si="2172">AI729</f>
        <v>0</v>
      </c>
      <c r="AJ730" s="411">
        <f t="shared" ref="AJ730" si="2173">AJ729</f>
        <v>0</v>
      </c>
      <c r="AK730" s="411">
        <f t="shared" ref="AK730" si="2174">AK729</f>
        <v>0</v>
      </c>
      <c r="AL730" s="411">
        <f t="shared" ref="AL730" si="2175">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45" outlineLevel="1">
      <c r="A732" s="531">
        <v>42</v>
      </c>
      <c r="B732" s="428" t="s">
        <v>134</v>
      </c>
      <c r="C732" s="291" t="s">
        <v>25</v>
      </c>
      <c r="D732" s="295"/>
      <c r="E732" s="295"/>
      <c r="F732" s="295"/>
      <c r="G732" s="295"/>
      <c r="H732" s="295"/>
      <c r="I732" s="295"/>
      <c r="J732" s="295"/>
      <c r="K732" s="295"/>
      <c r="L732" s="295"/>
      <c r="M732" s="295"/>
      <c r="N732" s="291"/>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295"/>
      <c r="G733" s="295"/>
      <c r="H733" s="295"/>
      <c r="I733" s="295"/>
      <c r="J733" s="295"/>
      <c r="K733" s="295"/>
      <c r="L733" s="295"/>
      <c r="M733" s="295"/>
      <c r="N733" s="468"/>
      <c r="O733" s="295"/>
      <c r="P733" s="295"/>
      <c r="Q733" s="295"/>
      <c r="R733" s="295"/>
      <c r="S733" s="295"/>
      <c r="T733" s="295"/>
      <c r="U733" s="295"/>
      <c r="V733" s="295"/>
      <c r="W733" s="295"/>
      <c r="X733" s="295"/>
      <c r="Y733" s="411">
        <f>Y732</f>
        <v>0</v>
      </c>
      <c r="Z733" s="411">
        <f t="shared" ref="Z733" si="2176">Z732</f>
        <v>0</v>
      </c>
      <c r="AA733" s="411">
        <f t="shared" ref="AA733" si="2177">AA732</f>
        <v>0</v>
      </c>
      <c r="AB733" s="411">
        <f t="shared" ref="AB733" si="2178">AB732</f>
        <v>0</v>
      </c>
      <c r="AC733" s="411">
        <f t="shared" ref="AC733" si="2179">AC732</f>
        <v>0</v>
      </c>
      <c r="AD733" s="411">
        <f t="shared" ref="AD733" si="2180">AD732</f>
        <v>0</v>
      </c>
      <c r="AE733" s="411">
        <f t="shared" ref="AE733" si="2181">AE732</f>
        <v>0</v>
      </c>
      <c r="AF733" s="411">
        <f t="shared" ref="AF733" si="2182">AF732</f>
        <v>0</v>
      </c>
      <c r="AG733" s="411">
        <f t="shared" ref="AG733" si="2183">AG732</f>
        <v>0</v>
      </c>
      <c r="AH733" s="411">
        <f t="shared" ref="AH733" si="2184">AH732</f>
        <v>0</v>
      </c>
      <c r="AI733" s="411">
        <f t="shared" ref="AI733" si="2185">AI732</f>
        <v>0</v>
      </c>
      <c r="AJ733" s="411">
        <f t="shared" ref="AJ733" si="2186">AJ732</f>
        <v>0</v>
      </c>
      <c r="AK733" s="411">
        <f t="shared" ref="AK733" si="2187">AK732</f>
        <v>0</v>
      </c>
      <c r="AL733" s="411">
        <f t="shared" ref="AL733" si="2188">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1">
        <v>43</v>
      </c>
      <c r="B735" s="428" t="s">
        <v>135</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189">Z735</f>
        <v>0</v>
      </c>
      <c r="AA736" s="411">
        <f t="shared" ref="AA736" si="2190">AA735</f>
        <v>0</v>
      </c>
      <c r="AB736" s="411">
        <f t="shared" ref="AB736" si="2191">AB735</f>
        <v>0</v>
      </c>
      <c r="AC736" s="411">
        <f t="shared" ref="AC736" si="2192">AC735</f>
        <v>0</v>
      </c>
      <c r="AD736" s="411">
        <f t="shared" ref="AD736" si="2193">AD735</f>
        <v>0</v>
      </c>
      <c r="AE736" s="411">
        <f t="shared" ref="AE736" si="2194">AE735</f>
        <v>0</v>
      </c>
      <c r="AF736" s="411">
        <f t="shared" ref="AF736" si="2195">AF735</f>
        <v>0</v>
      </c>
      <c r="AG736" s="411">
        <f t="shared" ref="AG736" si="2196">AG735</f>
        <v>0</v>
      </c>
      <c r="AH736" s="411">
        <f t="shared" ref="AH736" si="2197">AH735</f>
        <v>0</v>
      </c>
      <c r="AI736" s="411">
        <f t="shared" ref="AI736" si="2198">AI735</f>
        <v>0</v>
      </c>
      <c r="AJ736" s="411">
        <f t="shared" ref="AJ736" si="2199">AJ735</f>
        <v>0</v>
      </c>
      <c r="AK736" s="411">
        <f t="shared" ref="AK736" si="2200">AK735</f>
        <v>0</v>
      </c>
      <c r="AL736" s="411">
        <f t="shared" ref="AL736" si="2201">AL735</f>
        <v>0</v>
      </c>
      <c r="AM736" s="306"/>
    </row>
    <row r="737" spans="1:39"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45" outlineLevel="1">
      <c r="A738" s="531">
        <v>44</v>
      </c>
      <c r="B738" s="428" t="s">
        <v>136</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02">Z738</f>
        <v>0</v>
      </c>
      <c r="AA739" s="411">
        <f t="shared" ref="AA739" si="2203">AA738</f>
        <v>0</v>
      </c>
      <c r="AB739" s="411">
        <f t="shared" ref="AB739" si="2204">AB738</f>
        <v>0</v>
      </c>
      <c r="AC739" s="411">
        <f t="shared" ref="AC739" si="2205">AC738</f>
        <v>0</v>
      </c>
      <c r="AD739" s="411">
        <f t="shared" ref="AD739" si="2206">AD738</f>
        <v>0</v>
      </c>
      <c r="AE739" s="411">
        <f t="shared" ref="AE739" si="2207">AE738</f>
        <v>0</v>
      </c>
      <c r="AF739" s="411">
        <f t="shared" ref="AF739" si="2208">AF738</f>
        <v>0</v>
      </c>
      <c r="AG739" s="411">
        <f t="shared" ref="AG739" si="2209">AG738</f>
        <v>0</v>
      </c>
      <c r="AH739" s="411">
        <f t="shared" ref="AH739" si="2210">AH738</f>
        <v>0</v>
      </c>
      <c r="AI739" s="411">
        <f t="shared" ref="AI739" si="2211">AI738</f>
        <v>0</v>
      </c>
      <c r="AJ739" s="411">
        <f t="shared" ref="AJ739" si="2212">AJ738</f>
        <v>0</v>
      </c>
      <c r="AK739" s="411">
        <f t="shared" ref="AK739" si="2213">AK738</f>
        <v>0</v>
      </c>
      <c r="AL739" s="411">
        <f t="shared" ref="AL739" si="2214">AL738</f>
        <v>0</v>
      </c>
      <c r="AM739" s="306"/>
    </row>
    <row r="740" spans="1:39"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outlineLevel="1">
      <c r="A741" s="531">
        <v>45</v>
      </c>
      <c r="B741" s="428" t="s">
        <v>137</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15">Z741</f>
        <v>0</v>
      </c>
      <c r="AA742" s="411">
        <f t="shared" ref="AA742" si="2216">AA741</f>
        <v>0</v>
      </c>
      <c r="AB742" s="411">
        <f t="shared" ref="AB742" si="2217">AB741</f>
        <v>0</v>
      </c>
      <c r="AC742" s="411">
        <f t="shared" ref="AC742" si="2218">AC741</f>
        <v>0</v>
      </c>
      <c r="AD742" s="411">
        <f t="shared" ref="AD742" si="2219">AD741</f>
        <v>0</v>
      </c>
      <c r="AE742" s="411">
        <f t="shared" ref="AE742" si="2220">AE741</f>
        <v>0</v>
      </c>
      <c r="AF742" s="411">
        <f t="shared" ref="AF742" si="2221">AF741</f>
        <v>0</v>
      </c>
      <c r="AG742" s="411">
        <f t="shared" ref="AG742" si="2222">AG741</f>
        <v>0</v>
      </c>
      <c r="AH742" s="411">
        <f t="shared" ref="AH742" si="2223">AH741</f>
        <v>0</v>
      </c>
      <c r="AI742" s="411">
        <f t="shared" ref="AI742" si="2224">AI741</f>
        <v>0</v>
      </c>
      <c r="AJ742" s="411">
        <f t="shared" ref="AJ742" si="2225">AJ741</f>
        <v>0</v>
      </c>
      <c r="AK742" s="411">
        <f t="shared" ref="AK742" si="2226">AK741</f>
        <v>0</v>
      </c>
      <c r="AL742" s="411">
        <f t="shared" ref="AL742" si="2227">AL741</f>
        <v>0</v>
      </c>
      <c r="AM742" s="306"/>
    </row>
    <row r="743" spans="1:39" outlineLevel="1">
      <c r="A743" s="531"/>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30" outlineLevel="1">
      <c r="A744" s="531">
        <v>46</v>
      </c>
      <c r="B744" s="428" t="s">
        <v>138</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outlineLevel="1">
      <c r="A745" s="531"/>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28">Z744</f>
        <v>0</v>
      </c>
      <c r="AA745" s="411">
        <f t="shared" ref="AA745" si="2229">AA744</f>
        <v>0</v>
      </c>
      <c r="AB745" s="411">
        <f t="shared" ref="AB745" si="2230">AB744</f>
        <v>0</v>
      </c>
      <c r="AC745" s="411">
        <f t="shared" ref="AC745" si="2231">AC744</f>
        <v>0</v>
      </c>
      <c r="AD745" s="411">
        <f t="shared" ref="AD745" si="2232">AD744</f>
        <v>0</v>
      </c>
      <c r="AE745" s="411">
        <f t="shared" ref="AE745" si="2233">AE744</f>
        <v>0</v>
      </c>
      <c r="AF745" s="411">
        <f t="shared" ref="AF745" si="2234">AF744</f>
        <v>0</v>
      </c>
      <c r="AG745" s="411">
        <f t="shared" ref="AG745" si="2235">AG744</f>
        <v>0</v>
      </c>
      <c r="AH745" s="411">
        <f t="shared" ref="AH745" si="2236">AH744</f>
        <v>0</v>
      </c>
      <c r="AI745" s="411">
        <f t="shared" ref="AI745" si="2237">AI744</f>
        <v>0</v>
      </c>
      <c r="AJ745" s="411">
        <f t="shared" ref="AJ745" si="2238">AJ744</f>
        <v>0</v>
      </c>
      <c r="AK745" s="411">
        <f t="shared" ref="AK745" si="2239">AK744</f>
        <v>0</v>
      </c>
      <c r="AL745" s="411">
        <f t="shared" ref="AL745" si="2240">AL744</f>
        <v>0</v>
      </c>
      <c r="AM745" s="306"/>
    </row>
    <row r="746" spans="1:39" outlineLevel="1">
      <c r="A746" s="531"/>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30" outlineLevel="1">
      <c r="A747" s="531">
        <v>47</v>
      </c>
      <c r="B747" s="428" t="s">
        <v>139</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outlineLevel="1">
      <c r="A748" s="531"/>
      <c r="B748" s="294" t="s">
        <v>310</v>
      </c>
      <c r="C748" s="291"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241">Z747</f>
        <v>0</v>
      </c>
      <c r="AA748" s="411">
        <f t="shared" ref="AA748" si="2242">AA747</f>
        <v>0</v>
      </c>
      <c r="AB748" s="411">
        <f t="shared" ref="AB748" si="2243">AB747</f>
        <v>0</v>
      </c>
      <c r="AC748" s="411">
        <f t="shared" ref="AC748" si="2244">AC747</f>
        <v>0</v>
      </c>
      <c r="AD748" s="411">
        <f t="shared" ref="AD748" si="2245">AD747</f>
        <v>0</v>
      </c>
      <c r="AE748" s="411">
        <f t="shared" ref="AE748" si="2246">AE747</f>
        <v>0</v>
      </c>
      <c r="AF748" s="411">
        <f t="shared" ref="AF748" si="2247">AF747</f>
        <v>0</v>
      </c>
      <c r="AG748" s="411">
        <f t="shared" ref="AG748" si="2248">AG747</f>
        <v>0</v>
      </c>
      <c r="AH748" s="411">
        <f t="shared" ref="AH748" si="2249">AH747</f>
        <v>0</v>
      </c>
      <c r="AI748" s="411">
        <f t="shared" ref="AI748" si="2250">AI747</f>
        <v>0</v>
      </c>
      <c r="AJ748" s="411">
        <f t="shared" ref="AJ748" si="2251">AJ747</f>
        <v>0</v>
      </c>
      <c r="AK748" s="411">
        <f t="shared" ref="AK748" si="2252">AK747</f>
        <v>0</v>
      </c>
      <c r="AL748" s="411">
        <f t="shared" ref="AL748" si="2253">AL747</f>
        <v>0</v>
      </c>
      <c r="AM748" s="306"/>
    </row>
    <row r="749" spans="1:39" outlineLevel="1">
      <c r="A749" s="531"/>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45" outlineLevel="1">
      <c r="A750" s="531">
        <v>48</v>
      </c>
      <c r="B750" s="428" t="s">
        <v>140</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outlineLevel="1">
      <c r="A751" s="531"/>
      <c r="B751" s="294" t="s">
        <v>310</v>
      </c>
      <c r="C751" s="291" t="s">
        <v>163</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 si="2254">Z750</f>
        <v>0</v>
      </c>
      <c r="AA751" s="411">
        <f t="shared" ref="AA751" si="2255">AA750</f>
        <v>0</v>
      </c>
      <c r="AB751" s="411">
        <f t="shared" ref="AB751" si="2256">AB750</f>
        <v>0</v>
      </c>
      <c r="AC751" s="411">
        <f t="shared" ref="AC751" si="2257">AC750</f>
        <v>0</v>
      </c>
      <c r="AD751" s="411">
        <f t="shared" ref="AD751" si="2258">AD750</f>
        <v>0</v>
      </c>
      <c r="AE751" s="411">
        <f t="shared" ref="AE751" si="2259">AE750</f>
        <v>0</v>
      </c>
      <c r="AF751" s="411">
        <f t="shared" ref="AF751" si="2260">AF750</f>
        <v>0</v>
      </c>
      <c r="AG751" s="411">
        <f t="shared" ref="AG751" si="2261">AG750</f>
        <v>0</v>
      </c>
      <c r="AH751" s="411">
        <f t="shared" ref="AH751" si="2262">AH750</f>
        <v>0</v>
      </c>
      <c r="AI751" s="411">
        <f t="shared" ref="AI751" si="2263">AI750</f>
        <v>0</v>
      </c>
      <c r="AJ751" s="411">
        <f t="shared" ref="AJ751" si="2264">AJ750</f>
        <v>0</v>
      </c>
      <c r="AK751" s="411">
        <f t="shared" ref="AK751" si="2265">AK750</f>
        <v>0</v>
      </c>
      <c r="AL751" s="411">
        <f t="shared" ref="AL751" si="2266">AL750</f>
        <v>0</v>
      </c>
      <c r="AM751" s="306"/>
    </row>
    <row r="752" spans="1:39" outlineLevel="1">
      <c r="A752" s="531"/>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40" ht="30" outlineLevel="1">
      <c r="A753" s="531">
        <v>49</v>
      </c>
      <c r="B753" s="428" t="s">
        <v>141</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40" outlineLevel="1">
      <c r="A754" s="531"/>
      <c r="B754" s="294" t="s">
        <v>310</v>
      </c>
      <c r="C754" s="291" t="s">
        <v>163</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 si="2267">Z753</f>
        <v>0</v>
      </c>
      <c r="AA754" s="411">
        <f t="shared" ref="AA754" si="2268">AA753</f>
        <v>0</v>
      </c>
      <c r="AB754" s="411">
        <f t="shared" ref="AB754" si="2269">AB753</f>
        <v>0</v>
      </c>
      <c r="AC754" s="411">
        <f t="shared" ref="AC754" si="2270">AC753</f>
        <v>0</v>
      </c>
      <c r="AD754" s="411">
        <f t="shared" ref="AD754" si="2271">AD753</f>
        <v>0</v>
      </c>
      <c r="AE754" s="411">
        <f t="shared" ref="AE754" si="2272">AE753</f>
        <v>0</v>
      </c>
      <c r="AF754" s="411">
        <f t="shared" ref="AF754" si="2273">AF753</f>
        <v>0</v>
      </c>
      <c r="AG754" s="411">
        <f t="shared" ref="AG754" si="2274">AG753</f>
        <v>0</v>
      </c>
      <c r="AH754" s="411">
        <f t="shared" ref="AH754" si="2275">AH753</f>
        <v>0</v>
      </c>
      <c r="AI754" s="411">
        <f t="shared" ref="AI754" si="2276">AI753</f>
        <v>0</v>
      </c>
      <c r="AJ754" s="411">
        <f t="shared" ref="AJ754" si="2277">AJ753</f>
        <v>0</v>
      </c>
      <c r="AK754" s="411">
        <f t="shared" ref="AK754" si="2278">AK753</f>
        <v>0</v>
      </c>
      <c r="AL754" s="411">
        <f t="shared" ref="AL754" si="2279">AL753</f>
        <v>0</v>
      </c>
      <c r="AM754" s="306"/>
    </row>
    <row r="755" spans="1:40" outlineLevel="1">
      <c r="A755" s="531"/>
      <c r="B755" s="294"/>
      <c r="C755" s="305"/>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12"/>
      <c r="AA755" s="412"/>
      <c r="AB755" s="412"/>
      <c r="AC755" s="412"/>
      <c r="AD755" s="412"/>
      <c r="AE755" s="412"/>
      <c r="AF755" s="412"/>
      <c r="AG755" s="412"/>
      <c r="AH755" s="412"/>
      <c r="AI755" s="412"/>
      <c r="AJ755" s="412"/>
      <c r="AK755" s="412"/>
      <c r="AL755" s="412"/>
      <c r="AM755" s="306"/>
    </row>
    <row r="756" spans="1:40" ht="15.75">
      <c r="B756" s="327" t="s">
        <v>311</v>
      </c>
      <c r="C756" s="329"/>
      <c r="D756" s="329">
        <f>SUM(D596:D754)</f>
        <v>76768494.959413841</v>
      </c>
      <c r="E756" s="329">
        <f t="shared" ref="E756:M756" si="2280">SUM(E596:E754)</f>
        <v>74173986.376032472</v>
      </c>
      <c r="F756" s="329">
        <f t="shared" si="2280"/>
        <v>72908363.790489152</v>
      </c>
      <c r="G756" s="329">
        <f t="shared" si="2280"/>
        <v>72806563.462942839</v>
      </c>
      <c r="H756" s="329">
        <f t="shared" si="2280"/>
        <v>72665673.367756844</v>
      </c>
      <c r="I756" s="329">
        <f t="shared" si="2280"/>
        <v>71140314.642648563</v>
      </c>
      <c r="J756" s="329">
        <f t="shared" si="2280"/>
        <v>70968494.000862345</v>
      </c>
      <c r="K756" s="329">
        <f t="shared" si="2280"/>
        <v>70784294.911614478</v>
      </c>
      <c r="L756" s="329">
        <f t="shared" si="2280"/>
        <v>68732154.328431711</v>
      </c>
      <c r="M756" s="329">
        <f t="shared" si="2280"/>
        <v>68320315.106249124</v>
      </c>
      <c r="N756" s="329"/>
      <c r="O756" s="329">
        <f>SUM(O596:O754)</f>
        <v>9989.6116279260314</v>
      </c>
      <c r="P756" s="329">
        <f t="shared" ref="P756:X756" si="2281">SUM(P596:P754)</f>
        <v>9827.1542364517736</v>
      </c>
      <c r="Q756" s="329">
        <f t="shared" si="2281"/>
        <v>9756.0450440763234</v>
      </c>
      <c r="R756" s="329">
        <f t="shared" si="2281"/>
        <v>9662.9462397835305</v>
      </c>
      <c r="S756" s="329">
        <f t="shared" si="2281"/>
        <v>9645.7909159165138</v>
      </c>
      <c r="T756" s="329">
        <f t="shared" si="2281"/>
        <v>9458.3782458835431</v>
      </c>
      <c r="U756" s="329">
        <f t="shared" si="2281"/>
        <v>9430.1514212880811</v>
      </c>
      <c r="V756" s="329">
        <f t="shared" si="2281"/>
        <v>9396.5024947929287</v>
      </c>
      <c r="W756" s="329">
        <f t="shared" si="2281"/>
        <v>9144.7492036736767</v>
      </c>
      <c r="X756" s="329">
        <f t="shared" si="2281"/>
        <v>9091.9298036869495</v>
      </c>
      <c r="Y756" s="329">
        <f>IF(Y594="kWh",SUMPRODUCT(D596:D754,Y596:Y754))</f>
        <v>8559054.5513072144</v>
      </c>
      <c r="Z756" s="329">
        <f>IF(Z594="kWh",SUMPRODUCT(D596:D754,Z596:Z754))</f>
        <v>8841162.8230132405</v>
      </c>
      <c r="AA756" s="329">
        <f>IF(AA594="kw",SUMPRODUCT(N596:N754,O596:O754,AA596:AA754),SUMPRODUCT(D596:D754,AA596:AA754))</f>
        <v>65247.888000571307</v>
      </c>
      <c r="AB756" s="329">
        <f>IF(AB594="kw",SUMPRODUCT(N596:N754,O596:O754,AB596:AB754),SUMPRODUCT(D596:D754,AB596:AB754))</f>
        <v>3304.5143205572158</v>
      </c>
      <c r="AC756" s="329">
        <f>IF(AC594="kw",SUMPRODUCT(N596:N754,O596:O754,AC596:AC754),SUMPRODUCT(D596:D754,AC596:AC754))</f>
        <v>17163.281737433153</v>
      </c>
      <c r="AD756" s="329">
        <f>IF(AD594="kw",SUMPRODUCT(N596:N754,O596:O754,AD596:AD754),SUMPRODUCT(D596:D754,AD596:AD754))</f>
        <v>3434.481588938977</v>
      </c>
      <c r="AE756" s="329">
        <f>IF(AE594="kw",SUMPRODUCT(N596:N754,O596:O754,AE596:AE754),SUMPRODUCT(D596:D754,AE596:AE754))</f>
        <v>1221656.7640601788</v>
      </c>
      <c r="AF756" s="329">
        <f>IF(AF594="kw",SUMPRODUCT(N596:N754,O596:O754,AF596:AF754),SUMPRODUCT(D596:D754,AF596:AF754))</f>
        <v>0</v>
      </c>
      <c r="AG756" s="329">
        <f>IF(AG594="kw",SUMPRODUCT(N596:N754,O596:O754,AG596:AG754),SUMPRODUCT(D596:D754,AG596:AG754))</f>
        <v>0</v>
      </c>
      <c r="AH756" s="329">
        <f>IF(AH594="kw",SUMPRODUCT(N596:N754,O596:O754,AH596:AH754),SUMPRODUCT(D596:D754,AH596:AH754))</f>
        <v>0</v>
      </c>
      <c r="AI756" s="329">
        <f>IF(AI594="kw",SUMPRODUCT(N596:N754,O596:O754,AI596:AI754),SUMPRODUCT(D596:D754,AI596:AI754))</f>
        <v>0</v>
      </c>
      <c r="AJ756" s="329">
        <f>IF(AJ594="kw",SUMPRODUCT(N596:N754,O596:O754,AJ596:AJ754),SUMPRODUCT(D596:D754,AJ596:AJ754))</f>
        <v>0</v>
      </c>
      <c r="AK756" s="329">
        <f>IF(AK594="kw",SUMPRODUCT(N596:N754,O596:O754,AK596:AK754),SUMPRODUCT(D596:D754,AK596:AK754))</f>
        <v>0</v>
      </c>
      <c r="AL756" s="329">
        <f>IF(AL594="kw",SUMPRODUCT(N596:N754,O596:O754,AL596:AL754),SUMPRODUCT(D596:D754,AL596:AL754))</f>
        <v>0</v>
      </c>
      <c r="AM756" s="330"/>
    </row>
    <row r="757" spans="1:40" ht="15.75">
      <c r="B757" s="391" t="s">
        <v>312</v>
      </c>
      <c r="C757" s="392"/>
      <c r="D757" s="392"/>
      <c r="E757" s="392"/>
      <c r="F757" s="392"/>
      <c r="G757" s="392"/>
      <c r="H757" s="392"/>
      <c r="I757" s="392"/>
      <c r="J757" s="392"/>
      <c r="K757" s="392"/>
      <c r="L757" s="392"/>
      <c r="M757" s="392"/>
      <c r="N757" s="392"/>
      <c r="O757" s="392"/>
      <c r="P757" s="392"/>
      <c r="Q757" s="392"/>
      <c r="R757" s="392"/>
      <c r="S757" s="392"/>
      <c r="T757" s="392"/>
      <c r="U757" s="392"/>
      <c r="V757" s="392"/>
      <c r="W757" s="392"/>
      <c r="X757" s="392"/>
      <c r="Y757" s="392">
        <f>HLOOKUP(Y401,'2. LRAMVA Threshold'!$B$42:$Q$53,10,FALSE)</f>
        <v>0</v>
      </c>
      <c r="Z757" s="392">
        <f>HLOOKUP(Z401,'2. LRAMVA Threshold'!$B$42:$Q$53,10,FALSE)</f>
        <v>0</v>
      </c>
      <c r="AA757" s="392">
        <f>HLOOKUP(AA401,'2. LRAMVA Threshold'!$B$42:$Q$53,10,FALSE)</f>
        <v>0</v>
      </c>
      <c r="AB757" s="392">
        <f>HLOOKUP(AB401,'2. LRAMVA Threshold'!$B$42:$Q$53,10,FALSE)</f>
        <v>0</v>
      </c>
      <c r="AC757" s="392">
        <f>HLOOKUP(AC401,'2. LRAMVA Threshold'!$B$42:$Q$53,10,FALSE)</f>
        <v>0</v>
      </c>
      <c r="AD757" s="392">
        <f>HLOOKUP(AD401,'2. LRAMVA Threshold'!$B$42:$Q$53,10,FALSE)</f>
        <v>0</v>
      </c>
      <c r="AE757" s="392">
        <f>HLOOKUP(AE401,'2. LRAMVA Threshold'!$B$42:$Q$53,10,FALSE)</f>
        <v>0</v>
      </c>
      <c r="AF757" s="392">
        <f>HLOOKUP(AF401,'2. LRAMVA Threshold'!$B$42:$Q$53,10,FALSE)</f>
        <v>0</v>
      </c>
      <c r="AG757" s="392">
        <f>HLOOKUP(AG401,'2. LRAMVA Threshold'!$B$42:$Q$53,10,FALSE)</f>
        <v>0</v>
      </c>
      <c r="AH757" s="392">
        <f>HLOOKUP(AH401,'2. LRAMVA Threshold'!$B$42:$Q$53,10,FALSE)</f>
        <v>0</v>
      </c>
      <c r="AI757" s="392">
        <f>HLOOKUP(AI401,'2. LRAMVA Threshold'!$B$42:$Q$53,10,FALSE)</f>
        <v>0</v>
      </c>
      <c r="AJ757" s="392">
        <f>HLOOKUP(AJ401,'2. LRAMVA Threshold'!$B$42:$Q$53,10,FALSE)</f>
        <v>0</v>
      </c>
      <c r="AK757" s="392">
        <f>HLOOKUP(AK401,'2. LRAMVA Threshold'!$B$42:$Q$53,10,FALSE)</f>
        <v>0</v>
      </c>
      <c r="AL757" s="392">
        <f>HLOOKUP(AL401,'2. LRAMVA Threshold'!$B$42:$Q$53,10,FALSE)</f>
        <v>0</v>
      </c>
      <c r="AM757" s="442"/>
    </row>
    <row r="758" spans="1:40">
      <c r="B758" s="394"/>
      <c r="C758" s="432"/>
      <c r="D758" s="433"/>
      <c r="E758" s="433"/>
      <c r="F758" s="433"/>
      <c r="G758" s="433"/>
      <c r="H758" s="433"/>
      <c r="I758" s="433"/>
      <c r="J758" s="433"/>
      <c r="K758" s="433"/>
      <c r="L758" s="433"/>
      <c r="M758" s="433"/>
      <c r="N758" s="433"/>
      <c r="O758" s="434"/>
      <c r="P758" s="433"/>
      <c r="Q758" s="433"/>
      <c r="R758" s="433"/>
      <c r="S758" s="435"/>
      <c r="T758" s="435"/>
      <c r="U758" s="435"/>
      <c r="V758" s="435"/>
      <c r="W758" s="433"/>
      <c r="X758" s="433"/>
      <c r="Y758" s="436"/>
      <c r="Z758" s="436"/>
      <c r="AA758" s="436"/>
      <c r="AB758" s="436"/>
      <c r="AC758" s="436"/>
      <c r="AD758" s="436"/>
      <c r="AE758" s="436"/>
      <c r="AF758" s="399"/>
      <c r="AG758" s="399"/>
      <c r="AH758" s="399"/>
      <c r="AI758" s="399"/>
      <c r="AJ758" s="399"/>
      <c r="AK758" s="399"/>
      <c r="AL758" s="399"/>
      <c r="AM758" s="400"/>
    </row>
    <row r="759" spans="1:40">
      <c r="B759" s="324" t="s">
        <v>313</v>
      </c>
      <c r="C759" s="338"/>
      <c r="D759" s="338"/>
      <c r="E759" s="376"/>
      <c r="F759" s="376"/>
      <c r="G759" s="376"/>
      <c r="H759" s="376"/>
      <c r="I759" s="376"/>
      <c r="J759" s="376"/>
      <c r="K759" s="376"/>
      <c r="L759" s="376"/>
      <c r="M759" s="376"/>
      <c r="N759" s="376"/>
      <c r="O759" s="291"/>
      <c r="P759" s="340"/>
      <c r="Q759" s="340"/>
      <c r="R759" s="340"/>
      <c r="S759" s="339"/>
      <c r="T759" s="339"/>
      <c r="U759" s="339"/>
      <c r="V759" s="339"/>
      <c r="W759" s="340"/>
      <c r="X759" s="340"/>
      <c r="Y759" s="341">
        <f>HLOOKUP(Y$35,'3.  Distribution Rates'!$C$122:$P$133,10,FALSE)</f>
        <v>0</v>
      </c>
      <c r="Z759" s="341">
        <f>HLOOKUP(Z$35,'3.  Distribution Rates'!$C$122:$P$133,10,FALSE)</f>
        <v>0</v>
      </c>
      <c r="AA759" s="341">
        <f>HLOOKUP(AA$35,'3.  Distribution Rates'!$C$122:$P$133,10,FALSE)</f>
        <v>0</v>
      </c>
      <c r="AB759" s="341">
        <f>HLOOKUP(AB$35,'3.  Distribution Rates'!$C$122:$P$133,10,FALSE)</f>
        <v>0</v>
      </c>
      <c r="AC759" s="341">
        <f>HLOOKUP(AC$35,'3.  Distribution Rates'!$C$122:$P$133,10,FALSE)</f>
        <v>0</v>
      </c>
      <c r="AD759" s="341">
        <f>HLOOKUP(AD$35,'3.  Distribution Rates'!$C$122:$P$133,10,FALSE)</f>
        <v>0</v>
      </c>
      <c r="AE759" s="341">
        <f>HLOOKUP(AE$35,'3.  Distribution Rates'!$C$122:$P$133,10,FALSE)</f>
        <v>0</v>
      </c>
      <c r="AF759" s="341">
        <f>HLOOKUP(AF$35,'3.  Distribution Rates'!$C$122:$P$133,10,FALSE)</f>
        <v>0</v>
      </c>
      <c r="AG759" s="341">
        <f>HLOOKUP(AG$35,'3.  Distribution Rates'!$C$122:$P$133,10,FALSE)</f>
        <v>0</v>
      </c>
      <c r="AH759" s="341">
        <f>HLOOKUP(AH$35,'3.  Distribution Rates'!$C$122:$P$133,10,FALSE)</f>
        <v>0</v>
      </c>
      <c r="AI759" s="341">
        <f>HLOOKUP(AI$35,'3.  Distribution Rates'!$C$122:$P$133,10,FALSE)</f>
        <v>0</v>
      </c>
      <c r="AJ759" s="341">
        <f>HLOOKUP(AJ$35,'3.  Distribution Rates'!$C$122:$P$133,10,FALSE)</f>
        <v>0</v>
      </c>
      <c r="AK759" s="341">
        <f>HLOOKUP(AK$35,'3.  Distribution Rates'!$C$122:$P$133,10,FALSE)</f>
        <v>0</v>
      </c>
      <c r="AL759" s="341">
        <f>HLOOKUP(AL$35,'3.  Distribution Rates'!$C$122:$P$133,10,FALSE)</f>
        <v>0</v>
      </c>
      <c r="AM759" s="348"/>
      <c r="AN759" s="443"/>
    </row>
    <row r="760" spans="1:40">
      <c r="B760" s="324" t="s">
        <v>314</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'4.  2011-2014 LRAM'!Y141*Y759</f>
        <v>0</v>
      </c>
      <c r="Z760" s="378">
        <f>'4.  2011-2014 LRAM'!Z141*Z759</f>
        <v>0</v>
      </c>
      <c r="AA760" s="378">
        <f>'4.  2011-2014 LRAM'!AA141*AA759</f>
        <v>0</v>
      </c>
      <c r="AB760" s="378">
        <f>'4.  2011-2014 LRAM'!AB141*AB759</f>
        <v>0</v>
      </c>
      <c r="AC760" s="378">
        <f>'4.  2011-2014 LRAM'!AC141*AC759</f>
        <v>0</v>
      </c>
      <c r="AD760" s="378">
        <f>'4.  2011-2014 LRAM'!AD141*AD759</f>
        <v>0</v>
      </c>
      <c r="AE760" s="378">
        <f>'4.  2011-2014 LRAM'!AE141*AE759</f>
        <v>0</v>
      </c>
      <c r="AF760" s="378">
        <f>'4.  2011-2014 LRAM'!AF141*AF759</f>
        <v>0</v>
      </c>
      <c r="AG760" s="378">
        <f>'4.  2011-2014 LRAM'!AG141*AG759</f>
        <v>0</v>
      </c>
      <c r="AH760" s="378">
        <f>'4.  2011-2014 LRAM'!AH141*AH759</f>
        <v>0</v>
      </c>
      <c r="AI760" s="378">
        <f>'4.  2011-2014 LRAM'!AI141*AI759</f>
        <v>0</v>
      </c>
      <c r="AJ760" s="378">
        <f>'4.  2011-2014 LRAM'!AJ141*AJ759</f>
        <v>0</v>
      </c>
      <c r="AK760" s="378">
        <f>'4.  2011-2014 LRAM'!AK141*AK759</f>
        <v>0</v>
      </c>
      <c r="AL760" s="378">
        <f>'4.  2011-2014 LRAM'!AL141*AL759</f>
        <v>0</v>
      </c>
      <c r="AM760" s="626">
        <f t="shared" ref="AM760:AM767" si="2282">SUM(Y760:AL760)</f>
        <v>0</v>
      </c>
      <c r="AN760" s="443"/>
    </row>
    <row r="761" spans="1:40">
      <c r="B761" s="324" t="s">
        <v>315</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'4.  2011-2014 LRAM'!Y270*Y759</f>
        <v>0</v>
      </c>
      <c r="Z761" s="378">
        <f>'4.  2011-2014 LRAM'!Z270*Z759</f>
        <v>0</v>
      </c>
      <c r="AA761" s="378">
        <f>'4.  2011-2014 LRAM'!AA270*AA759</f>
        <v>0</v>
      </c>
      <c r="AB761" s="378">
        <f>'4.  2011-2014 LRAM'!AB270*AB759</f>
        <v>0</v>
      </c>
      <c r="AC761" s="378">
        <f>'4.  2011-2014 LRAM'!AC270*AC759</f>
        <v>0</v>
      </c>
      <c r="AD761" s="378">
        <f>'4.  2011-2014 LRAM'!AD270*AD759</f>
        <v>0</v>
      </c>
      <c r="AE761" s="378">
        <f>'4.  2011-2014 LRAM'!AE270*AE759</f>
        <v>0</v>
      </c>
      <c r="AF761" s="378">
        <f>'4.  2011-2014 LRAM'!AF270*AF759</f>
        <v>0</v>
      </c>
      <c r="AG761" s="378">
        <f>'4.  2011-2014 LRAM'!AG270*AG759</f>
        <v>0</v>
      </c>
      <c r="AH761" s="378">
        <f>'4.  2011-2014 LRAM'!AH270*AH759</f>
        <v>0</v>
      </c>
      <c r="AI761" s="378">
        <f>'4.  2011-2014 LRAM'!AI270*AI759</f>
        <v>0</v>
      </c>
      <c r="AJ761" s="378">
        <f>'4.  2011-2014 LRAM'!AJ270*AJ759</f>
        <v>0</v>
      </c>
      <c r="AK761" s="378">
        <f>'4.  2011-2014 LRAM'!AK270*AK759</f>
        <v>0</v>
      </c>
      <c r="AL761" s="378">
        <f>'4.  2011-2014 LRAM'!AL270*AL759</f>
        <v>0</v>
      </c>
      <c r="AM761" s="626">
        <f t="shared" si="2282"/>
        <v>0</v>
      </c>
      <c r="AN761" s="443"/>
    </row>
    <row r="762" spans="1:40">
      <c r="B762" s="324" t="s">
        <v>316</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378">
        <f>'4.  2011-2014 LRAM'!Y399*Y759</f>
        <v>0</v>
      </c>
      <c r="Z762" s="378">
        <f>'4.  2011-2014 LRAM'!Z399*Z759</f>
        <v>0</v>
      </c>
      <c r="AA762" s="378">
        <f>'4.  2011-2014 LRAM'!AA399*AA759</f>
        <v>0</v>
      </c>
      <c r="AB762" s="378">
        <f>'4.  2011-2014 LRAM'!AB399*AB759</f>
        <v>0</v>
      </c>
      <c r="AC762" s="378">
        <f>'4.  2011-2014 LRAM'!AC399*AC759</f>
        <v>0</v>
      </c>
      <c r="AD762" s="378">
        <f>'4.  2011-2014 LRAM'!AD399*AD759</f>
        <v>0</v>
      </c>
      <c r="AE762" s="378">
        <f>'4.  2011-2014 LRAM'!AE399*AE759</f>
        <v>0</v>
      </c>
      <c r="AF762" s="378">
        <f>'4.  2011-2014 LRAM'!AF399*AF759</f>
        <v>0</v>
      </c>
      <c r="AG762" s="378">
        <f>'4.  2011-2014 LRAM'!AG399*AG759</f>
        <v>0</v>
      </c>
      <c r="AH762" s="378">
        <f>'4.  2011-2014 LRAM'!AH399*AH759</f>
        <v>0</v>
      </c>
      <c r="AI762" s="378">
        <f>'4.  2011-2014 LRAM'!AI399*AI759</f>
        <v>0</v>
      </c>
      <c r="AJ762" s="378">
        <f>'4.  2011-2014 LRAM'!AJ399*AJ759</f>
        <v>0</v>
      </c>
      <c r="AK762" s="378">
        <f>'4.  2011-2014 LRAM'!AK399*AK759</f>
        <v>0</v>
      </c>
      <c r="AL762" s="378">
        <f>'4.  2011-2014 LRAM'!AL399*AL759</f>
        <v>0</v>
      </c>
      <c r="AM762" s="626">
        <f t="shared" si="2282"/>
        <v>0</v>
      </c>
      <c r="AN762" s="443"/>
    </row>
    <row r="763" spans="1:40">
      <c r="B763" s="324" t="s">
        <v>317</v>
      </c>
      <c r="C763" s="345"/>
      <c r="D763" s="309"/>
      <c r="E763" s="279"/>
      <c r="F763" s="279"/>
      <c r="G763" s="279"/>
      <c r="H763" s="279"/>
      <c r="I763" s="279"/>
      <c r="J763" s="279"/>
      <c r="K763" s="279"/>
      <c r="L763" s="279"/>
      <c r="M763" s="279"/>
      <c r="N763" s="279"/>
      <c r="O763" s="291"/>
      <c r="P763" s="279"/>
      <c r="Q763" s="279"/>
      <c r="R763" s="279"/>
      <c r="S763" s="309"/>
      <c r="T763" s="309"/>
      <c r="U763" s="309"/>
      <c r="V763" s="309"/>
      <c r="W763" s="279"/>
      <c r="X763" s="279"/>
      <c r="Y763" s="378">
        <f>'4.  2011-2014 LRAM'!Y529*Y759</f>
        <v>0</v>
      </c>
      <c r="Z763" s="378">
        <f>'4.  2011-2014 LRAM'!Z529*Z759</f>
        <v>0</v>
      </c>
      <c r="AA763" s="378">
        <f>'4.  2011-2014 LRAM'!AA529*AA759</f>
        <v>0</v>
      </c>
      <c r="AB763" s="378">
        <f>'4.  2011-2014 LRAM'!AB529*AB759</f>
        <v>0</v>
      </c>
      <c r="AC763" s="378">
        <f>'4.  2011-2014 LRAM'!AC529*AC759</f>
        <v>0</v>
      </c>
      <c r="AD763" s="378">
        <f>'4.  2011-2014 LRAM'!AD529*AD759</f>
        <v>0</v>
      </c>
      <c r="AE763" s="378">
        <f>'4.  2011-2014 LRAM'!AE529*AE759</f>
        <v>0</v>
      </c>
      <c r="AF763" s="378">
        <f>'4.  2011-2014 LRAM'!AF529*AF759</f>
        <v>0</v>
      </c>
      <c r="AG763" s="378">
        <f>'4.  2011-2014 LRAM'!AG529*AG759</f>
        <v>0</v>
      </c>
      <c r="AH763" s="378">
        <f>'4.  2011-2014 LRAM'!AH529*AH759</f>
        <v>0</v>
      </c>
      <c r="AI763" s="378">
        <f>'4.  2011-2014 LRAM'!AI529*AI759</f>
        <v>0</v>
      </c>
      <c r="AJ763" s="378">
        <f>'4.  2011-2014 LRAM'!AJ529*AJ759</f>
        <v>0</v>
      </c>
      <c r="AK763" s="378">
        <f>'4.  2011-2014 LRAM'!AK529*AK759</f>
        <v>0</v>
      </c>
      <c r="AL763" s="378">
        <f>'4.  2011-2014 LRAM'!AL529*AL759</f>
        <v>0</v>
      </c>
      <c r="AM763" s="626">
        <f t="shared" si="2282"/>
        <v>0</v>
      </c>
      <c r="AN763" s="443"/>
    </row>
    <row r="764" spans="1:40">
      <c r="B764" s="324" t="s">
        <v>318</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 t="shared" ref="Y764:AL764" si="2283">Y210*Y759</f>
        <v>0</v>
      </c>
      <c r="Z764" s="378">
        <f t="shared" si="2283"/>
        <v>0</v>
      </c>
      <c r="AA764" s="378">
        <f t="shared" si="2283"/>
        <v>0</v>
      </c>
      <c r="AB764" s="378">
        <f t="shared" si="2283"/>
        <v>0</v>
      </c>
      <c r="AC764" s="378">
        <f t="shared" si="2283"/>
        <v>0</v>
      </c>
      <c r="AD764" s="378">
        <f t="shared" si="2283"/>
        <v>0</v>
      </c>
      <c r="AE764" s="378">
        <f t="shared" si="2283"/>
        <v>0</v>
      </c>
      <c r="AF764" s="378">
        <f t="shared" si="2283"/>
        <v>0</v>
      </c>
      <c r="AG764" s="378">
        <f t="shared" si="2283"/>
        <v>0</v>
      </c>
      <c r="AH764" s="378">
        <f t="shared" si="2283"/>
        <v>0</v>
      </c>
      <c r="AI764" s="378">
        <f t="shared" si="2283"/>
        <v>0</v>
      </c>
      <c r="AJ764" s="378">
        <f t="shared" si="2283"/>
        <v>0</v>
      </c>
      <c r="AK764" s="378">
        <f t="shared" si="2283"/>
        <v>0</v>
      </c>
      <c r="AL764" s="378">
        <f t="shared" si="2283"/>
        <v>0</v>
      </c>
      <c r="AM764" s="626">
        <f t="shared" si="2282"/>
        <v>0</v>
      </c>
      <c r="AN764" s="443"/>
    </row>
    <row r="765" spans="1:40">
      <c r="B765" s="324" t="s">
        <v>319</v>
      </c>
      <c r="C765" s="345"/>
      <c r="D765" s="309"/>
      <c r="E765" s="279"/>
      <c r="F765" s="279"/>
      <c r="G765" s="279"/>
      <c r="H765" s="279"/>
      <c r="I765" s="279"/>
      <c r="J765" s="279"/>
      <c r="K765" s="279"/>
      <c r="L765" s="279"/>
      <c r="M765" s="279"/>
      <c r="N765" s="279"/>
      <c r="O765" s="291"/>
      <c r="P765" s="279"/>
      <c r="Q765" s="279"/>
      <c r="R765" s="279"/>
      <c r="S765" s="309"/>
      <c r="T765" s="309"/>
      <c r="U765" s="309"/>
      <c r="V765" s="309"/>
      <c r="W765" s="279"/>
      <c r="X765" s="279"/>
      <c r="Y765" s="378">
        <f t="shared" ref="Y765:AL765" si="2284">Y393*Y759</f>
        <v>0</v>
      </c>
      <c r="Z765" s="378">
        <f t="shared" si="2284"/>
        <v>0</v>
      </c>
      <c r="AA765" s="378">
        <f t="shared" si="2284"/>
        <v>0</v>
      </c>
      <c r="AB765" s="378">
        <f t="shared" si="2284"/>
        <v>0</v>
      </c>
      <c r="AC765" s="378">
        <f t="shared" si="2284"/>
        <v>0</v>
      </c>
      <c r="AD765" s="378">
        <f t="shared" si="2284"/>
        <v>0</v>
      </c>
      <c r="AE765" s="378">
        <f t="shared" si="2284"/>
        <v>0</v>
      </c>
      <c r="AF765" s="378">
        <f t="shared" si="2284"/>
        <v>0</v>
      </c>
      <c r="AG765" s="378">
        <f t="shared" si="2284"/>
        <v>0</v>
      </c>
      <c r="AH765" s="378">
        <f t="shared" si="2284"/>
        <v>0</v>
      </c>
      <c r="AI765" s="378">
        <f t="shared" si="2284"/>
        <v>0</v>
      </c>
      <c r="AJ765" s="378">
        <f t="shared" si="2284"/>
        <v>0</v>
      </c>
      <c r="AK765" s="378">
        <f t="shared" si="2284"/>
        <v>0</v>
      </c>
      <c r="AL765" s="378">
        <f t="shared" si="2284"/>
        <v>0</v>
      </c>
      <c r="AM765" s="626">
        <f t="shared" si="2282"/>
        <v>0</v>
      </c>
      <c r="AN765" s="443"/>
    </row>
    <row r="766" spans="1:40">
      <c r="B766" s="324" t="s">
        <v>320</v>
      </c>
      <c r="C766" s="345"/>
      <c r="D766" s="309"/>
      <c r="E766" s="279"/>
      <c r="F766" s="279"/>
      <c r="G766" s="279"/>
      <c r="H766" s="279"/>
      <c r="I766" s="279"/>
      <c r="J766" s="279"/>
      <c r="K766" s="279"/>
      <c r="L766" s="279"/>
      <c r="M766" s="279"/>
      <c r="N766" s="279"/>
      <c r="O766" s="291"/>
      <c r="P766" s="279"/>
      <c r="Q766" s="279"/>
      <c r="R766" s="279"/>
      <c r="S766" s="309"/>
      <c r="T766" s="309"/>
      <c r="U766" s="309"/>
      <c r="V766" s="309"/>
      <c r="W766" s="279"/>
      <c r="X766" s="279"/>
      <c r="Y766" s="378">
        <f t="shared" ref="Y766:AL766" si="2285">Y585*Y759</f>
        <v>0</v>
      </c>
      <c r="Z766" s="378">
        <f t="shared" si="2285"/>
        <v>0</v>
      </c>
      <c r="AA766" s="378">
        <f t="shared" si="2285"/>
        <v>0</v>
      </c>
      <c r="AB766" s="378">
        <f t="shared" si="2285"/>
        <v>0</v>
      </c>
      <c r="AC766" s="378">
        <f t="shared" si="2285"/>
        <v>0</v>
      </c>
      <c r="AD766" s="378">
        <f t="shared" si="2285"/>
        <v>0</v>
      </c>
      <c r="AE766" s="378">
        <f t="shared" si="2285"/>
        <v>0</v>
      </c>
      <c r="AF766" s="378">
        <f t="shared" si="2285"/>
        <v>0</v>
      </c>
      <c r="AG766" s="378">
        <f t="shared" si="2285"/>
        <v>0</v>
      </c>
      <c r="AH766" s="378">
        <f t="shared" si="2285"/>
        <v>0</v>
      </c>
      <c r="AI766" s="378">
        <f t="shared" si="2285"/>
        <v>0</v>
      </c>
      <c r="AJ766" s="378">
        <f t="shared" si="2285"/>
        <v>0</v>
      </c>
      <c r="AK766" s="378">
        <f t="shared" si="2285"/>
        <v>0</v>
      </c>
      <c r="AL766" s="378">
        <f t="shared" si="2285"/>
        <v>0</v>
      </c>
      <c r="AM766" s="626">
        <f t="shared" si="2282"/>
        <v>0</v>
      </c>
      <c r="AN766" s="443"/>
    </row>
    <row r="767" spans="1:40">
      <c r="B767" s="324" t="s">
        <v>321</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Y756*Y759</f>
        <v>0</v>
      </c>
      <c r="Z767" s="378">
        <f t="shared" ref="Z767:AL767" si="2286">Z756*Z759</f>
        <v>0</v>
      </c>
      <c r="AA767" s="378">
        <f t="shared" si="2286"/>
        <v>0</v>
      </c>
      <c r="AB767" s="378">
        <f t="shared" si="2286"/>
        <v>0</v>
      </c>
      <c r="AC767" s="378">
        <f t="shared" si="2286"/>
        <v>0</v>
      </c>
      <c r="AD767" s="378">
        <f t="shared" si="2286"/>
        <v>0</v>
      </c>
      <c r="AE767" s="378">
        <f t="shared" si="2286"/>
        <v>0</v>
      </c>
      <c r="AF767" s="378">
        <f t="shared" si="2286"/>
        <v>0</v>
      </c>
      <c r="AG767" s="378">
        <f t="shared" si="2286"/>
        <v>0</v>
      </c>
      <c r="AH767" s="378">
        <f t="shared" si="2286"/>
        <v>0</v>
      </c>
      <c r="AI767" s="378">
        <f t="shared" si="2286"/>
        <v>0</v>
      </c>
      <c r="AJ767" s="378">
        <f t="shared" si="2286"/>
        <v>0</v>
      </c>
      <c r="AK767" s="378">
        <f t="shared" si="2286"/>
        <v>0</v>
      </c>
      <c r="AL767" s="378">
        <f t="shared" si="2286"/>
        <v>0</v>
      </c>
      <c r="AM767" s="626">
        <f t="shared" si="2282"/>
        <v>0</v>
      </c>
      <c r="AN767" s="443"/>
    </row>
    <row r="768" spans="1:40" ht="15.75">
      <c r="B768" s="349" t="s">
        <v>322</v>
      </c>
      <c r="C768" s="345"/>
      <c r="D768" s="336"/>
      <c r="E768" s="334"/>
      <c r="F768" s="334"/>
      <c r="G768" s="334"/>
      <c r="H768" s="334"/>
      <c r="I768" s="334"/>
      <c r="J768" s="334"/>
      <c r="K768" s="334"/>
      <c r="L768" s="334"/>
      <c r="M768" s="334"/>
      <c r="N768" s="334"/>
      <c r="O768" s="300"/>
      <c r="P768" s="334"/>
      <c r="Q768" s="334"/>
      <c r="R768" s="334"/>
      <c r="S768" s="336"/>
      <c r="T768" s="336"/>
      <c r="U768" s="336"/>
      <c r="V768" s="336"/>
      <c r="W768" s="334"/>
      <c r="X768" s="334"/>
      <c r="Y768" s="346">
        <f>SUM(Y760:Y767)</f>
        <v>0</v>
      </c>
      <c r="Z768" s="346">
        <f>SUM(Z760:Z767)</f>
        <v>0</v>
      </c>
      <c r="AA768" s="346">
        <f t="shared" ref="AA768:AE768" si="2287">SUM(AA760:AA767)</f>
        <v>0</v>
      </c>
      <c r="AB768" s="346">
        <f t="shared" si="2287"/>
        <v>0</v>
      </c>
      <c r="AC768" s="346">
        <f t="shared" si="2287"/>
        <v>0</v>
      </c>
      <c r="AD768" s="346">
        <f t="shared" si="2287"/>
        <v>0</v>
      </c>
      <c r="AE768" s="346">
        <f t="shared" si="2287"/>
        <v>0</v>
      </c>
      <c r="AF768" s="346">
        <f t="shared" ref="AF768:AL768" si="2288">SUM(AF760:AF767)</f>
        <v>0</v>
      </c>
      <c r="AG768" s="346">
        <f t="shared" si="2288"/>
        <v>0</v>
      </c>
      <c r="AH768" s="346">
        <f t="shared" si="2288"/>
        <v>0</v>
      </c>
      <c r="AI768" s="346">
        <f t="shared" si="2288"/>
        <v>0</v>
      </c>
      <c r="AJ768" s="346">
        <f t="shared" si="2288"/>
        <v>0</v>
      </c>
      <c r="AK768" s="346">
        <f t="shared" si="2288"/>
        <v>0</v>
      </c>
      <c r="AL768" s="346">
        <f t="shared" si="2288"/>
        <v>0</v>
      </c>
      <c r="AM768" s="407">
        <f>SUM(AM760:AM767)</f>
        <v>0</v>
      </c>
      <c r="AN768" s="443"/>
    </row>
    <row r="769" spans="1:40" ht="15.75">
      <c r="B769" s="349" t="s">
        <v>323</v>
      </c>
      <c r="C769" s="345"/>
      <c r="D769" s="350"/>
      <c r="E769" s="334"/>
      <c r="F769" s="334"/>
      <c r="G769" s="334"/>
      <c r="H769" s="334"/>
      <c r="I769" s="334"/>
      <c r="J769" s="334"/>
      <c r="K769" s="334"/>
      <c r="L769" s="334"/>
      <c r="M769" s="334"/>
      <c r="N769" s="334"/>
      <c r="O769" s="300"/>
      <c r="P769" s="334"/>
      <c r="Q769" s="334"/>
      <c r="R769" s="334"/>
      <c r="S769" s="336"/>
      <c r="T769" s="336"/>
      <c r="U769" s="336"/>
      <c r="V769" s="336"/>
      <c r="W769" s="334"/>
      <c r="X769" s="334"/>
      <c r="Y769" s="347">
        <f>Y757*Y759</f>
        <v>0</v>
      </c>
      <c r="Z769" s="347">
        <f t="shared" ref="Z769:AE769" si="2289">Z757*Z759</f>
        <v>0</v>
      </c>
      <c r="AA769" s="347">
        <f t="shared" si="2289"/>
        <v>0</v>
      </c>
      <c r="AB769" s="347">
        <f t="shared" si="2289"/>
        <v>0</v>
      </c>
      <c r="AC769" s="347">
        <f t="shared" si="2289"/>
        <v>0</v>
      </c>
      <c r="AD769" s="347">
        <f t="shared" si="2289"/>
        <v>0</v>
      </c>
      <c r="AE769" s="347">
        <f t="shared" si="2289"/>
        <v>0</v>
      </c>
      <c r="AF769" s="347">
        <f t="shared" ref="AF769:AL769" si="2290">AF757*AF759</f>
        <v>0</v>
      </c>
      <c r="AG769" s="347">
        <f t="shared" si="2290"/>
        <v>0</v>
      </c>
      <c r="AH769" s="347">
        <f t="shared" si="2290"/>
        <v>0</v>
      </c>
      <c r="AI769" s="347">
        <f t="shared" si="2290"/>
        <v>0</v>
      </c>
      <c r="AJ769" s="347">
        <f t="shared" si="2290"/>
        <v>0</v>
      </c>
      <c r="AK769" s="347">
        <f t="shared" si="2290"/>
        <v>0</v>
      </c>
      <c r="AL769" s="347">
        <f t="shared" si="2290"/>
        <v>0</v>
      </c>
      <c r="AM769" s="407">
        <f>SUM(Y769:AL769)</f>
        <v>0</v>
      </c>
      <c r="AN769" s="443"/>
    </row>
    <row r="770" spans="1:40" ht="15.75">
      <c r="B770" s="349" t="s">
        <v>324</v>
      </c>
      <c r="C770" s="345"/>
      <c r="D770" s="350"/>
      <c r="E770" s="334"/>
      <c r="F770" s="334"/>
      <c r="G770" s="334"/>
      <c r="H770" s="334"/>
      <c r="I770" s="334"/>
      <c r="J770" s="334"/>
      <c r="K770" s="334"/>
      <c r="L770" s="334"/>
      <c r="M770" s="334"/>
      <c r="N770" s="334"/>
      <c r="O770" s="300"/>
      <c r="P770" s="334"/>
      <c r="Q770" s="334"/>
      <c r="R770" s="334"/>
      <c r="S770" s="350"/>
      <c r="T770" s="350"/>
      <c r="U770" s="350"/>
      <c r="V770" s="350"/>
      <c r="W770" s="334"/>
      <c r="X770" s="334"/>
      <c r="Y770" s="351"/>
      <c r="Z770" s="351"/>
      <c r="AA770" s="351"/>
      <c r="AB770" s="351"/>
      <c r="AC770" s="351"/>
      <c r="AD770" s="351"/>
      <c r="AE770" s="351"/>
      <c r="AF770" s="351"/>
      <c r="AG770" s="351"/>
      <c r="AH770" s="351"/>
      <c r="AI770" s="351"/>
      <c r="AJ770" s="351"/>
      <c r="AK770" s="351"/>
      <c r="AL770" s="351"/>
      <c r="AM770" s="407">
        <f>AM768-AM769</f>
        <v>0</v>
      </c>
      <c r="AN770" s="443"/>
    </row>
    <row r="771" spans="1:40">
      <c r="B771" s="324"/>
      <c r="C771" s="350"/>
      <c r="D771" s="350"/>
      <c r="E771" s="334"/>
      <c r="F771" s="334"/>
      <c r="G771" s="334"/>
      <c r="H771" s="334"/>
      <c r="I771" s="334"/>
      <c r="J771" s="334"/>
      <c r="K771" s="334"/>
      <c r="L771" s="334"/>
      <c r="M771" s="334"/>
      <c r="N771" s="334"/>
      <c r="O771" s="300"/>
      <c r="P771" s="334"/>
      <c r="Q771" s="334"/>
      <c r="R771" s="334"/>
      <c r="S771" s="350"/>
      <c r="T771" s="345"/>
      <c r="U771" s="350"/>
      <c r="V771" s="350"/>
      <c r="W771" s="334"/>
      <c r="X771" s="334"/>
      <c r="Y771" s="352"/>
      <c r="Z771" s="352"/>
      <c r="AA771" s="352"/>
      <c r="AB771" s="352"/>
      <c r="AC771" s="352"/>
      <c r="AD771" s="352"/>
      <c r="AE771" s="352"/>
      <c r="AF771" s="352"/>
      <c r="AG771" s="352"/>
      <c r="AH771" s="352"/>
      <c r="AI771" s="352"/>
      <c r="AJ771" s="352"/>
      <c r="AK771" s="352"/>
      <c r="AL771" s="352"/>
      <c r="AM771" s="348"/>
      <c r="AN771" s="443"/>
    </row>
    <row r="772" spans="1:40">
      <c r="B772" s="439" t="s">
        <v>325</v>
      </c>
      <c r="C772" s="304"/>
      <c r="D772" s="279"/>
      <c r="E772" s="279"/>
      <c r="F772" s="279"/>
      <c r="G772" s="279"/>
      <c r="H772" s="279"/>
      <c r="I772" s="279"/>
      <c r="J772" s="279"/>
      <c r="K772" s="279"/>
      <c r="L772" s="279"/>
      <c r="M772" s="279"/>
      <c r="N772" s="279"/>
      <c r="O772" s="357"/>
      <c r="P772" s="279"/>
      <c r="Q772" s="279"/>
      <c r="R772" s="279"/>
      <c r="S772" s="304"/>
      <c r="T772" s="309"/>
      <c r="U772" s="309"/>
      <c r="V772" s="279"/>
      <c r="W772" s="279"/>
      <c r="X772" s="309"/>
      <c r="Y772" s="291">
        <f>SUMPRODUCT(E596:E754,Y596:Y754)</f>
        <v>6607329.8192684762</v>
      </c>
      <c r="Z772" s="291">
        <f>SUMPRODUCT(E596:E754,Z596:Z754)</f>
        <v>8856248.3674051762</v>
      </c>
      <c r="AA772" s="291">
        <f t="shared" ref="AA772:AL772" si="2291">IF(AA594="kw",SUMPRODUCT($N$596:$N$754,$P$596:$P$754,AA596:AA754),SUMPRODUCT($E$596:$E$754,AA596:AA754))</f>
        <v>65061.063805874677</v>
      </c>
      <c r="AB772" s="291">
        <f t="shared" si="2291"/>
        <v>3328.4656258501282</v>
      </c>
      <c r="AC772" s="291">
        <f t="shared" si="2291"/>
        <v>17219.832357500509</v>
      </c>
      <c r="AD772" s="291">
        <f t="shared" si="2291"/>
        <v>3498.5290600142225</v>
      </c>
      <c r="AE772" s="291">
        <f t="shared" si="2291"/>
        <v>1223203.7857143097</v>
      </c>
      <c r="AF772" s="291">
        <f t="shared" si="2291"/>
        <v>0</v>
      </c>
      <c r="AG772" s="291">
        <f t="shared" si="2291"/>
        <v>0</v>
      </c>
      <c r="AH772" s="291">
        <f t="shared" si="2291"/>
        <v>0</v>
      </c>
      <c r="AI772" s="291">
        <f t="shared" si="2291"/>
        <v>0</v>
      </c>
      <c r="AJ772" s="291">
        <f t="shared" si="2291"/>
        <v>0</v>
      </c>
      <c r="AK772" s="291">
        <f t="shared" si="2291"/>
        <v>0</v>
      </c>
      <c r="AL772" s="291">
        <f t="shared" si="2291"/>
        <v>0</v>
      </c>
      <c r="AM772" s="337"/>
    </row>
    <row r="773" spans="1:40">
      <c r="B773" s="440" t="s">
        <v>326</v>
      </c>
      <c r="C773" s="364"/>
      <c r="D773" s="384"/>
      <c r="E773" s="384"/>
      <c r="F773" s="384"/>
      <c r="G773" s="384"/>
      <c r="H773" s="384"/>
      <c r="I773" s="384"/>
      <c r="J773" s="384"/>
      <c r="K773" s="384"/>
      <c r="L773" s="384"/>
      <c r="M773" s="384"/>
      <c r="N773" s="384"/>
      <c r="O773" s="383"/>
      <c r="P773" s="384"/>
      <c r="Q773" s="384"/>
      <c r="R773" s="384"/>
      <c r="S773" s="364"/>
      <c r="T773" s="385"/>
      <c r="U773" s="385"/>
      <c r="V773" s="384"/>
      <c r="W773" s="384"/>
      <c r="X773" s="385"/>
      <c r="Y773" s="326">
        <f>SUMPRODUCT(F596:F754,Y596:Y754)</f>
        <v>6607329.8192684762</v>
      </c>
      <c r="Z773" s="326">
        <f>SUMPRODUCT(F596:F754,Z596:Z754)</f>
        <v>8802695.4003963433</v>
      </c>
      <c r="AA773" s="326">
        <f t="shared" ref="AA773:AL773" si="2292">IF(AA594="kw",SUMPRODUCT($N$596:$N$754,$Q$596:$Q$754,AA596:AA754),SUMPRODUCT($F$596:$F$754,AA596:AA754))</f>
        <v>64254.370839809453</v>
      </c>
      <c r="AB773" s="326">
        <f t="shared" si="2292"/>
        <v>3328.4656258501282</v>
      </c>
      <c r="AC773" s="326">
        <f t="shared" si="2292"/>
        <v>17219.832357500509</v>
      </c>
      <c r="AD773" s="326">
        <f t="shared" si="2292"/>
        <v>3498.5290600142225</v>
      </c>
      <c r="AE773" s="326">
        <f t="shared" si="2292"/>
        <v>1223203.7857143097</v>
      </c>
      <c r="AF773" s="326">
        <f t="shared" si="2292"/>
        <v>0</v>
      </c>
      <c r="AG773" s="326">
        <f t="shared" si="2292"/>
        <v>0</v>
      </c>
      <c r="AH773" s="326">
        <f t="shared" si="2292"/>
        <v>0</v>
      </c>
      <c r="AI773" s="326">
        <f t="shared" si="2292"/>
        <v>0</v>
      </c>
      <c r="AJ773" s="326">
        <f t="shared" si="2292"/>
        <v>0</v>
      </c>
      <c r="AK773" s="326">
        <f t="shared" si="2292"/>
        <v>0</v>
      </c>
      <c r="AL773" s="326">
        <f t="shared" si="2292"/>
        <v>0</v>
      </c>
      <c r="AM773" s="386"/>
    </row>
    <row r="774" spans="1:40" ht="20.25" customHeight="1">
      <c r="B774" s="368" t="s">
        <v>884</v>
      </c>
      <c r="C774" s="387"/>
      <c r="D774" s="388"/>
      <c r="E774" s="388"/>
      <c r="F774" s="388"/>
      <c r="G774" s="388"/>
      <c r="H774" s="388"/>
      <c r="I774" s="388"/>
      <c r="J774" s="388"/>
      <c r="K774" s="388"/>
      <c r="L774" s="388"/>
      <c r="M774" s="388"/>
      <c r="N774" s="388"/>
      <c r="O774" s="388"/>
      <c r="P774" s="388"/>
      <c r="Q774" s="388"/>
      <c r="R774" s="388"/>
      <c r="S774" s="371"/>
      <c r="T774" s="372"/>
      <c r="U774" s="388"/>
      <c r="V774" s="388"/>
      <c r="W774" s="388"/>
      <c r="X774" s="388"/>
      <c r="Y774" s="409"/>
      <c r="Z774" s="409"/>
      <c r="AA774" s="409"/>
      <c r="AB774" s="409"/>
      <c r="AC774" s="409"/>
      <c r="AD774" s="409"/>
      <c r="AE774" s="409"/>
      <c r="AF774" s="409"/>
      <c r="AG774" s="409"/>
      <c r="AH774" s="409"/>
      <c r="AI774" s="409"/>
      <c r="AJ774" s="409"/>
      <c r="AK774" s="409"/>
      <c r="AL774" s="409"/>
      <c r="AM774" s="389"/>
    </row>
    <row r="777" spans="1:40" ht="15.75">
      <c r="B777" s="280" t="s">
        <v>327</v>
      </c>
      <c r="C777" s="281"/>
      <c r="D777" s="587" t="s">
        <v>526</v>
      </c>
      <c r="E777" s="253"/>
      <c r="F777" s="587"/>
      <c r="G777" s="253"/>
      <c r="H777" s="253"/>
      <c r="I777" s="253"/>
      <c r="J777" s="253"/>
      <c r="K777" s="253"/>
      <c r="L777" s="253"/>
      <c r="M777" s="253"/>
      <c r="N777" s="253"/>
      <c r="O777" s="281"/>
      <c r="P777" s="253"/>
      <c r="Q777" s="253"/>
      <c r="R777" s="253"/>
      <c r="S777" s="253"/>
      <c r="T777" s="253"/>
      <c r="U777" s="253"/>
      <c r="V777" s="253"/>
      <c r="W777" s="253"/>
      <c r="X777" s="253"/>
      <c r="Y777" s="270"/>
      <c r="Z777" s="267"/>
      <c r="AA777" s="267"/>
      <c r="AB777" s="267"/>
      <c r="AC777" s="267"/>
      <c r="AD777" s="267"/>
      <c r="AE777" s="267"/>
      <c r="AF777" s="267"/>
      <c r="AG777" s="267"/>
      <c r="AH777" s="267"/>
      <c r="AI777" s="267"/>
      <c r="AJ777" s="267"/>
      <c r="AK777" s="267"/>
      <c r="AL777" s="267"/>
    </row>
    <row r="778" spans="1:40" ht="33" customHeight="1">
      <c r="B778" s="821" t="s">
        <v>211</v>
      </c>
      <c r="C778" s="823" t="s">
        <v>33</v>
      </c>
      <c r="D778" s="284" t="s">
        <v>422</v>
      </c>
      <c r="E778" s="825" t="s">
        <v>209</v>
      </c>
      <c r="F778" s="826"/>
      <c r="G778" s="826"/>
      <c r="H778" s="826"/>
      <c r="I778" s="826"/>
      <c r="J778" s="826"/>
      <c r="K778" s="826"/>
      <c r="L778" s="826"/>
      <c r="M778" s="827"/>
      <c r="N778" s="828" t="s">
        <v>213</v>
      </c>
      <c r="O778" s="284" t="s">
        <v>423</v>
      </c>
      <c r="P778" s="825" t="s">
        <v>212</v>
      </c>
      <c r="Q778" s="826"/>
      <c r="R778" s="826"/>
      <c r="S778" s="826"/>
      <c r="T778" s="826"/>
      <c r="U778" s="826"/>
      <c r="V778" s="826"/>
      <c r="W778" s="826"/>
      <c r="X778" s="827"/>
      <c r="Y778" s="818" t="s">
        <v>243</v>
      </c>
      <c r="Z778" s="819"/>
      <c r="AA778" s="819"/>
      <c r="AB778" s="819"/>
      <c r="AC778" s="819"/>
      <c r="AD778" s="819"/>
      <c r="AE778" s="819"/>
      <c r="AF778" s="819"/>
      <c r="AG778" s="819"/>
      <c r="AH778" s="819"/>
      <c r="AI778" s="819"/>
      <c r="AJ778" s="819"/>
      <c r="AK778" s="819"/>
      <c r="AL778" s="819"/>
      <c r="AM778" s="820"/>
    </row>
    <row r="779" spans="1:40" ht="65.25" customHeight="1">
      <c r="B779" s="822"/>
      <c r="C779" s="824"/>
      <c r="D779" s="285">
        <v>2019</v>
      </c>
      <c r="E779" s="285">
        <v>2020</v>
      </c>
      <c r="F779" s="285">
        <v>2021</v>
      </c>
      <c r="G779" s="285">
        <v>2022</v>
      </c>
      <c r="H779" s="285">
        <v>2023</v>
      </c>
      <c r="I779" s="285">
        <v>2024</v>
      </c>
      <c r="J779" s="285">
        <v>2025</v>
      </c>
      <c r="K779" s="285">
        <v>2026</v>
      </c>
      <c r="L779" s="285">
        <v>2027</v>
      </c>
      <c r="M779" s="285">
        <v>2028</v>
      </c>
      <c r="N779" s="829"/>
      <c r="O779" s="285">
        <v>2019</v>
      </c>
      <c r="P779" s="285">
        <v>2020</v>
      </c>
      <c r="Q779" s="285">
        <v>2021</v>
      </c>
      <c r="R779" s="285">
        <v>2022</v>
      </c>
      <c r="S779" s="285">
        <v>2023</v>
      </c>
      <c r="T779" s="285">
        <v>2024</v>
      </c>
      <c r="U779" s="285">
        <v>2025</v>
      </c>
      <c r="V779" s="285">
        <v>2026</v>
      </c>
      <c r="W779" s="285">
        <v>2027</v>
      </c>
      <c r="X779" s="285">
        <v>2028</v>
      </c>
      <c r="Y779" s="285" t="str">
        <f>'1.  LRAMVA Summary'!D52</f>
        <v>Residential</v>
      </c>
      <c r="Z779" s="285" t="str">
        <f>'1.  LRAMVA Summary'!E52</f>
        <v>GS&lt;50 kW</v>
      </c>
      <c r="AA779" s="285" t="str">
        <f>+AA35</f>
        <v>General Service 50 to 4,999 kW</v>
      </c>
      <c r="AB779" s="285" t="str">
        <f t="shared" ref="AB779:AL779" si="2293">+AB35</f>
        <v>Large Use</v>
      </c>
      <c r="AC779" s="285" t="str">
        <f t="shared" si="2293"/>
        <v>Large Use 2</v>
      </c>
      <c r="AD779" s="285" t="str">
        <f t="shared" si="2293"/>
        <v>Street Lighting</v>
      </c>
      <c r="AE779" s="285" t="str">
        <f t="shared" si="2293"/>
        <v>Unmetered Scattered Load</v>
      </c>
      <c r="AF779" s="285" t="str">
        <f t="shared" si="2293"/>
        <v/>
      </c>
      <c r="AG779" s="285" t="str">
        <f t="shared" si="2293"/>
        <v/>
      </c>
      <c r="AH779" s="285" t="str">
        <f t="shared" si="2293"/>
        <v/>
      </c>
      <c r="AI779" s="285" t="str">
        <f t="shared" si="2293"/>
        <v/>
      </c>
      <c r="AJ779" s="285" t="str">
        <f t="shared" si="2293"/>
        <v/>
      </c>
      <c r="AK779" s="285" t="str">
        <f t="shared" si="2293"/>
        <v/>
      </c>
      <c r="AL779" s="285" t="str">
        <f t="shared" si="2293"/>
        <v/>
      </c>
      <c r="AM779" s="287" t="str">
        <f>'1.  LRAMVA Summary'!R52</f>
        <v>Total</v>
      </c>
    </row>
    <row r="780" spans="1:40" ht="15.75" customHeight="1">
      <c r="A780" s="531"/>
      <c r="B780" s="517" t="s">
        <v>504</v>
      </c>
      <c r="C780" s="289"/>
      <c r="D780" s="289"/>
      <c r="E780" s="289"/>
      <c r="F780" s="289"/>
      <c r="G780" s="289"/>
      <c r="H780" s="289"/>
      <c r="I780" s="289"/>
      <c r="J780" s="289"/>
      <c r="K780" s="289"/>
      <c r="L780" s="289"/>
      <c r="M780" s="289"/>
      <c r="N780" s="290"/>
      <c r="O780" s="289"/>
      <c r="P780" s="289"/>
      <c r="Q780" s="289"/>
      <c r="R780" s="289"/>
      <c r="S780" s="289"/>
      <c r="T780" s="289"/>
      <c r="U780" s="289"/>
      <c r="V780" s="289"/>
      <c r="W780" s="289"/>
      <c r="X780" s="289"/>
      <c r="Y780" s="291" t="str">
        <f>'1.  LRAMVA Summary'!D53</f>
        <v>kWh</v>
      </c>
      <c r="Z780" s="291" t="str">
        <f>'1.  LRAMVA Summary'!E53</f>
        <v>kWh</v>
      </c>
      <c r="AA780" s="291" t="str">
        <f>+AA36</f>
        <v>kW</v>
      </c>
      <c r="AB780" s="291" t="str">
        <f t="shared" ref="AB780:AL780" si="2294">+AB36</f>
        <v>kW</v>
      </c>
      <c r="AC780" s="291" t="str">
        <f t="shared" si="2294"/>
        <v>kW</v>
      </c>
      <c r="AD780" s="291" t="str">
        <f t="shared" si="2294"/>
        <v>kW</v>
      </c>
      <c r="AE780" s="291" t="str">
        <f t="shared" si="2294"/>
        <v>kWh</v>
      </c>
      <c r="AF780" s="291">
        <f t="shared" si="2294"/>
        <v>0</v>
      </c>
      <c r="AG780" s="291">
        <f t="shared" si="2294"/>
        <v>0</v>
      </c>
      <c r="AH780" s="291">
        <f t="shared" si="2294"/>
        <v>0</v>
      </c>
      <c r="AI780" s="291">
        <f t="shared" si="2294"/>
        <v>0</v>
      </c>
      <c r="AJ780" s="291">
        <f t="shared" si="2294"/>
        <v>0</v>
      </c>
      <c r="AK780" s="291">
        <f t="shared" si="2294"/>
        <v>0</v>
      </c>
      <c r="AL780" s="291">
        <f t="shared" si="2294"/>
        <v>0</v>
      </c>
      <c r="AM780" s="292"/>
    </row>
    <row r="781" spans="1:40" ht="15.75" outlineLevel="1">
      <c r="A781" s="531"/>
      <c r="B781" s="503" t="s">
        <v>497</v>
      </c>
      <c r="C781" s="289"/>
      <c r="D781" s="289"/>
      <c r="E781" s="289"/>
      <c r="F781" s="289"/>
      <c r="G781" s="289"/>
      <c r="H781" s="289"/>
      <c r="I781" s="289"/>
      <c r="J781" s="289"/>
      <c r="K781" s="289"/>
      <c r="L781" s="289"/>
      <c r="M781" s="289"/>
      <c r="N781" s="290"/>
      <c r="O781" s="289"/>
      <c r="P781" s="289"/>
      <c r="Q781" s="289"/>
      <c r="R781" s="289"/>
      <c r="S781" s="289"/>
      <c r="T781" s="289"/>
      <c r="U781" s="289"/>
      <c r="V781" s="289"/>
      <c r="W781" s="289"/>
      <c r="X781" s="289"/>
      <c r="Y781" s="291"/>
      <c r="Z781" s="291"/>
      <c r="AA781" s="291"/>
      <c r="AB781" s="291"/>
      <c r="AC781" s="291"/>
      <c r="AD781" s="291"/>
      <c r="AE781" s="291"/>
      <c r="AF781" s="291"/>
      <c r="AG781" s="291"/>
      <c r="AH781" s="291"/>
      <c r="AI781" s="291"/>
      <c r="AJ781" s="291"/>
      <c r="AK781" s="291"/>
      <c r="AL781" s="291"/>
      <c r="AM781" s="292"/>
    </row>
    <row r="782" spans="1:40" outlineLevel="1">
      <c r="A782" s="531">
        <v>1</v>
      </c>
      <c r="B782" s="428" t="s">
        <v>95</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40"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295">Z782</f>
        <v>0</v>
      </c>
      <c r="AA783" s="411">
        <f t="shared" ref="AA783" si="2296">AA782</f>
        <v>0</v>
      </c>
      <c r="AB783" s="411">
        <f t="shared" ref="AB783" si="2297">AB782</f>
        <v>0</v>
      </c>
      <c r="AC783" s="411">
        <f t="shared" ref="AC783" si="2298">AC782</f>
        <v>0</v>
      </c>
      <c r="AD783" s="411">
        <f t="shared" ref="AD783" si="2299">AD782</f>
        <v>0</v>
      </c>
      <c r="AE783" s="411">
        <f t="shared" ref="AE783" si="2300">AE782</f>
        <v>0</v>
      </c>
      <c r="AF783" s="411">
        <f t="shared" ref="AF783" si="2301">AF782</f>
        <v>0</v>
      </c>
      <c r="AG783" s="411">
        <f t="shared" ref="AG783" si="2302">AG782</f>
        <v>0</v>
      </c>
      <c r="AH783" s="411">
        <f t="shared" ref="AH783" si="2303">AH782</f>
        <v>0</v>
      </c>
      <c r="AI783" s="411">
        <f t="shared" ref="AI783" si="2304">AI782</f>
        <v>0</v>
      </c>
      <c r="AJ783" s="411">
        <f t="shared" ref="AJ783" si="2305">AJ782</f>
        <v>0</v>
      </c>
      <c r="AK783" s="411">
        <f t="shared" ref="AK783" si="2306">AK782</f>
        <v>0</v>
      </c>
      <c r="AL783" s="411">
        <f t="shared" ref="AL783" si="2307">AL782</f>
        <v>0</v>
      </c>
      <c r="AM783" s="297"/>
    </row>
    <row r="784" spans="1:40" ht="15.75" outlineLevel="1">
      <c r="A784" s="531"/>
      <c r="B784" s="298"/>
      <c r="C784" s="299"/>
      <c r="D784" s="299"/>
      <c r="E784" s="299"/>
      <c r="F784" s="299"/>
      <c r="G784" s="299"/>
      <c r="H784" s="299"/>
      <c r="I784" s="299"/>
      <c r="J784" s="299"/>
      <c r="K784" s="299"/>
      <c r="L784" s="299"/>
      <c r="M784" s="299"/>
      <c r="N784" s="300"/>
      <c r="O784" s="299"/>
      <c r="P784" s="299"/>
      <c r="Q784" s="299"/>
      <c r="R784" s="299"/>
      <c r="S784" s="299"/>
      <c r="T784" s="299"/>
      <c r="U784" s="299"/>
      <c r="V784" s="299"/>
      <c r="W784" s="299"/>
      <c r="X784" s="299"/>
      <c r="Y784" s="412"/>
      <c r="Z784" s="413"/>
      <c r="AA784" s="413"/>
      <c r="AB784" s="413"/>
      <c r="AC784" s="413"/>
      <c r="AD784" s="413"/>
      <c r="AE784" s="413"/>
      <c r="AF784" s="413"/>
      <c r="AG784" s="413"/>
      <c r="AH784" s="413"/>
      <c r="AI784" s="413"/>
      <c r="AJ784" s="413"/>
      <c r="AK784" s="413"/>
      <c r="AL784" s="413"/>
      <c r="AM784" s="302"/>
    </row>
    <row r="785" spans="1:39" outlineLevel="1">
      <c r="A785" s="531">
        <v>2</v>
      </c>
      <c r="B785" s="428" t="s">
        <v>96</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0"/>
      <c r="Z785" s="410"/>
      <c r="AA785" s="410"/>
      <c r="AB785" s="410"/>
      <c r="AC785" s="410"/>
      <c r="AD785" s="410"/>
      <c r="AE785" s="410"/>
      <c r="AF785" s="410"/>
      <c r="AG785" s="410"/>
      <c r="AH785" s="410"/>
      <c r="AI785" s="410"/>
      <c r="AJ785" s="410"/>
      <c r="AK785" s="410"/>
      <c r="AL785" s="410"/>
      <c r="AM785" s="296">
        <f>SUM(Y785:AL785)</f>
        <v>0</v>
      </c>
    </row>
    <row r="786" spans="1:39" outlineLevel="1">
      <c r="A786" s="531"/>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08">Z785</f>
        <v>0</v>
      </c>
      <c r="AA786" s="411">
        <f t="shared" ref="AA786" si="2309">AA785</f>
        <v>0</v>
      </c>
      <c r="AB786" s="411">
        <f t="shared" ref="AB786" si="2310">AB785</f>
        <v>0</v>
      </c>
      <c r="AC786" s="411">
        <f t="shared" ref="AC786" si="2311">AC785</f>
        <v>0</v>
      </c>
      <c r="AD786" s="411">
        <f t="shared" ref="AD786" si="2312">AD785</f>
        <v>0</v>
      </c>
      <c r="AE786" s="411">
        <f t="shared" ref="AE786" si="2313">AE785</f>
        <v>0</v>
      </c>
      <c r="AF786" s="411">
        <f t="shared" ref="AF786" si="2314">AF785</f>
        <v>0</v>
      </c>
      <c r="AG786" s="411">
        <f t="shared" ref="AG786" si="2315">AG785</f>
        <v>0</v>
      </c>
      <c r="AH786" s="411">
        <f t="shared" ref="AH786" si="2316">AH785</f>
        <v>0</v>
      </c>
      <c r="AI786" s="411">
        <f t="shared" ref="AI786" si="2317">AI785</f>
        <v>0</v>
      </c>
      <c r="AJ786" s="411">
        <f t="shared" ref="AJ786" si="2318">AJ785</f>
        <v>0</v>
      </c>
      <c r="AK786" s="411">
        <f t="shared" ref="AK786" si="2319">AK785</f>
        <v>0</v>
      </c>
      <c r="AL786" s="411">
        <f t="shared" ref="AL786" si="2320">AL785</f>
        <v>0</v>
      </c>
      <c r="AM786" s="297"/>
    </row>
    <row r="787" spans="1:39" ht="15.75" outlineLevel="1">
      <c r="A787" s="531"/>
      <c r="B787" s="298"/>
      <c r="C787" s="299"/>
      <c r="D787" s="304"/>
      <c r="E787" s="304"/>
      <c r="F787" s="304"/>
      <c r="G787" s="304"/>
      <c r="H787" s="304"/>
      <c r="I787" s="304"/>
      <c r="J787" s="304"/>
      <c r="K787" s="304"/>
      <c r="L787" s="304"/>
      <c r="M787" s="304"/>
      <c r="N787" s="300"/>
      <c r="O787" s="304"/>
      <c r="P787" s="304"/>
      <c r="Q787" s="304"/>
      <c r="R787" s="304"/>
      <c r="S787" s="304"/>
      <c r="T787" s="304"/>
      <c r="U787" s="304"/>
      <c r="V787" s="304"/>
      <c r="W787" s="304"/>
      <c r="X787" s="304"/>
      <c r="Y787" s="412"/>
      <c r="Z787" s="413"/>
      <c r="AA787" s="413"/>
      <c r="AB787" s="413"/>
      <c r="AC787" s="413"/>
      <c r="AD787" s="413"/>
      <c r="AE787" s="413"/>
      <c r="AF787" s="413"/>
      <c r="AG787" s="413"/>
      <c r="AH787" s="413"/>
      <c r="AI787" s="413"/>
      <c r="AJ787" s="413"/>
      <c r="AK787" s="413"/>
      <c r="AL787" s="413"/>
      <c r="AM787" s="302"/>
    </row>
    <row r="788" spans="1:39" outlineLevel="1">
      <c r="A788" s="531">
        <v>3</v>
      </c>
      <c r="B788" s="428" t="s">
        <v>97</v>
      </c>
      <c r="C788" s="291" t="s">
        <v>25</v>
      </c>
      <c r="D788" s="295"/>
      <c r="E788" s="295"/>
      <c r="F788" s="295"/>
      <c r="G788" s="295"/>
      <c r="H788" s="295"/>
      <c r="I788" s="295"/>
      <c r="J788" s="295"/>
      <c r="K788" s="295"/>
      <c r="L788" s="295"/>
      <c r="M788" s="295"/>
      <c r="N788" s="291"/>
      <c r="O788" s="295"/>
      <c r="P788" s="295"/>
      <c r="Q788" s="295"/>
      <c r="R788" s="295"/>
      <c r="S788" s="295"/>
      <c r="T788" s="295"/>
      <c r="U788" s="295"/>
      <c r="V788" s="295"/>
      <c r="W788" s="295"/>
      <c r="X788" s="295"/>
      <c r="Y788" s="410"/>
      <c r="Z788" s="410"/>
      <c r="AA788" s="410"/>
      <c r="AB788" s="410"/>
      <c r="AC788" s="410"/>
      <c r="AD788" s="410"/>
      <c r="AE788" s="410"/>
      <c r="AF788" s="410"/>
      <c r="AG788" s="410"/>
      <c r="AH788" s="410"/>
      <c r="AI788" s="410"/>
      <c r="AJ788" s="410"/>
      <c r="AK788" s="410"/>
      <c r="AL788" s="410"/>
      <c r="AM788" s="296">
        <f>SUM(Y788:AL788)</f>
        <v>0</v>
      </c>
    </row>
    <row r="789" spans="1:39" outlineLevel="1">
      <c r="A789" s="531"/>
      <c r="B789" s="294" t="s">
        <v>342</v>
      </c>
      <c r="C789" s="291" t="s">
        <v>163</v>
      </c>
      <c r="D789" s="295"/>
      <c r="E789" s="295"/>
      <c r="F789" s="295"/>
      <c r="G789" s="295"/>
      <c r="H789" s="295"/>
      <c r="I789" s="295"/>
      <c r="J789" s="295"/>
      <c r="K789" s="295"/>
      <c r="L789" s="295"/>
      <c r="M789" s="295"/>
      <c r="N789" s="468"/>
      <c r="O789" s="295"/>
      <c r="P789" s="295"/>
      <c r="Q789" s="295"/>
      <c r="R789" s="295"/>
      <c r="S789" s="295"/>
      <c r="T789" s="295"/>
      <c r="U789" s="295"/>
      <c r="V789" s="295"/>
      <c r="W789" s="295"/>
      <c r="X789" s="295"/>
      <c r="Y789" s="411">
        <f>Y788</f>
        <v>0</v>
      </c>
      <c r="Z789" s="411">
        <f t="shared" ref="Z789" si="2321">Z788</f>
        <v>0</v>
      </c>
      <c r="AA789" s="411">
        <f t="shared" ref="AA789" si="2322">AA788</f>
        <v>0</v>
      </c>
      <c r="AB789" s="411">
        <f t="shared" ref="AB789" si="2323">AB788</f>
        <v>0</v>
      </c>
      <c r="AC789" s="411">
        <f t="shared" ref="AC789" si="2324">AC788</f>
        <v>0</v>
      </c>
      <c r="AD789" s="411">
        <f t="shared" ref="AD789" si="2325">AD788</f>
        <v>0</v>
      </c>
      <c r="AE789" s="411">
        <f t="shared" ref="AE789" si="2326">AE788</f>
        <v>0</v>
      </c>
      <c r="AF789" s="411">
        <f t="shared" ref="AF789" si="2327">AF788</f>
        <v>0</v>
      </c>
      <c r="AG789" s="411">
        <f t="shared" ref="AG789" si="2328">AG788</f>
        <v>0</v>
      </c>
      <c r="AH789" s="411">
        <f t="shared" ref="AH789" si="2329">AH788</f>
        <v>0</v>
      </c>
      <c r="AI789" s="411">
        <f t="shared" ref="AI789" si="2330">AI788</f>
        <v>0</v>
      </c>
      <c r="AJ789" s="411">
        <f t="shared" ref="AJ789" si="2331">AJ788</f>
        <v>0</v>
      </c>
      <c r="AK789" s="411">
        <f t="shared" ref="AK789" si="2332">AK788</f>
        <v>0</v>
      </c>
      <c r="AL789" s="411">
        <f t="shared" ref="AL789" si="2333">AL788</f>
        <v>0</v>
      </c>
      <c r="AM789" s="297"/>
    </row>
    <row r="790" spans="1:39" outlineLevel="1">
      <c r="A790" s="531"/>
      <c r="B790" s="294"/>
      <c r="C790" s="305"/>
      <c r="D790" s="291"/>
      <c r="E790" s="291"/>
      <c r="F790" s="291"/>
      <c r="G790" s="291"/>
      <c r="H790" s="291"/>
      <c r="I790" s="291"/>
      <c r="J790" s="291"/>
      <c r="K790" s="291"/>
      <c r="L790" s="291"/>
      <c r="M790" s="291"/>
      <c r="N790" s="291"/>
      <c r="O790" s="291"/>
      <c r="P790" s="291"/>
      <c r="Q790" s="291"/>
      <c r="R790" s="291"/>
      <c r="S790" s="291"/>
      <c r="T790" s="291"/>
      <c r="U790" s="291"/>
      <c r="V790" s="291"/>
      <c r="W790" s="291"/>
      <c r="X790" s="291"/>
      <c r="Y790" s="412"/>
      <c r="Z790" s="412"/>
      <c r="AA790" s="412"/>
      <c r="AB790" s="412"/>
      <c r="AC790" s="412"/>
      <c r="AD790" s="412"/>
      <c r="AE790" s="412"/>
      <c r="AF790" s="412"/>
      <c r="AG790" s="412"/>
      <c r="AH790" s="412"/>
      <c r="AI790" s="412"/>
      <c r="AJ790" s="412"/>
      <c r="AK790" s="412"/>
      <c r="AL790" s="412"/>
      <c r="AM790" s="306"/>
    </row>
    <row r="791" spans="1:39" outlineLevel="1">
      <c r="A791" s="531">
        <v>4</v>
      </c>
      <c r="B791" s="519" t="s">
        <v>678</v>
      </c>
      <c r="C791" s="291" t="s">
        <v>25</v>
      </c>
      <c r="D791" s="295"/>
      <c r="E791" s="295"/>
      <c r="F791" s="295"/>
      <c r="G791" s="295"/>
      <c r="H791" s="295"/>
      <c r="I791" s="295"/>
      <c r="J791" s="295"/>
      <c r="K791" s="295"/>
      <c r="L791" s="295"/>
      <c r="M791" s="295"/>
      <c r="N791" s="291"/>
      <c r="O791" s="295"/>
      <c r="P791" s="295"/>
      <c r="Q791" s="295"/>
      <c r="R791" s="295"/>
      <c r="S791" s="295"/>
      <c r="T791" s="295"/>
      <c r="U791" s="295"/>
      <c r="V791" s="295"/>
      <c r="W791" s="295"/>
      <c r="X791" s="295"/>
      <c r="Y791" s="415"/>
      <c r="Z791" s="415"/>
      <c r="AA791" s="415"/>
      <c r="AB791" s="415"/>
      <c r="AC791" s="415"/>
      <c r="AD791" s="415"/>
      <c r="AE791" s="415"/>
      <c r="AF791" s="410"/>
      <c r="AG791" s="410"/>
      <c r="AH791" s="410"/>
      <c r="AI791" s="410"/>
      <c r="AJ791" s="410"/>
      <c r="AK791" s="410"/>
      <c r="AL791" s="410"/>
      <c r="AM791" s="296">
        <f>SUM(Y791:AL791)</f>
        <v>0</v>
      </c>
    </row>
    <row r="792" spans="1:39" outlineLevel="1">
      <c r="A792" s="531"/>
      <c r="B792" s="294" t="s">
        <v>342</v>
      </c>
      <c r="C792" s="291" t="s">
        <v>163</v>
      </c>
      <c r="D792" s="295"/>
      <c r="E792" s="295"/>
      <c r="F792" s="295"/>
      <c r="G792" s="295"/>
      <c r="H792" s="295"/>
      <c r="I792" s="295"/>
      <c r="J792" s="295"/>
      <c r="K792" s="295"/>
      <c r="L792" s="295"/>
      <c r="M792" s="295"/>
      <c r="N792" s="468"/>
      <c r="O792" s="295"/>
      <c r="P792" s="295"/>
      <c r="Q792" s="295"/>
      <c r="R792" s="295"/>
      <c r="S792" s="295"/>
      <c r="T792" s="295"/>
      <c r="U792" s="295"/>
      <c r="V792" s="295"/>
      <c r="W792" s="295"/>
      <c r="X792" s="295"/>
      <c r="Y792" s="411">
        <f>Y791</f>
        <v>0</v>
      </c>
      <c r="Z792" s="411">
        <f t="shared" ref="Z792" si="2334">Z791</f>
        <v>0</v>
      </c>
      <c r="AA792" s="411">
        <f t="shared" ref="AA792" si="2335">AA791</f>
        <v>0</v>
      </c>
      <c r="AB792" s="411">
        <f t="shared" ref="AB792" si="2336">AB791</f>
        <v>0</v>
      </c>
      <c r="AC792" s="411">
        <f t="shared" ref="AC792" si="2337">AC791</f>
        <v>0</v>
      </c>
      <c r="AD792" s="411">
        <f t="shared" ref="AD792" si="2338">AD791</f>
        <v>0</v>
      </c>
      <c r="AE792" s="411">
        <f t="shared" ref="AE792" si="2339">AE791</f>
        <v>0</v>
      </c>
      <c r="AF792" s="411">
        <f t="shared" ref="AF792" si="2340">AF791</f>
        <v>0</v>
      </c>
      <c r="AG792" s="411">
        <f t="shared" ref="AG792" si="2341">AG791</f>
        <v>0</v>
      </c>
      <c r="AH792" s="411">
        <f t="shared" ref="AH792" si="2342">AH791</f>
        <v>0</v>
      </c>
      <c r="AI792" s="411">
        <f t="shared" ref="AI792" si="2343">AI791</f>
        <v>0</v>
      </c>
      <c r="AJ792" s="411">
        <f t="shared" ref="AJ792" si="2344">AJ791</f>
        <v>0</v>
      </c>
      <c r="AK792" s="411">
        <f t="shared" ref="AK792" si="2345">AK791</f>
        <v>0</v>
      </c>
      <c r="AL792" s="411">
        <f t="shared" ref="AL792" si="2346">AL791</f>
        <v>0</v>
      </c>
      <c r="AM792" s="297"/>
    </row>
    <row r="793" spans="1:39" outlineLevel="1">
      <c r="A793" s="531"/>
      <c r="B793" s="294"/>
      <c r="C793" s="305"/>
      <c r="D793" s="304"/>
      <c r="E793" s="304"/>
      <c r="F793" s="304"/>
      <c r="G793" s="304"/>
      <c r="H793" s="304"/>
      <c r="I793" s="304"/>
      <c r="J793" s="304"/>
      <c r="K793" s="304"/>
      <c r="L793" s="304"/>
      <c r="M793" s="304"/>
      <c r="N793" s="291"/>
      <c r="O793" s="304"/>
      <c r="P793" s="304"/>
      <c r="Q793" s="304"/>
      <c r="R793" s="304"/>
      <c r="S793" s="304"/>
      <c r="T793" s="304"/>
      <c r="U793" s="304"/>
      <c r="V793" s="304"/>
      <c r="W793" s="304"/>
      <c r="X793" s="304"/>
      <c r="Y793" s="412"/>
      <c r="Z793" s="412"/>
      <c r="AA793" s="412"/>
      <c r="AB793" s="412"/>
      <c r="AC793" s="412"/>
      <c r="AD793" s="412"/>
      <c r="AE793" s="412"/>
      <c r="AF793" s="412"/>
      <c r="AG793" s="412"/>
      <c r="AH793" s="412"/>
      <c r="AI793" s="412"/>
      <c r="AJ793" s="412"/>
      <c r="AK793" s="412"/>
      <c r="AL793" s="412"/>
      <c r="AM793" s="306"/>
    </row>
    <row r="794" spans="1:39" ht="15.75" customHeight="1" outlineLevel="1">
      <c r="A794" s="531">
        <v>5</v>
      </c>
      <c r="B794" s="428" t="s">
        <v>98</v>
      </c>
      <c r="C794" s="291" t="s">
        <v>25</v>
      </c>
      <c r="D794" s="295"/>
      <c r="E794" s="295"/>
      <c r="F794" s="295"/>
      <c r="G794" s="295"/>
      <c r="H794" s="295"/>
      <c r="I794" s="295"/>
      <c r="J794" s="295"/>
      <c r="K794" s="295"/>
      <c r="L794" s="295"/>
      <c r="M794" s="295"/>
      <c r="N794" s="291"/>
      <c r="O794" s="295"/>
      <c r="P794" s="295"/>
      <c r="Q794" s="295"/>
      <c r="R794" s="295"/>
      <c r="S794" s="295"/>
      <c r="T794" s="295"/>
      <c r="U794" s="295"/>
      <c r="V794" s="295"/>
      <c r="W794" s="295"/>
      <c r="X794" s="295"/>
      <c r="Y794" s="415"/>
      <c r="Z794" s="415"/>
      <c r="AA794" s="415"/>
      <c r="AB794" s="415"/>
      <c r="AC794" s="415"/>
      <c r="AD794" s="415"/>
      <c r="AE794" s="415"/>
      <c r="AF794" s="410"/>
      <c r="AG794" s="410"/>
      <c r="AH794" s="410"/>
      <c r="AI794" s="410"/>
      <c r="AJ794" s="410"/>
      <c r="AK794" s="410"/>
      <c r="AL794" s="410"/>
      <c r="AM794" s="296">
        <f>SUM(Y794:AL794)</f>
        <v>0</v>
      </c>
    </row>
    <row r="795" spans="1:39" ht="20.25" customHeight="1" outlineLevel="1">
      <c r="A795" s="531"/>
      <c r="B795" s="294" t="s">
        <v>342</v>
      </c>
      <c r="C795" s="291" t="s">
        <v>163</v>
      </c>
      <c r="D795" s="295"/>
      <c r="E795" s="295"/>
      <c r="F795" s="295"/>
      <c r="G795" s="295"/>
      <c r="H795" s="295"/>
      <c r="I795" s="295"/>
      <c r="J795" s="295"/>
      <c r="K795" s="295"/>
      <c r="L795" s="295"/>
      <c r="M795" s="295"/>
      <c r="N795" s="468"/>
      <c r="O795" s="295"/>
      <c r="P795" s="295"/>
      <c r="Q795" s="295"/>
      <c r="R795" s="295"/>
      <c r="S795" s="295"/>
      <c r="T795" s="295"/>
      <c r="U795" s="295"/>
      <c r="V795" s="295"/>
      <c r="W795" s="295"/>
      <c r="X795" s="295"/>
      <c r="Y795" s="411">
        <f>Y794</f>
        <v>0</v>
      </c>
      <c r="Z795" s="411">
        <f t="shared" ref="Z795" si="2347">Z794</f>
        <v>0</v>
      </c>
      <c r="AA795" s="411">
        <f t="shared" ref="AA795" si="2348">AA794</f>
        <v>0</v>
      </c>
      <c r="AB795" s="411">
        <f t="shared" ref="AB795" si="2349">AB794</f>
        <v>0</v>
      </c>
      <c r="AC795" s="411">
        <f t="shared" ref="AC795" si="2350">AC794</f>
        <v>0</v>
      </c>
      <c r="AD795" s="411">
        <f t="shared" ref="AD795" si="2351">AD794</f>
        <v>0</v>
      </c>
      <c r="AE795" s="411">
        <f t="shared" ref="AE795" si="2352">AE794</f>
        <v>0</v>
      </c>
      <c r="AF795" s="411">
        <f t="shared" ref="AF795" si="2353">AF794</f>
        <v>0</v>
      </c>
      <c r="AG795" s="411">
        <f t="shared" ref="AG795" si="2354">AG794</f>
        <v>0</v>
      </c>
      <c r="AH795" s="411">
        <f t="shared" ref="AH795" si="2355">AH794</f>
        <v>0</v>
      </c>
      <c r="AI795" s="411">
        <f t="shared" ref="AI795" si="2356">AI794</f>
        <v>0</v>
      </c>
      <c r="AJ795" s="411">
        <f t="shared" ref="AJ795" si="2357">AJ794</f>
        <v>0</v>
      </c>
      <c r="AK795" s="411">
        <f t="shared" ref="AK795" si="2358">AK794</f>
        <v>0</v>
      </c>
      <c r="AL795" s="411">
        <f t="shared" ref="AL795" si="2359">AL794</f>
        <v>0</v>
      </c>
      <c r="AM795" s="297"/>
    </row>
    <row r="796" spans="1:39" outlineLevel="1">
      <c r="A796" s="531"/>
      <c r="B796" s="294"/>
      <c r="C796" s="291"/>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22"/>
      <c r="Z796" s="423"/>
      <c r="AA796" s="423"/>
      <c r="AB796" s="423"/>
      <c r="AC796" s="423"/>
      <c r="AD796" s="423"/>
      <c r="AE796" s="423"/>
      <c r="AF796" s="423"/>
      <c r="AG796" s="423"/>
      <c r="AH796" s="423"/>
      <c r="AI796" s="423"/>
      <c r="AJ796" s="423"/>
      <c r="AK796" s="423"/>
      <c r="AL796" s="423"/>
      <c r="AM796" s="297"/>
    </row>
    <row r="797" spans="1:39" ht="15.75" outlineLevel="1">
      <c r="A797" s="531"/>
      <c r="B797" s="319" t="s">
        <v>498</v>
      </c>
      <c r="C797" s="289"/>
      <c r="D797" s="289"/>
      <c r="E797" s="289"/>
      <c r="F797" s="289"/>
      <c r="G797" s="289"/>
      <c r="H797" s="289"/>
      <c r="I797" s="289"/>
      <c r="J797" s="289"/>
      <c r="K797" s="289"/>
      <c r="L797" s="289"/>
      <c r="M797" s="289"/>
      <c r="N797" s="290"/>
      <c r="O797" s="289"/>
      <c r="P797" s="289"/>
      <c r="Q797" s="289"/>
      <c r="R797" s="289"/>
      <c r="S797" s="289"/>
      <c r="T797" s="289"/>
      <c r="U797" s="289"/>
      <c r="V797" s="289"/>
      <c r="W797" s="289"/>
      <c r="X797" s="289"/>
      <c r="Y797" s="414"/>
      <c r="Z797" s="414"/>
      <c r="AA797" s="414"/>
      <c r="AB797" s="414"/>
      <c r="AC797" s="414"/>
      <c r="AD797" s="414"/>
      <c r="AE797" s="414"/>
      <c r="AF797" s="414"/>
      <c r="AG797" s="414"/>
      <c r="AH797" s="414"/>
      <c r="AI797" s="414"/>
      <c r="AJ797" s="414"/>
      <c r="AK797" s="414"/>
      <c r="AL797" s="414"/>
      <c r="AM797" s="292"/>
    </row>
    <row r="798" spans="1:39" outlineLevel="1">
      <c r="A798" s="531">
        <v>6</v>
      </c>
      <c r="B798" s="428" t="s">
        <v>99</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60">Z798</f>
        <v>0</v>
      </c>
      <c r="AA799" s="411">
        <f t="shared" ref="AA799" si="2361">AA798</f>
        <v>0</v>
      </c>
      <c r="AB799" s="411">
        <f t="shared" ref="AB799" si="2362">AB798</f>
        <v>0</v>
      </c>
      <c r="AC799" s="411">
        <f t="shared" ref="AC799" si="2363">AC798</f>
        <v>0</v>
      </c>
      <c r="AD799" s="411">
        <f t="shared" ref="AD799" si="2364">AD798</f>
        <v>0</v>
      </c>
      <c r="AE799" s="411">
        <f t="shared" ref="AE799" si="2365">AE798</f>
        <v>0</v>
      </c>
      <c r="AF799" s="411">
        <f t="shared" ref="AF799" si="2366">AF798</f>
        <v>0</v>
      </c>
      <c r="AG799" s="411">
        <f t="shared" ref="AG799" si="2367">AG798</f>
        <v>0</v>
      </c>
      <c r="AH799" s="411">
        <f t="shared" ref="AH799" si="2368">AH798</f>
        <v>0</v>
      </c>
      <c r="AI799" s="411">
        <f t="shared" ref="AI799" si="2369">AI798</f>
        <v>0</v>
      </c>
      <c r="AJ799" s="411">
        <f t="shared" ref="AJ799" si="2370">AJ798</f>
        <v>0</v>
      </c>
      <c r="AK799" s="411">
        <f t="shared" ref="AK799" si="2371">AK798</f>
        <v>0</v>
      </c>
      <c r="AL799" s="411">
        <f t="shared" ref="AL799" si="2372">AL798</f>
        <v>0</v>
      </c>
      <c r="AM799" s="311"/>
    </row>
    <row r="800" spans="1:39" outlineLevel="1">
      <c r="A800" s="531"/>
      <c r="B800" s="310"/>
      <c r="C800" s="312"/>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6"/>
      <c r="Z800" s="416"/>
      <c r="AA800" s="416"/>
      <c r="AB800" s="416"/>
      <c r="AC800" s="416"/>
      <c r="AD800" s="416"/>
      <c r="AE800" s="416"/>
      <c r="AF800" s="416"/>
      <c r="AG800" s="416"/>
      <c r="AH800" s="416"/>
      <c r="AI800" s="416"/>
      <c r="AJ800" s="416"/>
      <c r="AK800" s="416"/>
      <c r="AL800" s="416"/>
      <c r="AM800" s="313"/>
    </row>
    <row r="801" spans="1:39" ht="30" outlineLevel="1">
      <c r="A801" s="531">
        <v>7</v>
      </c>
      <c r="B801" s="428" t="s">
        <v>100</v>
      </c>
      <c r="C801" s="291" t="s">
        <v>25</v>
      </c>
      <c r="D801" s="295"/>
      <c r="E801" s="295"/>
      <c r="F801" s="295"/>
      <c r="G801" s="295"/>
      <c r="H801" s="295"/>
      <c r="I801" s="295"/>
      <c r="J801" s="295"/>
      <c r="K801" s="295"/>
      <c r="L801" s="295"/>
      <c r="M801" s="295"/>
      <c r="N801" s="295">
        <v>12</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1"/>
      <c r="B802" s="294" t="s">
        <v>342</v>
      </c>
      <c r="C802" s="291" t="s">
        <v>163</v>
      </c>
      <c r="D802" s="295"/>
      <c r="E802" s="295"/>
      <c r="F802" s="295"/>
      <c r="G802" s="295"/>
      <c r="H802" s="295"/>
      <c r="I802" s="295"/>
      <c r="J802" s="295"/>
      <c r="K802" s="295"/>
      <c r="L802" s="295"/>
      <c r="M802" s="295"/>
      <c r="N802" s="295">
        <f>N801</f>
        <v>12</v>
      </c>
      <c r="O802" s="295"/>
      <c r="P802" s="295"/>
      <c r="Q802" s="295"/>
      <c r="R802" s="295"/>
      <c r="S802" s="295"/>
      <c r="T802" s="295"/>
      <c r="U802" s="295"/>
      <c r="V802" s="295"/>
      <c r="W802" s="295"/>
      <c r="X802" s="295"/>
      <c r="Y802" s="411">
        <f>Y801</f>
        <v>0</v>
      </c>
      <c r="Z802" s="411">
        <f t="shared" ref="Z802" si="2373">Z801</f>
        <v>0</v>
      </c>
      <c r="AA802" s="411">
        <f t="shared" ref="AA802" si="2374">AA801</f>
        <v>0</v>
      </c>
      <c r="AB802" s="411">
        <f t="shared" ref="AB802" si="2375">AB801</f>
        <v>0</v>
      </c>
      <c r="AC802" s="411">
        <f t="shared" ref="AC802" si="2376">AC801</f>
        <v>0</v>
      </c>
      <c r="AD802" s="411">
        <f t="shared" ref="AD802" si="2377">AD801</f>
        <v>0</v>
      </c>
      <c r="AE802" s="411">
        <f t="shared" ref="AE802" si="2378">AE801</f>
        <v>0</v>
      </c>
      <c r="AF802" s="411">
        <f t="shared" ref="AF802" si="2379">AF801</f>
        <v>0</v>
      </c>
      <c r="AG802" s="411">
        <f t="shared" ref="AG802" si="2380">AG801</f>
        <v>0</v>
      </c>
      <c r="AH802" s="411">
        <f t="shared" ref="AH802" si="2381">AH801</f>
        <v>0</v>
      </c>
      <c r="AI802" s="411">
        <f t="shared" ref="AI802" si="2382">AI801</f>
        <v>0</v>
      </c>
      <c r="AJ802" s="411">
        <f t="shared" ref="AJ802" si="2383">AJ801</f>
        <v>0</v>
      </c>
      <c r="AK802" s="411">
        <f t="shared" ref="AK802" si="2384">AK801</f>
        <v>0</v>
      </c>
      <c r="AL802" s="411">
        <f t="shared" ref="AL802" si="2385">AL801</f>
        <v>0</v>
      </c>
      <c r="AM802" s="311"/>
    </row>
    <row r="803" spans="1:39" outlineLevel="1">
      <c r="A803" s="531"/>
      <c r="B803" s="314"/>
      <c r="C803" s="312"/>
      <c r="D803" s="291"/>
      <c r="E803" s="291"/>
      <c r="F803" s="291"/>
      <c r="G803" s="291"/>
      <c r="H803" s="291"/>
      <c r="I803" s="291"/>
      <c r="J803" s="291"/>
      <c r="K803" s="291"/>
      <c r="L803" s="291"/>
      <c r="M803" s="291"/>
      <c r="N803" s="291"/>
      <c r="O803" s="291"/>
      <c r="P803" s="291"/>
      <c r="Q803" s="291"/>
      <c r="R803" s="291"/>
      <c r="S803" s="291"/>
      <c r="T803" s="291"/>
      <c r="U803" s="291"/>
      <c r="V803" s="291"/>
      <c r="W803" s="291"/>
      <c r="X803" s="291"/>
      <c r="Y803" s="416"/>
      <c r="Z803" s="417"/>
      <c r="AA803" s="416"/>
      <c r="AB803" s="416"/>
      <c r="AC803" s="416"/>
      <c r="AD803" s="416"/>
      <c r="AE803" s="416"/>
      <c r="AF803" s="416"/>
      <c r="AG803" s="416"/>
      <c r="AH803" s="416"/>
      <c r="AI803" s="416"/>
      <c r="AJ803" s="416"/>
      <c r="AK803" s="416"/>
      <c r="AL803" s="416"/>
      <c r="AM803" s="313"/>
    </row>
    <row r="804" spans="1:39" ht="30" outlineLevel="1">
      <c r="A804" s="531">
        <v>8</v>
      </c>
      <c r="B804" s="428" t="s">
        <v>101</v>
      </c>
      <c r="C804" s="291" t="s">
        <v>25</v>
      </c>
      <c r="D804" s="295"/>
      <c r="E804" s="295"/>
      <c r="F804" s="295"/>
      <c r="G804" s="295"/>
      <c r="H804" s="295"/>
      <c r="I804" s="295"/>
      <c r="J804" s="295"/>
      <c r="K804" s="295"/>
      <c r="L804" s="295"/>
      <c r="M804" s="295"/>
      <c r="N804" s="295">
        <v>12</v>
      </c>
      <c r="O804" s="295"/>
      <c r="P804" s="295"/>
      <c r="Q804" s="295"/>
      <c r="R804" s="295"/>
      <c r="S804" s="295"/>
      <c r="T804" s="295"/>
      <c r="U804" s="295"/>
      <c r="V804" s="295"/>
      <c r="W804" s="295"/>
      <c r="X804" s="295"/>
      <c r="Y804" s="415"/>
      <c r="Z804" s="415"/>
      <c r="AA804" s="415"/>
      <c r="AB804" s="415"/>
      <c r="AC804" s="415"/>
      <c r="AD804" s="415"/>
      <c r="AE804" s="415"/>
      <c r="AF804" s="415"/>
      <c r="AG804" s="415"/>
      <c r="AH804" s="415"/>
      <c r="AI804" s="415"/>
      <c r="AJ804" s="415"/>
      <c r="AK804" s="415"/>
      <c r="AL804" s="415"/>
      <c r="AM804" s="296">
        <f>SUM(Y804:AL804)</f>
        <v>0</v>
      </c>
    </row>
    <row r="805" spans="1:39" outlineLevel="1">
      <c r="A805" s="531"/>
      <c r="B805" s="294" t="s">
        <v>342</v>
      </c>
      <c r="C805" s="291" t="s">
        <v>163</v>
      </c>
      <c r="D805" s="295"/>
      <c r="E805" s="295"/>
      <c r="F805" s="295"/>
      <c r="G805" s="295"/>
      <c r="H805" s="295"/>
      <c r="I805" s="295"/>
      <c r="J805" s="295"/>
      <c r="K805" s="295"/>
      <c r="L805" s="295"/>
      <c r="M805" s="295"/>
      <c r="N805" s="295">
        <f>N804</f>
        <v>12</v>
      </c>
      <c r="O805" s="295"/>
      <c r="P805" s="295"/>
      <c r="Q805" s="295"/>
      <c r="R805" s="295"/>
      <c r="S805" s="295"/>
      <c r="T805" s="295"/>
      <c r="U805" s="295"/>
      <c r="V805" s="295"/>
      <c r="W805" s="295"/>
      <c r="X805" s="295"/>
      <c r="Y805" s="411">
        <f>Y804</f>
        <v>0</v>
      </c>
      <c r="Z805" s="411">
        <f t="shared" ref="Z805" si="2386">Z804</f>
        <v>0</v>
      </c>
      <c r="AA805" s="411">
        <f t="shared" ref="AA805" si="2387">AA804</f>
        <v>0</v>
      </c>
      <c r="AB805" s="411">
        <f t="shared" ref="AB805" si="2388">AB804</f>
        <v>0</v>
      </c>
      <c r="AC805" s="411">
        <f t="shared" ref="AC805" si="2389">AC804</f>
        <v>0</v>
      </c>
      <c r="AD805" s="411">
        <f t="shared" ref="AD805" si="2390">AD804</f>
        <v>0</v>
      </c>
      <c r="AE805" s="411">
        <f t="shared" ref="AE805" si="2391">AE804</f>
        <v>0</v>
      </c>
      <c r="AF805" s="411">
        <f t="shared" ref="AF805" si="2392">AF804</f>
        <v>0</v>
      </c>
      <c r="AG805" s="411">
        <f t="shared" ref="AG805" si="2393">AG804</f>
        <v>0</v>
      </c>
      <c r="AH805" s="411">
        <f t="shared" ref="AH805" si="2394">AH804</f>
        <v>0</v>
      </c>
      <c r="AI805" s="411">
        <f t="shared" ref="AI805" si="2395">AI804</f>
        <v>0</v>
      </c>
      <c r="AJ805" s="411">
        <f t="shared" ref="AJ805" si="2396">AJ804</f>
        <v>0</v>
      </c>
      <c r="AK805" s="411">
        <f t="shared" ref="AK805" si="2397">AK804</f>
        <v>0</v>
      </c>
      <c r="AL805" s="411">
        <f t="shared" ref="AL805" si="2398">AL804</f>
        <v>0</v>
      </c>
      <c r="AM805" s="311"/>
    </row>
    <row r="806" spans="1:39" outlineLevel="1">
      <c r="A806" s="531"/>
      <c r="B806" s="314"/>
      <c r="C806" s="312"/>
      <c r="D806" s="316"/>
      <c r="E806" s="316"/>
      <c r="F806" s="316"/>
      <c r="G806" s="316"/>
      <c r="H806" s="316"/>
      <c r="I806" s="316"/>
      <c r="J806" s="316"/>
      <c r="K806" s="316"/>
      <c r="L806" s="316"/>
      <c r="M806" s="316"/>
      <c r="N806" s="291"/>
      <c r="O806" s="316"/>
      <c r="P806" s="316"/>
      <c r="Q806" s="316"/>
      <c r="R806" s="316"/>
      <c r="S806" s="316"/>
      <c r="T806" s="316"/>
      <c r="U806" s="316"/>
      <c r="V806" s="316"/>
      <c r="W806" s="316"/>
      <c r="X806" s="316"/>
      <c r="Y806" s="416"/>
      <c r="Z806" s="417"/>
      <c r="AA806" s="416"/>
      <c r="AB806" s="416"/>
      <c r="AC806" s="416"/>
      <c r="AD806" s="416"/>
      <c r="AE806" s="416"/>
      <c r="AF806" s="416"/>
      <c r="AG806" s="416"/>
      <c r="AH806" s="416"/>
      <c r="AI806" s="416"/>
      <c r="AJ806" s="416"/>
      <c r="AK806" s="416"/>
      <c r="AL806" s="416"/>
      <c r="AM806" s="313"/>
    </row>
    <row r="807" spans="1:39" ht="30" outlineLevel="1">
      <c r="A807" s="531">
        <v>9</v>
      </c>
      <c r="B807" s="428" t="s">
        <v>102</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15"/>
      <c r="Z807" s="415"/>
      <c r="AA807" s="415"/>
      <c r="AB807" s="415"/>
      <c r="AC807" s="415"/>
      <c r="AD807" s="415"/>
      <c r="AE807" s="415"/>
      <c r="AF807" s="415"/>
      <c r="AG807" s="415"/>
      <c r="AH807" s="415"/>
      <c r="AI807" s="415"/>
      <c r="AJ807" s="415"/>
      <c r="AK807" s="415"/>
      <c r="AL807" s="415"/>
      <c r="AM807" s="296">
        <f>SUM(Y807:AL807)</f>
        <v>0</v>
      </c>
    </row>
    <row r="808" spans="1:39" outlineLevel="1">
      <c r="A808" s="531"/>
      <c r="B808" s="294" t="s">
        <v>342</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1">
        <f>Y807</f>
        <v>0</v>
      </c>
      <c r="Z808" s="411">
        <f t="shared" ref="Z808" si="2399">Z807</f>
        <v>0</v>
      </c>
      <c r="AA808" s="411">
        <f t="shared" ref="AA808" si="2400">AA807</f>
        <v>0</v>
      </c>
      <c r="AB808" s="411">
        <f t="shared" ref="AB808" si="2401">AB807</f>
        <v>0</v>
      </c>
      <c r="AC808" s="411">
        <f t="shared" ref="AC808" si="2402">AC807</f>
        <v>0</v>
      </c>
      <c r="AD808" s="411">
        <f t="shared" ref="AD808" si="2403">AD807</f>
        <v>0</v>
      </c>
      <c r="AE808" s="411">
        <f t="shared" ref="AE808" si="2404">AE807</f>
        <v>0</v>
      </c>
      <c r="AF808" s="411">
        <f t="shared" ref="AF808" si="2405">AF807</f>
        <v>0</v>
      </c>
      <c r="AG808" s="411">
        <f t="shared" ref="AG808" si="2406">AG807</f>
        <v>0</v>
      </c>
      <c r="AH808" s="411">
        <f t="shared" ref="AH808" si="2407">AH807</f>
        <v>0</v>
      </c>
      <c r="AI808" s="411">
        <f t="shared" ref="AI808" si="2408">AI807</f>
        <v>0</v>
      </c>
      <c r="AJ808" s="411">
        <f t="shared" ref="AJ808" si="2409">AJ807</f>
        <v>0</v>
      </c>
      <c r="AK808" s="411">
        <f t="shared" ref="AK808" si="2410">AK807</f>
        <v>0</v>
      </c>
      <c r="AL808" s="411">
        <f t="shared" ref="AL808" si="2411">AL807</f>
        <v>0</v>
      </c>
      <c r="AM808" s="311"/>
    </row>
    <row r="809" spans="1:39" outlineLevel="1">
      <c r="A809" s="531"/>
      <c r="B809" s="314"/>
      <c r="C809" s="312"/>
      <c r="D809" s="316"/>
      <c r="E809" s="316"/>
      <c r="F809" s="316"/>
      <c r="G809" s="316"/>
      <c r="H809" s="316"/>
      <c r="I809" s="316"/>
      <c r="J809" s="316"/>
      <c r="K809" s="316"/>
      <c r="L809" s="316"/>
      <c r="M809" s="316"/>
      <c r="N809" s="291"/>
      <c r="O809" s="316"/>
      <c r="P809" s="316"/>
      <c r="Q809" s="316"/>
      <c r="R809" s="316"/>
      <c r="S809" s="316"/>
      <c r="T809" s="316"/>
      <c r="U809" s="316"/>
      <c r="V809" s="316"/>
      <c r="W809" s="316"/>
      <c r="X809" s="316"/>
      <c r="Y809" s="416"/>
      <c r="Z809" s="416"/>
      <c r="AA809" s="416"/>
      <c r="AB809" s="416"/>
      <c r="AC809" s="416"/>
      <c r="AD809" s="416"/>
      <c r="AE809" s="416"/>
      <c r="AF809" s="416"/>
      <c r="AG809" s="416"/>
      <c r="AH809" s="416"/>
      <c r="AI809" s="416"/>
      <c r="AJ809" s="416"/>
      <c r="AK809" s="416"/>
      <c r="AL809" s="416"/>
      <c r="AM809" s="313"/>
    </row>
    <row r="810" spans="1:39" ht="30" outlineLevel="1">
      <c r="A810" s="531">
        <v>10</v>
      </c>
      <c r="B810" s="428" t="s">
        <v>103</v>
      </c>
      <c r="C810" s="291" t="s">
        <v>25</v>
      </c>
      <c r="D810" s="295"/>
      <c r="E810" s="295"/>
      <c r="F810" s="295"/>
      <c r="G810" s="295"/>
      <c r="H810" s="295"/>
      <c r="I810" s="295"/>
      <c r="J810" s="295"/>
      <c r="K810" s="295"/>
      <c r="L810" s="295"/>
      <c r="M810" s="295"/>
      <c r="N810" s="295">
        <v>3</v>
      </c>
      <c r="O810" s="295"/>
      <c r="P810" s="295"/>
      <c r="Q810" s="295"/>
      <c r="R810" s="295"/>
      <c r="S810" s="295"/>
      <c r="T810" s="295"/>
      <c r="U810" s="295"/>
      <c r="V810" s="295"/>
      <c r="W810" s="295"/>
      <c r="X810" s="295"/>
      <c r="Y810" s="415"/>
      <c r="Z810" s="415"/>
      <c r="AA810" s="415"/>
      <c r="AB810" s="415"/>
      <c r="AC810" s="415"/>
      <c r="AD810" s="415"/>
      <c r="AE810" s="415"/>
      <c r="AF810" s="415"/>
      <c r="AG810" s="415"/>
      <c r="AH810" s="415"/>
      <c r="AI810" s="415"/>
      <c r="AJ810" s="415"/>
      <c r="AK810" s="415"/>
      <c r="AL810" s="415"/>
      <c r="AM810" s="296">
        <f>SUM(Y810:AL810)</f>
        <v>0</v>
      </c>
    </row>
    <row r="811" spans="1:39" outlineLevel="1">
      <c r="A811" s="531"/>
      <c r="B811" s="294" t="s">
        <v>342</v>
      </c>
      <c r="C811" s="291" t="s">
        <v>163</v>
      </c>
      <c r="D811" s="295"/>
      <c r="E811" s="295"/>
      <c r="F811" s="295"/>
      <c r="G811" s="295"/>
      <c r="H811" s="295"/>
      <c r="I811" s="295"/>
      <c r="J811" s="295"/>
      <c r="K811" s="295"/>
      <c r="L811" s="295"/>
      <c r="M811" s="295"/>
      <c r="N811" s="295">
        <f>N810</f>
        <v>3</v>
      </c>
      <c r="O811" s="295"/>
      <c r="P811" s="295"/>
      <c r="Q811" s="295"/>
      <c r="R811" s="295"/>
      <c r="S811" s="295"/>
      <c r="T811" s="295"/>
      <c r="U811" s="295"/>
      <c r="V811" s="295"/>
      <c r="W811" s="295"/>
      <c r="X811" s="295"/>
      <c r="Y811" s="411">
        <f>Y810</f>
        <v>0</v>
      </c>
      <c r="Z811" s="411">
        <f t="shared" ref="Z811" si="2412">Z810</f>
        <v>0</v>
      </c>
      <c r="AA811" s="411">
        <f t="shared" ref="AA811" si="2413">AA810</f>
        <v>0</v>
      </c>
      <c r="AB811" s="411">
        <f t="shared" ref="AB811" si="2414">AB810</f>
        <v>0</v>
      </c>
      <c r="AC811" s="411">
        <f t="shared" ref="AC811" si="2415">AC810</f>
        <v>0</v>
      </c>
      <c r="AD811" s="411">
        <f t="shared" ref="AD811" si="2416">AD810</f>
        <v>0</v>
      </c>
      <c r="AE811" s="411">
        <f t="shared" ref="AE811" si="2417">AE810</f>
        <v>0</v>
      </c>
      <c r="AF811" s="411">
        <f t="shared" ref="AF811" si="2418">AF810</f>
        <v>0</v>
      </c>
      <c r="AG811" s="411">
        <f t="shared" ref="AG811" si="2419">AG810</f>
        <v>0</v>
      </c>
      <c r="AH811" s="411">
        <f t="shared" ref="AH811" si="2420">AH810</f>
        <v>0</v>
      </c>
      <c r="AI811" s="411">
        <f t="shared" ref="AI811" si="2421">AI810</f>
        <v>0</v>
      </c>
      <c r="AJ811" s="411">
        <f t="shared" ref="AJ811" si="2422">AJ810</f>
        <v>0</v>
      </c>
      <c r="AK811" s="411">
        <f t="shared" ref="AK811" si="2423">AK810</f>
        <v>0</v>
      </c>
      <c r="AL811" s="411">
        <f t="shared" ref="AL811" si="2424">AL810</f>
        <v>0</v>
      </c>
      <c r="AM811" s="311"/>
    </row>
    <row r="812" spans="1:39" outlineLevel="1">
      <c r="A812" s="531"/>
      <c r="B812" s="314"/>
      <c r="C812" s="312"/>
      <c r="D812" s="316"/>
      <c r="E812" s="316"/>
      <c r="F812" s="316"/>
      <c r="G812" s="316"/>
      <c r="H812" s="316"/>
      <c r="I812" s="316"/>
      <c r="J812" s="316"/>
      <c r="K812" s="316"/>
      <c r="L812" s="316"/>
      <c r="M812" s="316"/>
      <c r="N812" s="291"/>
      <c r="O812" s="316"/>
      <c r="P812" s="316"/>
      <c r="Q812" s="316"/>
      <c r="R812" s="316"/>
      <c r="S812" s="316"/>
      <c r="T812" s="316"/>
      <c r="U812" s="316"/>
      <c r="V812" s="316"/>
      <c r="W812" s="316"/>
      <c r="X812" s="316"/>
      <c r="Y812" s="416"/>
      <c r="Z812" s="417"/>
      <c r="AA812" s="416"/>
      <c r="AB812" s="416"/>
      <c r="AC812" s="416"/>
      <c r="AD812" s="416"/>
      <c r="AE812" s="416"/>
      <c r="AF812" s="416"/>
      <c r="AG812" s="416"/>
      <c r="AH812" s="416"/>
      <c r="AI812" s="416"/>
      <c r="AJ812" s="416"/>
      <c r="AK812" s="416"/>
      <c r="AL812" s="416"/>
      <c r="AM812" s="313"/>
    </row>
    <row r="813" spans="1:39" ht="15.75" outlineLevel="1">
      <c r="A813" s="531"/>
      <c r="B813" s="288" t="s">
        <v>10</v>
      </c>
      <c r="C813" s="289"/>
      <c r="D813" s="289"/>
      <c r="E813" s="289"/>
      <c r="F813" s="289"/>
      <c r="G813" s="289"/>
      <c r="H813" s="289"/>
      <c r="I813" s="289"/>
      <c r="J813" s="289"/>
      <c r="K813" s="289"/>
      <c r="L813" s="289"/>
      <c r="M813" s="289"/>
      <c r="N813" s="290"/>
      <c r="O813" s="289"/>
      <c r="P813" s="289"/>
      <c r="Q813" s="289"/>
      <c r="R813" s="289"/>
      <c r="S813" s="289"/>
      <c r="T813" s="289"/>
      <c r="U813" s="289"/>
      <c r="V813" s="289"/>
      <c r="W813" s="289"/>
      <c r="X813" s="289"/>
      <c r="Y813" s="414"/>
      <c r="Z813" s="414"/>
      <c r="AA813" s="414"/>
      <c r="AB813" s="414"/>
      <c r="AC813" s="414"/>
      <c r="AD813" s="414"/>
      <c r="AE813" s="414"/>
      <c r="AF813" s="414"/>
      <c r="AG813" s="414"/>
      <c r="AH813" s="414"/>
      <c r="AI813" s="414"/>
      <c r="AJ813" s="414"/>
      <c r="AK813" s="414"/>
      <c r="AL813" s="414"/>
      <c r="AM813" s="292"/>
    </row>
    <row r="814" spans="1:39" ht="30" outlineLevel="1">
      <c r="A814" s="531">
        <v>11</v>
      </c>
      <c r="B814" s="428" t="s">
        <v>104</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26"/>
      <c r="Z814" s="415"/>
      <c r="AA814" s="415"/>
      <c r="AB814" s="415"/>
      <c r="AC814" s="415"/>
      <c r="AD814" s="415"/>
      <c r="AE814" s="415"/>
      <c r="AF814" s="415"/>
      <c r="AG814" s="415"/>
      <c r="AH814" s="415"/>
      <c r="AI814" s="415"/>
      <c r="AJ814" s="415"/>
      <c r="AK814" s="415"/>
      <c r="AL814" s="415"/>
      <c r="AM814" s="296">
        <f>SUM(Y814:AL814)</f>
        <v>0</v>
      </c>
    </row>
    <row r="815" spans="1:39" outlineLevel="1">
      <c r="A815" s="531"/>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425">Z814</f>
        <v>0</v>
      </c>
      <c r="AA815" s="411">
        <f t="shared" ref="AA815" si="2426">AA814</f>
        <v>0</v>
      </c>
      <c r="AB815" s="411">
        <f t="shared" ref="AB815" si="2427">AB814</f>
        <v>0</v>
      </c>
      <c r="AC815" s="411">
        <f t="shared" ref="AC815" si="2428">AC814</f>
        <v>0</v>
      </c>
      <c r="AD815" s="411">
        <f t="shared" ref="AD815" si="2429">AD814</f>
        <v>0</v>
      </c>
      <c r="AE815" s="411">
        <f t="shared" ref="AE815" si="2430">AE814</f>
        <v>0</v>
      </c>
      <c r="AF815" s="411">
        <f t="shared" ref="AF815" si="2431">AF814</f>
        <v>0</v>
      </c>
      <c r="AG815" s="411">
        <f t="shared" ref="AG815" si="2432">AG814</f>
        <v>0</v>
      </c>
      <c r="AH815" s="411">
        <f t="shared" ref="AH815" si="2433">AH814</f>
        <v>0</v>
      </c>
      <c r="AI815" s="411">
        <f t="shared" ref="AI815" si="2434">AI814</f>
        <v>0</v>
      </c>
      <c r="AJ815" s="411">
        <f t="shared" ref="AJ815" si="2435">AJ814</f>
        <v>0</v>
      </c>
      <c r="AK815" s="411">
        <f t="shared" ref="AK815" si="2436">AK814</f>
        <v>0</v>
      </c>
      <c r="AL815" s="411">
        <f t="shared" ref="AL815" si="2437">AL814</f>
        <v>0</v>
      </c>
      <c r="AM815" s="297"/>
    </row>
    <row r="816" spans="1:39" outlineLevel="1">
      <c r="A816" s="531"/>
      <c r="B816" s="315"/>
      <c r="C816" s="305"/>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21"/>
      <c r="AA816" s="421"/>
      <c r="AB816" s="421"/>
      <c r="AC816" s="421"/>
      <c r="AD816" s="421"/>
      <c r="AE816" s="421"/>
      <c r="AF816" s="421"/>
      <c r="AG816" s="421"/>
      <c r="AH816" s="421"/>
      <c r="AI816" s="421"/>
      <c r="AJ816" s="421"/>
      <c r="AK816" s="421"/>
      <c r="AL816" s="421"/>
      <c r="AM816" s="306"/>
    </row>
    <row r="817" spans="1:39" ht="45" outlineLevel="1">
      <c r="A817" s="531">
        <v>12</v>
      </c>
      <c r="B817" s="428" t="s">
        <v>105</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0"/>
      <c r="Z817" s="415"/>
      <c r="AA817" s="415"/>
      <c r="AB817" s="415"/>
      <c r="AC817" s="415"/>
      <c r="AD817" s="415"/>
      <c r="AE817" s="415"/>
      <c r="AF817" s="415"/>
      <c r="AG817" s="415"/>
      <c r="AH817" s="415"/>
      <c r="AI817" s="415"/>
      <c r="AJ817" s="415"/>
      <c r="AK817" s="415"/>
      <c r="AL817" s="415"/>
      <c r="AM817" s="296">
        <f>SUM(Y817:AL817)</f>
        <v>0</v>
      </c>
    </row>
    <row r="818" spans="1:39" outlineLevel="1">
      <c r="A818" s="531"/>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438">Z817</f>
        <v>0</v>
      </c>
      <c r="AA818" s="411">
        <f t="shared" ref="AA818" si="2439">AA817</f>
        <v>0</v>
      </c>
      <c r="AB818" s="411">
        <f t="shared" ref="AB818" si="2440">AB817</f>
        <v>0</v>
      </c>
      <c r="AC818" s="411">
        <f t="shared" ref="AC818" si="2441">AC817</f>
        <v>0</v>
      </c>
      <c r="AD818" s="411">
        <f t="shared" ref="AD818" si="2442">AD817</f>
        <v>0</v>
      </c>
      <c r="AE818" s="411">
        <f t="shared" ref="AE818" si="2443">AE817</f>
        <v>0</v>
      </c>
      <c r="AF818" s="411">
        <f t="shared" ref="AF818" si="2444">AF817</f>
        <v>0</v>
      </c>
      <c r="AG818" s="411">
        <f t="shared" ref="AG818" si="2445">AG817</f>
        <v>0</v>
      </c>
      <c r="AH818" s="411">
        <f t="shared" ref="AH818" si="2446">AH817</f>
        <v>0</v>
      </c>
      <c r="AI818" s="411">
        <f t="shared" ref="AI818" si="2447">AI817</f>
        <v>0</v>
      </c>
      <c r="AJ818" s="411">
        <f t="shared" ref="AJ818" si="2448">AJ817</f>
        <v>0</v>
      </c>
      <c r="AK818" s="411">
        <f t="shared" ref="AK818" si="2449">AK817</f>
        <v>0</v>
      </c>
      <c r="AL818" s="411">
        <f t="shared" ref="AL818" si="2450">AL817</f>
        <v>0</v>
      </c>
      <c r="AM818" s="297"/>
    </row>
    <row r="819" spans="1:39" outlineLevel="1">
      <c r="A819" s="531"/>
      <c r="B819" s="315"/>
      <c r="C819" s="305"/>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22"/>
      <c r="Z819" s="422"/>
      <c r="AA819" s="412"/>
      <c r="AB819" s="412"/>
      <c r="AC819" s="412"/>
      <c r="AD819" s="412"/>
      <c r="AE819" s="412"/>
      <c r="AF819" s="412"/>
      <c r="AG819" s="412"/>
      <c r="AH819" s="412"/>
      <c r="AI819" s="412"/>
      <c r="AJ819" s="412"/>
      <c r="AK819" s="412"/>
      <c r="AL819" s="412"/>
      <c r="AM819" s="306"/>
    </row>
    <row r="820" spans="1:39" ht="30" outlineLevel="1">
      <c r="A820" s="531">
        <v>13</v>
      </c>
      <c r="B820" s="428" t="s">
        <v>106</v>
      </c>
      <c r="C820" s="291" t="s">
        <v>25</v>
      </c>
      <c r="D820" s="295"/>
      <c r="E820" s="295"/>
      <c r="F820" s="295"/>
      <c r="G820" s="295"/>
      <c r="H820" s="295"/>
      <c r="I820" s="295"/>
      <c r="J820" s="295"/>
      <c r="K820" s="295"/>
      <c r="L820" s="295"/>
      <c r="M820" s="295"/>
      <c r="N820" s="295">
        <v>12</v>
      </c>
      <c r="O820" s="295"/>
      <c r="P820" s="295"/>
      <c r="Q820" s="295"/>
      <c r="R820" s="295"/>
      <c r="S820" s="295"/>
      <c r="T820" s="295"/>
      <c r="U820" s="295"/>
      <c r="V820" s="295"/>
      <c r="W820" s="295"/>
      <c r="X820" s="295"/>
      <c r="Y820" s="410"/>
      <c r="Z820" s="415"/>
      <c r="AA820" s="415"/>
      <c r="AB820" s="415"/>
      <c r="AC820" s="415"/>
      <c r="AD820" s="415"/>
      <c r="AE820" s="415"/>
      <c r="AF820" s="415"/>
      <c r="AG820" s="415"/>
      <c r="AH820" s="415"/>
      <c r="AI820" s="415"/>
      <c r="AJ820" s="415"/>
      <c r="AK820" s="415"/>
      <c r="AL820" s="415"/>
      <c r="AM820" s="296">
        <f>SUM(Y820:AL820)</f>
        <v>0</v>
      </c>
    </row>
    <row r="821" spans="1:39" outlineLevel="1">
      <c r="A821" s="531"/>
      <c r="B821" s="294" t="s">
        <v>342</v>
      </c>
      <c r="C821" s="291" t="s">
        <v>163</v>
      </c>
      <c r="D821" s="295"/>
      <c r="E821" s="295"/>
      <c r="F821" s="295"/>
      <c r="G821" s="295"/>
      <c r="H821" s="295"/>
      <c r="I821" s="295"/>
      <c r="J821" s="295"/>
      <c r="K821" s="295"/>
      <c r="L821" s="295"/>
      <c r="M821" s="295"/>
      <c r="N821" s="295">
        <f>N820</f>
        <v>12</v>
      </c>
      <c r="O821" s="295"/>
      <c r="P821" s="295"/>
      <c r="Q821" s="295"/>
      <c r="R821" s="295"/>
      <c r="S821" s="295"/>
      <c r="T821" s="295"/>
      <c r="U821" s="295"/>
      <c r="V821" s="295"/>
      <c r="W821" s="295"/>
      <c r="X821" s="295"/>
      <c r="Y821" s="411">
        <f>Y820</f>
        <v>0</v>
      </c>
      <c r="Z821" s="411">
        <f t="shared" ref="Z821" si="2451">Z820</f>
        <v>0</v>
      </c>
      <c r="AA821" s="411">
        <f t="shared" ref="AA821" si="2452">AA820</f>
        <v>0</v>
      </c>
      <c r="AB821" s="411">
        <f t="shared" ref="AB821" si="2453">AB820</f>
        <v>0</v>
      </c>
      <c r="AC821" s="411">
        <f t="shared" ref="AC821" si="2454">AC820</f>
        <v>0</v>
      </c>
      <c r="AD821" s="411">
        <f t="shared" ref="AD821" si="2455">AD820</f>
        <v>0</v>
      </c>
      <c r="AE821" s="411">
        <f t="shared" ref="AE821" si="2456">AE820</f>
        <v>0</v>
      </c>
      <c r="AF821" s="411">
        <f t="shared" ref="AF821" si="2457">AF820</f>
        <v>0</v>
      </c>
      <c r="AG821" s="411">
        <f t="shared" ref="AG821" si="2458">AG820</f>
        <v>0</v>
      </c>
      <c r="AH821" s="411">
        <f t="shared" ref="AH821" si="2459">AH820</f>
        <v>0</v>
      </c>
      <c r="AI821" s="411">
        <f t="shared" ref="AI821" si="2460">AI820</f>
        <v>0</v>
      </c>
      <c r="AJ821" s="411">
        <f t="shared" ref="AJ821" si="2461">AJ820</f>
        <v>0</v>
      </c>
      <c r="AK821" s="411">
        <f t="shared" ref="AK821" si="2462">AK820</f>
        <v>0</v>
      </c>
      <c r="AL821" s="411">
        <f t="shared" ref="AL821" si="2463">AL820</f>
        <v>0</v>
      </c>
      <c r="AM821" s="306"/>
    </row>
    <row r="822" spans="1:39" outlineLevel="1">
      <c r="A822" s="531"/>
      <c r="B822" s="315"/>
      <c r="C822" s="305"/>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2"/>
      <c r="AF822" s="412"/>
      <c r="AG822" s="412"/>
      <c r="AH822" s="412"/>
      <c r="AI822" s="412"/>
      <c r="AJ822" s="412"/>
      <c r="AK822" s="412"/>
      <c r="AL822" s="412"/>
      <c r="AM822" s="306"/>
    </row>
    <row r="823" spans="1:39" ht="15.75" outlineLevel="1">
      <c r="A823" s="531"/>
      <c r="B823" s="288" t="s">
        <v>107</v>
      </c>
      <c r="C823" s="289"/>
      <c r="D823" s="290"/>
      <c r="E823" s="290"/>
      <c r="F823" s="290"/>
      <c r="G823" s="290"/>
      <c r="H823" s="290"/>
      <c r="I823" s="290"/>
      <c r="J823" s="290"/>
      <c r="K823" s="290"/>
      <c r="L823" s="290"/>
      <c r="M823" s="290"/>
      <c r="N823" s="290"/>
      <c r="O823" s="290"/>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outlineLevel="1">
      <c r="A824" s="531">
        <v>14</v>
      </c>
      <c r="B824" s="315" t="s">
        <v>108</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15"/>
      <c r="Z824" s="415"/>
      <c r="AA824" s="415"/>
      <c r="AB824" s="415"/>
      <c r="AC824" s="415"/>
      <c r="AD824" s="415"/>
      <c r="AE824" s="415"/>
      <c r="AF824" s="410"/>
      <c r="AG824" s="410"/>
      <c r="AH824" s="410"/>
      <c r="AI824" s="410"/>
      <c r="AJ824" s="410"/>
      <c r="AK824" s="410"/>
      <c r="AL824" s="410"/>
      <c r="AM824" s="296">
        <f>SUM(Y824:AL824)</f>
        <v>0</v>
      </c>
    </row>
    <row r="825" spans="1:39" outlineLevel="1">
      <c r="A825" s="531"/>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 si="2464">Z824</f>
        <v>0</v>
      </c>
      <c r="AA825" s="411">
        <f t="shared" ref="AA825" si="2465">AA824</f>
        <v>0</v>
      </c>
      <c r="AB825" s="411">
        <f t="shared" ref="AB825" si="2466">AB824</f>
        <v>0</v>
      </c>
      <c r="AC825" s="411">
        <f t="shared" ref="AC825" si="2467">AC824</f>
        <v>0</v>
      </c>
      <c r="AD825" s="411">
        <f t="shared" ref="AD825" si="2468">AD824</f>
        <v>0</v>
      </c>
      <c r="AE825" s="411">
        <f t="shared" ref="AE825" si="2469">AE824</f>
        <v>0</v>
      </c>
      <c r="AF825" s="411">
        <f t="shared" ref="AF825" si="2470">AF824</f>
        <v>0</v>
      </c>
      <c r="AG825" s="411">
        <f t="shared" ref="AG825" si="2471">AG824</f>
        <v>0</v>
      </c>
      <c r="AH825" s="411">
        <f t="shared" ref="AH825" si="2472">AH824</f>
        <v>0</v>
      </c>
      <c r="AI825" s="411">
        <f t="shared" ref="AI825" si="2473">AI824</f>
        <v>0</v>
      </c>
      <c r="AJ825" s="411">
        <f t="shared" ref="AJ825" si="2474">AJ824</f>
        <v>0</v>
      </c>
      <c r="AK825" s="411">
        <f t="shared" ref="AK825" si="2475">AK824</f>
        <v>0</v>
      </c>
      <c r="AL825" s="411">
        <f t="shared" ref="AL825" si="2476">AL824</f>
        <v>0</v>
      </c>
      <c r="AM825" s="297"/>
    </row>
    <row r="826" spans="1:39" outlineLevel="1">
      <c r="A826" s="531"/>
      <c r="B826" s="315"/>
      <c r="C826" s="305"/>
      <c r="D826" s="291"/>
      <c r="E826" s="291"/>
      <c r="F826" s="291"/>
      <c r="G826" s="291"/>
      <c r="H826" s="291"/>
      <c r="I826" s="291"/>
      <c r="J826" s="291"/>
      <c r="K826" s="291"/>
      <c r="L826" s="291"/>
      <c r="M826" s="291"/>
      <c r="N826" s="468"/>
      <c r="O826" s="291"/>
      <c r="P826" s="291"/>
      <c r="Q826" s="291"/>
      <c r="R826" s="291"/>
      <c r="S826" s="291"/>
      <c r="T826" s="291"/>
      <c r="U826" s="291"/>
      <c r="V826" s="291"/>
      <c r="W826" s="291"/>
      <c r="X826" s="291"/>
      <c r="Y826" s="412"/>
      <c r="Z826" s="412"/>
      <c r="AA826" s="412"/>
      <c r="AB826" s="412"/>
      <c r="AC826" s="412"/>
      <c r="AD826" s="412"/>
      <c r="AE826" s="412"/>
      <c r="AF826" s="412"/>
      <c r="AG826" s="412"/>
      <c r="AH826" s="412"/>
      <c r="AI826" s="412"/>
      <c r="AJ826" s="412"/>
      <c r="AK826" s="412"/>
      <c r="AL826" s="412"/>
      <c r="AM826" s="306"/>
    </row>
    <row r="827" spans="1:39" s="309" customFormat="1" ht="15.75" outlineLevel="1">
      <c r="A827" s="531"/>
      <c r="B827" s="288" t="s">
        <v>490</v>
      </c>
      <c r="C827" s="291"/>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2"/>
      <c r="Z827" s="412"/>
      <c r="AA827" s="412"/>
      <c r="AB827" s="412"/>
      <c r="AC827" s="412"/>
      <c r="AD827" s="412"/>
      <c r="AE827" s="416"/>
      <c r="AF827" s="416"/>
      <c r="AG827" s="416"/>
      <c r="AH827" s="416"/>
      <c r="AI827" s="416"/>
      <c r="AJ827" s="416"/>
      <c r="AK827" s="416"/>
      <c r="AL827" s="416"/>
      <c r="AM827" s="516"/>
    </row>
    <row r="828" spans="1:39" outlineLevel="1">
      <c r="A828" s="531">
        <v>15</v>
      </c>
      <c r="B828" s="294" t="s">
        <v>495</v>
      </c>
      <c r="C828" s="291" t="s">
        <v>25</v>
      </c>
      <c r="D828" s="295"/>
      <c r="E828" s="295"/>
      <c r="F828" s="295"/>
      <c r="G828" s="295"/>
      <c r="H828" s="295"/>
      <c r="I828" s="295"/>
      <c r="J828" s="295"/>
      <c r="K828" s="295"/>
      <c r="L828" s="295"/>
      <c r="M828" s="295"/>
      <c r="N828" s="295">
        <v>0</v>
      </c>
      <c r="O828" s="295"/>
      <c r="P828" s="295"/>
      <c r="Q828" s="295"/>
      <c r="R828" s="295"/>
      <c r="S828" s="295"/>
      <c r="T828" s="295"/>
      <c r="U828" s="295"/>
      <c r="V828" s="295"/>
      <c r="W828" s="295"/>
      <c r="X828" s="295"/>
      <c r="Y828" s="415"/>
      <c r="Z828" s="415"/>
      <c r="AA828" s="415"/>
      <c r="AB828" s="415"/>
      <c r="AC828" s="415"/>
      <c r="AD828" s="415"/>
      <c r="AE828" s="415"/>
      <c r="AF828" s="410"/>
      <c r="AG828" s="410"/>
      <c r="AH828" s="410"/>
      <c r="AI828" s="410"/>
      <c r="AJ828" s="410"/>
      <c r="AK828" s="410"/>
      <c r="AL828" s="410"/>
      <c r="AM828" s="296">
        <f>SUM(Y828:AL828)</f>
        <v>0</v>
      </c>
    </row>
    <row r="829" spans="1:39" outlineLevel="1">
      <c r="A829" s="531"/>
      <c r="B829" s="294" t="s">
        <v>342</v>
      </c>
      <c r="C829" s="291" t="s">
        <v>163</v>
      </c>
      <c r="D829" s="295"/>
      <c r="E829" s="295"/>
      <c r="F829" s="295"/>
      <c r="G829" s="295"/>
      <c r="H829" s="295"/>
      <c r="I829" s="295"/>
      <c r="J829" s="295"/>
      <c r="K829" s="295"/>
      <c r="L829" s="295"/>
      <c r="M829" s="295"/>
      <c r="N829" s="295">
        <f>N828</f>
        <v>0</v>
      </c>
      <c r="O829" s="295"/>
      <c r="P829" s="295"/>
      <c r="Q829" s="295"/>
      <c r="R829" s="295"/>
      <c r="S829" s="295"/>
      <c r="T829" s="295"/>
      <c r="U829" s="295"/>
      <c r="V829" s="295"/>
      <c r="W829" s="295"/>
      <c r="X829" s="295"/>
      <c r="Y829" s="411">
        <f>Y828</f>
        <v>0</v>
      </c>
      <c r="Z829" s="411">
        <f t="shared" ref="Z829:AL829" si="2477">Z828</f>
        <v>0</v>
      </c>
      <c r="AA829" s="411">
        <f t="shared" si="2477"/>
        <v>0</v>
      </c>
      <c r="AB829" s="411">
        <f t="shared" si="2477"/>
        <v>0</v>
      </c>
      <c r="AC829" s="411">
        <f t="shared" si="2477"/>
        <v>0</v>
      </c>
      <c r="AD829" s="411">
        <f t="shared" si="2477"/>
        <v>0</v>
      </c>
      <c r="AE829" s="411">
        <f t="shared" si="2477"/>
        <v>0</v>
      </c>
      <c r="AF829" s="411">
        <f t="shared" si="2477"/>
        <v>0</v>
      </c>
      <c r="AG829" s="411">
        <f t="shared" si="2477"/>
        <v>0</v>
      </c>
      <c r="AH829" s="411">
        <f t="shared" si="2477"/>
        <v>0</v>
      </c>
      <c r="AI829" s="411">
        <f t="shared" si="2477"/>
        <v>0</v>
      </c>
      <c r="AJ829" s="411">
        <f t="shared" si="2477"/>
        <v>0</v>
      </c>
      <c r="AK829" s="411">
        <f t="shared" si="2477"/>
        <v>0</v>
      </c>
      <c r="AL829" s="411">
        <f t="shared" si="2477"/>
        <v>0</v>
      </c>
      <c r="AM829" s="297"/>
    </row>
    <row r="830" spans="1:39" outlineLevel="1">
      <c r="A830" s="531"/>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s="283" customFormat="1" outlineLevel="1">
      <c r="A831" s="531">
        <v>16</v>
      </c>
      <c r="B831" s="324" t="s">
        <v>491</v>
      </c>
      <c r="C831" s="291" t="s">
        <v>25</v>
      </c>
      <c r="D831" s="295"/>
      <c r="E831" s="295"/>
      <c r="F831" s="295"/>
      <c r="G831" s="295"/>
      <c r="H831" s="295"/>
      <c r="I831" s="295"/>
      <c r="J831" s="295"/>
      <c r="K831" s="295"/>
      <c r="L831" s="295"/>
      <c r="M831" s="295"/>
      <c r="N831" s="295">
        <v>0</v>
      </c>
      <c r="O831" s="295"/>
      <c r="P831" s="295"/>
      <c r="Q831" s="295"/>
      <c r="R831" s="295"/>
      <c r="S831" s="295"/>
      <c r="T831" s="295"/>
      <c r="U831" s="295"/>
      <c r="V831" s="295"/>
      <c r="W831" s="295"/>
      <c r="X831" s="295"/>
      <c r="Y831" s="415"/>
      <c r="Z831" s="415"/>
      <c r="AA831" s="415"/>
      <c r="AB831" s="415"/>
      <c r="AC831" s="415"/>
      <c r="AD831" s="415"/>
      <c r="AE831" s="415"/>
      <c r="AF831" s="410"/>
      <c r="AG831" s="410"/>
      <c r="AH831" s="410"/>
      <c r="AI831" s="410"/>
      <c r="AJ831" s="410"/>
      <c r="AK831" s="410"/>
      <c r="AL831" s="410"/>
      <c r="AM831" s="296">
        <f>SUM(Y831:AL831)</f>
        <v>0</v>
      </c>
    </row>
    <row r="832" spans="1:39" s="283" customFormat="1" outlineLevel="1">
      <c r="A832" s="531"/>
      <c r="B832" s="294" t="s">
        <v>342</v>
      </c>
      <c r="C832" s="291" t="s">
        <v>163</v>
      </c>
      <c r="D832" s="295"/>
      <c r="E832" s="295"/>
      <c r="F832" s="295"/>
      <c r="G832" s="295"/>
      <c r="H832" s="295"/>
      <c r="I832" s="295"/>
      <c r="J832" s="295"/>
      <c r="K832" s="295"/>
      <c r="L832" s="295"/>
      <c r="M832" s="295"/>
      <c r="N832" s="295">
        <f>N831</f>
        <v>0</v>
      </c>
      <c r="O832" s="295"/>
      <c r="P832" s="295"/>
      <c r="Q832" s="295"/>
      <c r="R832" s="295"/>
      <c r="S832" s="295"/>
      <c r="T832" s="295"/>
      <c r="U832" s="295"/>
      <c r="V832" s="295"/>
      <c r="W832" s="295"/>
      <c r="X832" s="295"/>
      <c r="Y832" s="411">
        <f>Y831</f>
        <v>0</v>
      </c>
      <c r="Z832" s="411">
        <f t="shared" ref="Z832:AL832" si="2478">Z831</f>
        <v>0</v>
      </c>
      <c r="AA832" s="411">
        <f t="shared" si="2478"/>
        <v>0</v>
      </c>
      <c r="AB832" s="411">
        <f t="shared" si="2478"/>
        <v>0</v>
      </c>
      <c r="AC832" s="411">
        <f t="shared" si="2478"/>
        <v>0</v>
      </c>
      <c r="AD832" s="411">
        <f t="shared" si="2478"/>
        <v>0</v>
      </c>
      <c r="AE832" s="411">
        <f t="shared" si="2478"/>
        <v>0</v>
      </c>
      <c r="AF832" s="411">
        <f t="shared" si="2478"/>
        <v>0</v>
      </c>
      <c r="AG832" s="411">
        <f t="shared" si="2478"/>
        <v>0</v>
      </c>
      <c r="AH832" s="411">
        <f t="shared" si="2478"/>
        <v>0</v>
      </c>
      <c r="AI832" s="411">
        <f t="shared" si="2478"/>
        <v>0</v>
      </c>
      <c r="AJ832" s="411">
        <f t="shared" si="2478"/>
        <v>0</v>
      </c>
      <c r="AK832" s="411">
        <f t="shared" si="2478"/>
        <v>0</v>
      </c>
      <c r="AL832" s="411">
        <f t="shared" si="2478"/>
        <v>0</v>
      </c>
      <c r="AM832" s="297"/>
    </row>
    <row r="833" spans="1:39" s="283" customFormat="1" outlineLevel="1">
      <c r="A833" s="531"/>
      <c r="B833" s="324"/>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2"/>
      <c r="Z833" s="412"/>
      <c r="AA833" s="412"/>
      <c r="AB833" s="412"/>
      <c r="AC833" s="412"/>
      <c r="AD833" s="412"/>
      <c r="AE833" s="416"/>
      <c r="AF833" s="416"/>
      <c r="AG833" s="416"/>
      <c r="AH833" s="416"/>
      <c r="AI833" s="416"/>
      <c r="AJ833" s="416"/>
      <c r="AK833" s="416"/>
      <c r="AL833" s="416"/>
      <c r="AM833" s="313"/>
    </row>
    <row r="834" spans="1:39" ht="15.75" outlineLevel="1">
      <c r="A834" s="531"/>
      <c r="B834" s="518" t="s">
        <v>496</v>
      </c>
      <c r="C834" s="320"/>
      <c r="D834" s="290"/>
      <c r="E834" s="289"/>
      <c r="F834" s="289"/>
      <c r="G834" s="289"/>
      <c r="H834" s="289"/>
      <c r="I834" s="289"/>
      <c r="J834" s="289"/>
      <c r="K834" s="289"/>
      <c r="L834" s="289"/>
      <c r="M834" s="289"/>
      <c r="N834" s="290"/>
      <c r="O834" s="289"/>
      <c r="P834" s="289"/>
      <c r="Q834" s="289"/>
      <c r="R834" s="289"/>
      <c r="S834" s="289"/>
      <c r="T834" s="289"/>
      <c r="U834" s="289"/>
      <c r="V834" s="289"/>
      <c r="W834" s="289"/>
      <c r="X834" s="289"/>
      <c r="Y834" s="414"/>
      <c r="Z834" s="414"/>
      <c r="AA834" s="414"/>
      <c r="AB834" s="414"/>
      <c r="AC834" s="414"/>
      <c r="AD834" s="414"/>
      <c r="AE834" s="414"/>
      <c r="AF834" s="414"/>
      <c r="AG834" s="414"/>
      <c r="AH834" s="414"/>
      <c r="AI834" s="414"/>
      <c r="AJ834" s="414"/>
      <c r="AK834" s="414"/>
      <c r="AL834" s="414"/>
      <c r="AM834" s="292"/>
    </row>
    <row r="835" spans="1:39" outlineLevel="1">
      <c r="A835" s="531">
        <v>17</v>
      </c>
      <c r="B835" s="428" t="s">
        <v>112</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1"/>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79">Z835</f>
        <v>0</v>
      </c>
      <c r="AA836" s="411">
        <f t="shared" si="2479"/>
        <v>0</v>
      </c>
      <c r="AB836" s="411">
        <f t="shared" si="2479"/>
        <v>0</v>
      </c>
      <c r="AC836" s="411">
        <f t="shared" si="2479"/>
        <v>0</v>
      </c>
      <c r="AD836" s="411">
        <f t="shared" si="2479"/>
        <v>0</v>
      </c>
      <c r="AE836" s="411">
        <f t="shared" si="2479"/>
        <v>0</v>
      </c>
      <c r="AF836" s="411">
        <f t="shared" si="2479"/>
        <v>0</v>
      </c>
      <c r="AG836" s="411">
        <f t="shared" si="2479"/>
        <v>0</v>
      </c>
      <c r="AH836" s="411">
        <f t="shared" si="2479"/>
        <v>0</v>
      </c>
      <c r="AI836" s="411">
        <f t="shared" si="2479"/>
        <v>0</v>
      </c>
      <c r="AJ836" s="411">
        <f t="shared" si="2479"/>
        <v>0</v>
      </c>
      <c r="AK836" s="411">
        <f t="shared" si="2479"/>
        <v>0</v>
      </c>
      <c r="AL836" s="411">
        <f t="shared" si="2479"/>
        <v>0</v>
      </c>
      <c r="AM836" s="306"/>
    </row>
    <row r="837" spans="1:39" outlineLevel="1">
      <c r="A837" s="531"/>
      <c r="B837" s="294"/>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2"/>
      <c r="Z837" s="425"/>
      <c r="AA837" s="425"/>
      <c r="AB837" s="425"/>
      <c r="AC837" s="425"/>
      <c r="AD837" s="425"/>
      <c r="AE837" s="425"/>
      <c r="AF837" s="425"/>
      <c r="AG837" s="425"/>
      <c r="AH837" s="425"/>
      <c r="AI837" s="425"/>
      <c r="AJ837" s="425"/>
      <c r="AK837" s="425"/>
      <c r="AL837" s="425"/>
      <c r="AM837" s="306"/>
    </row>
    <row r="838" spans="1:39" outlineLevel="1">
      <c r="A838" s="531">
        <v>18</v>
      </c>
      <c r="B838" s="428" t="s">
        <v>109</v>
      </c>
      <c r="C838" s="291" t="s">
        <v>25</v>
      </c>
      <c r="D838" s="295"/>
      <c r="E838" s="295"/>
      <c r="F838" s="295"/>
      <c r="G838" s="295"/>
      <c r="H838" s="295"/>
      <c r="I838" s="295"/>
      <c r="J838" s="295"/>
      <c r="K838" s="295"/>
      <c r="L838" s="295"/>
      <c r="M838" s="295"/>
      <c r="N838" s="295">
        <v>12</v>
      </c>
      <c r="O838" s="295"/>
      <c r="P838" s="295"/>
      <c r="Q838" s="295"/>
      <c r="R838" s="295"/>
      <c r="S838" s="295"/>
      <c r="T838" s="295"/>
      <c r="U838" s="295"/>
      <c r="V838" s="295"/>
      <c r="W838" s="295"/>
      <c r="X838" s="295"/>
      <c r="Y838" s="426"/>
      <c r="Z838" s="410"/>
      <c r="AA838" s="410"/>
      <c r="AB838" s="410"/>
      <c r="AC838" s="410"/>
      <c r="AD838" s="410"/>
      <c r="AE838" s="410"/>
      <c r="AF838" s="415"/>
      <c r="AG838" s="415"/>
      <c r="AH838" s="415"/>
      <c r="AI838" s="415"/>
      <c r="AJ838" s="415"/>
      <c r="AK838" s="415"/>
      <c r="AL838" s="415"/>
      <c r="AM838" s="296">
        <f>SUM(Y838:AL838)</f>
        <v>0</v>
      </c>
    </row>
    <row r="839" spans="1:39" outlineLevel="1">
      <c r="A839" s="531"/>
      <c r="B839" s="294" t="s">
        <v>342</v>
      </c>
      <c r="C839" s="291" t="s">
        <v>163</v>
      </c>
      <c r="D839" s="295"/>
      <c r="E839" s="295"/>
      <c r="F839" s="295"/>
      <c r="G839" s="295"/>
      <c r="H839" s="295"/>
      <c r="I839" s="295"/>
      <c r="J839" s="295"/>
      <c r="K839" s="295"/>
      <c r="L839" s="295"/>
      <c r="M839" s="295"/>
      <c r="N839" s="295">
        <f>N838</f>
        <v>12</v>
      </c>
      <c r="O839" s="295"/>
      <c r="P839" s="295"/>
      <c r="Q839" s="295"/>
      <c r="R839" s="295"/>
      <c r="S839" s="295"/>
      <c r="T839" s="295"/>
      <c r="U839" s="295"/>
      <c r="V839" s="295"/>
      <c r="W839" s="295"/>
      <c r="X839" s="295"/>
      <c r="Y839" s="411">
        <f>Y838</f>
        <v>0</v>
      </c>
      <c r="Z839" s="411">
        <f t="shared" ref="Z839:AL839" si="2480">Z838</f>
        <v>0</v>
      </c>
      <c r="AA839" s="411">
        <f t="shared" si="2480"/>
        <v>0</v>
      </c>
      <c r="AB839" s="411">
        <f t="shared" si="2480"/>
        <v>0</v>
      </c>
      <c r="AC839" s="411">
        <f t="shared" si="2480"/>
        <v>0</v>
      </c>
      <c r="AD839" s="411">
        <f t="shared" si="2480"/>
        <v>0</v>
      </c>
      <c r="AE839" s="411">
        <f t="shared" si="2480"/>
        <v>0</v>
      </c>
      <c r="AF839" s="411">
        <f t="shared" si="2480"/>
        <v>0</v>
      </c>
      <c r="AG839" s="411">
        <f t="shared" si="2480"/>
        <v>0</v>
      </c>
      <c r="AH839" s="411">
        <f t="shared" si="2480"/>
        <v>0</v>
      </c>
      <c r="AI839" s="411">
        <f t="shared" si="2480"/>
        <v>0</v>
      </c>
      <c r="AJ839" s="411">
        <f t="shared" si="2480"/>
        <v>0</v>
      </c>
      <c r="AK839" s="411">
        <f t="shared" si="2480"/>
        <v>0</v>
      </c>
      <c r="AL839" s="411">
        <f t="shared" si="2480"/>
        <v>0</v>
      </c>
      <c r="AM839" s="306"/>
    </row>
    <row r="840" spans="1:39" outlineLevel="1">
      <c r="A840" s="531"/>
      <c r="B840" s="322"/>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3"/>
      <c r="Z840" s="424"/>
      <c r="AA840" s="424"/>
      <c r="AB840" s="424"/>
      <c r="AC840" s="424"/>
      <c r="AD840" s="424"/>
      <c r="AE840" s="424"/>
      <c r="AF840" s="424"/>
      <c r="AG840" s="424"/>
      <c r="AH840" s="424"/>
      <c r="AI840" s="424"/>
      <c r="AJ840" s="424"/>
      <c r="AK840" s="424"/>
      <c r="AL840" s="424"/>
      <c r="AM840" s="297"/>
    </row>
    <row r="841" spans="1:39" outlineLevel="1">
      <c r="A841" s="531">
        <v>19</v>
      </c>
      <c r="B841" s="428" t="s">
        <v>111</v>
      </c>
      <c r="C841" s="291" t="s">
        <v>25</v>
      </c>
      <c r="D841" s="295"/>
      <c r="E841" s="295"/>
      <c r="F841" s="295"/>
      <c r="G841" s="295"/>
      <c r="H841" s="295"/>
      <c r="I841" s="295"/>
      <c r="J841" s="295"/>
      <c r="K841" s="295"/>
      <c r="L841" s="295"/>
      <c r="M841" s="295"/>
      <c r="N841" s="295">
        <v>12</v>
      </c>
      <c r="O841" s="295"/>
      <c r="P841" s="295"/>
      <c r="Q841" s="295"/>
      <c r="R841" s="295"/>
      <c r="S841" s="295"/>
      <c r="T841" s="295"/>
      <c r="U841" s="295"/>
      <c r="V841" s="295"/>
      <c r="W841" s="295"/>
      <c r="X841" s="295"/>
      <c r="Y841" s="426"/>
      <c r="Z841" s="410"/>
      <c r="AA841" s="410"/>
      <c r="AB841" s="410"/>
      <c r="AC841" s="410"/>
      <c r="AD841" s="410"/>
      <c r="AE841" s="410"/>
      <c r="AF841" s="415"/>
      <c r="AG841" s="415"/>
      <c r="AH841" s="415"/>
      <c r="AI841" s="415"/>
      <c r="AJ841" s="415"/>
      <c r="AK841" s="415"/>
      <c r="AL841" s="415"/>
      <c r="AM841" s="296">
        <f>SUM(Y841:AL841)</f>
        <v>0</v>
      </c>
    </row>
    <row r="842" spans="1:39" outlineLevel="1">
      <c r="A842" s="531"/>
      <c r="B842" s="294" t="s">
        <v>342</v>
      </c>
      <c r="C842" s="291" t="s">
        <v>163</v>
      </c>
      <c r="D842" s="295"/>
      <c r="E842" s="295"/>
      <c r="F842" s="295"/>
      <c r="G842" s="295"/>
      <c r="H842" s="295"/>
      <c r="I842" s="295"/>
      <c r="J842" s="295"/>
      <c r="K842" s="295"/>
      <c r="L842" s="295"/>
      <c r="M842" s="295"/>
      <c r="N842" s="295">
        <f>N841</f>
        <v>12</v>
      </c>
      <c r="O842" s="295"/>
      <c r="P842" s="295"/>
      <c r="Q842" s="295"/>
      <c r="R842" s="295"/>
      <c r="S842" s="295"/>
      <c r="T842" s="295"/>
      <c r="U842" s="295"/>
      <c r="V842" s="295"/>
      <c r="W842" s="295"/>
      <c r="X842" s="295"/>
      <c r="Y842" s="411">
        <f>Y841</f>
        <v>0</v>
      </c>
      <c r="Z842" s="411">
        <f t="shared" ref="Z842:AL842" si="2481">Z841</f>
        <v>0</v>
      </c>
      <c r="AA842" s="411">
        <f t="shared" si="2481"/>
        <v>0</v>
      </c>
      <c r="AB842" s="411">
        <f t="shared" si="2481"/>
        <v>0</v>
      </c>
      <c r="AC842" s="411">
        <f t="shared" si="2481"/>
        <v>0</v>
      </c>
      <c r="AD842" s="411">
        <f t="shared" si="2481"/>
        <v>0</v>
      </c>
      <c r="AE842" s="411">
        <f t="shared" si="2481"/>
        <v>0</v>
      </c>
      <c r="AF842" s="411">
        <f t="shared" si="2481"/>
        <v>0</v>
      </c>
      <c r="AG842" s="411">
        <f t="shared" si="2481"/>
        <v>0</v>
      </c>
      <c r="AH842" s="411">
        <f t="shared" si="2481"/>
        <v>0</v>
      </c>
      <c r="AI842" s="411">
        <f t="shared" si="2481"/>
        <v>0</v>
      </c>
      <c r="AJ842" s="411">
        <f t="shared" si="2481"/>
        <v>0</v>
      </c>
      <c r="AK842" s="411">
        <f t="shared" si="2481"/>
        <v>0</v>
      </c>
      <c r="AL842" s="411">
        <f t="shared" si="2481"/>
        <v>0</v>
      </c>
      <c r="AM842" s="297"/>
    </row>
    <row r="843" spans="1:39" outlineLevel="1">
      <c r="A843" s="531"/>
      <c r="B843" s="322"/>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12"/>
      <c r="Z843" s="412"/>
      <c r="AA843" s="412"/>
      <c r="AB843" s="412"/>
      <c r="AC843" s="412"/>
      <c r="AD843" s="412"/>
      <c r="AE843" s="412"/>
      <c r="AF843" s="412"/>
      <c r="AG843" s="412"/>
      <c r="AH843" s="412"/>
      <c r="AI843" s="412"/>
      <c r="AJ843" s="412"/>
      <c r="AK843" s="412"/>
      <c r="AL843" s="412"/>
      <c r="AM843" s="306"/>
    </row>
    <row r="844" spans="1:39" outlineLevel="1">
      <c r="A844" s="531">
        <v>20</v>
      </c>
      <c r="B844" s="428" t="s">
        <v>110</v>
      </c>
      <c r="C844" s="291" t="s">
        <v>25</v>
      </c>
      <c r="D844" s="295"/>
      <c r="E844" s="295"/>
      <c r="F844" s="295"/>
      <c r="G844" s="295"/>
      <c r="H844" s="295"/>
      <c r="I844" s="295"/>
      <c r="J844" s="295"/>
      <c r="K844" s="295"/>
      <c r="L844" s="295"/>
      <c r="M844" s="295"/>
      <c r="N844" s="295">
        <v>12</v>
      </c>
      <c r="O844" s="295"/>
      <c r="P844" s="295"/>
      <c r="Q844" s="295"/>
      <c r="R844" s="295"/>
      <c r="S844" s="295"/>
      <c r="T844" s="295"/>
      <c r="U844" s="295"/>
      <c r="V844" s="295"/>
      <c r="W844" s="295"/>
      <c r="X844" s="295"/>
      <c r="Y844" s="426"/>
      <c r="Z844" s="410"/>
      <c r="AA844" s="410"/>
      <c r="AB844" s="410"/>
      <c r="AC844" s="410"/>
      <c r="AD844" s="410"/>
      <c r="AE844" s="410"/>
      <c r="AF844" s="415"/>
      <c r="AG844" s="415"/>
      <c r="AH844" s="415"/>
      <c r="AI844" s="415"/>
      <c r="AJ844" s="415"/>
      <c r="AK844" s="415"/>
      <c r="AL844" s="415"/>
      <c r="AM844" s="296">
        <f>SUM(Y844:AL844)</f>
        <v>0</v>
      </c>
    </row>
    <row r="845" spans="1:39" outlineLevel="1">
      <c r="A845" s="531"/>
      <c r="B845" s="294" t="s">
        <v>342</v>
      </c>
      <c r="C845" s="291" t="s">
        <v>163</v>
      </c>
      <c r="D845" s="295"/>
      <c r="E845" s="295"/>
      <c r="F845" s="295"/>
      <c r="G845" s="295"/>
      <c r="H845" s="295"/>
      <c r="I845" s="295"/>
      <c r="J845" s="295"/>
      <c r="K845" s="295"/>
      <c r="L845" s="295"/>
      <c r="M845" s="295"/>
      <c r="N845" s="295">
        <f>N844</f>
        <v>12</v>
      </c>
      <c r="O845" s="295"/>
      <c r="P845" s="295"/>
      <c r="Q845" s="295"/>
      <c r="R845" s="295"/>
      <c r="S845" s="295"/>
      <c r="T845" s="295"/>
      <c r="U845" s="295"/>
      <c r="V845" s="295"/>
      <c r="W845" s="295"/>
      <c r="X845" s="295"/>
      <c r="Y845" s="411">
        <f>Y844</f>
        <v>0</v>
      </c>
      <c r="Z845" s="411">
        <f t="shared" ref="Z845:AL845" si="2482">Z844</f>
        <v>0</v>
      </c>
      <c r="AA845" s="411">
        <f t="shared" si="2482"/>
        <v>0</v>
      </c>
      <c r="AB845" s="411">
        <f t="shared" si="2482"/>
        <v>0</v>
      </c>
      <c r="AC845" s="411">
        <f t="shared" si="2482"/>
        <v>0</v>
      </c>
      <c r="AD845" s="411">
        <f t="shared" si="2482"/>
        <v>0</v>
      </c>
      <c r="AE845" s="411">
        <f t="shared" si="2482"/>
        <v>0</v>
      </c>
      <c r="AF845" s="411">
        <f t="shared" si="2482"/>
        <v>0</v>
      </c>
      <c r="AG845" s="411">
        <f t="shared" si="2482"/>
        <v>0</v>
      </c>
      <c r="AH845" s="411">
        <f t="shared" si="2482"/>
        <v>0</v>
      </c>
      <c r="AI845" s="411">
        <f t="shared" si="2482"/>
        <v>0</v>
      </c>
      <c r="AJ845" s="411">
        <f t="shared" si="2482"/>
        <v>0</v>
      </c>
      <c r="AK845" s="411">
        <f t="shared" si="2482"/>
        <v>0</v>
      </c>
      <c r="AL845" s="411">
        <f t="shared" si="2482"/>
        <v>0</v>
      </c>
      <c r="AM845" s="306"/>
    </row>
    <row r="846" spans="1:39" ht="15.75" outlineLevel="1">
      <c r="A846" s="531"/>
      <c r="B846" s="323"/>
      <c r="C846" s="300"/>
      <c r="D846" s="291"/>
      <c r="E846" s="291"/>
      <c r="F846" s="291"/>
      <c r="G846" s="291"/>
      <c r="H846" s="291"/>
      <c r="I846" s="291"/>
      <c r="J846" s="291"/>
      <c r="K846" s="291"/>
      <c r="L846" s="291"/>
      <c r="M846" s="291"/>
      <c r="N846" s="300"/>
      <c r="O846" s="291"/>
      <c r="P846" s="291"/>
      <c r="Q846" s="291"/>
      <c r="R846" s="291"/>
      <c r="S846" s="291"/>
      <c r="T846" s="291"/>
      <c r="U846" s="291"/>
      <c r="V846" s="291"/>
      <c r="W846" s="291"/>
      <c r="X846" s="291"/>
      <c r="Y846" s="412"/>
      <c r="Z846" s="412"/>
      <c r="AA846" s="412"/>
      <c r="AB846" s="412"/>
      <c r="AC846" s="412"/>
      <c r="AD846" s="412"/>
      <c r="AE846" s="412"/>
      <c r="AF846" s="412"/>
      <c r="AG846" s="412"/>
      <c r="AH846" s="412"/>
      <c r="AI846" s="412"/>
      <c r="AJ846" s="412"/>
      <c r="AK846" s="412"/>
      <c r="AL846" s="412"/>
      <c r="AM846" s="306"/>
    </row>
    <row r="847" spans="1:39" ht="15.75" outlineLevel="1">
      <c r="A847" s="531"/>
      <c r="B847" s="517" t="s">
        <v>503</v>
      </c>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15.75" outlineLevel="1">
      <c r="A848" s="531"/>
      <c r="B848" s="503" t="s">
        <v>499</v>
      </c>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outlineLevel="1">
      <c r="A849" s="531">
        <v>21</v>
      </c>
      <c r="B849" s="428" t="s">
        <v>113</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1"/>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483">Z849</f>
        <v>0</v>
      </c>
      <c r="AA850" s="411">
        <f t="shared" ref="AA850" si="2484">AA849</f>
        <v>0</v>
      </c>
      <c r="AB850" s="411">
        <f t="shared" ref="AB850" si="2485">AB849</f>
        <v>0</v>
      </c>
      <c r="AC850" s="411">
        <f t="shared" ref="AC850" si="2486">AC849</f>
        <v>0</v>
      </c>
      <c r="AD850" s="411">
        <f t="shared" ref="AD850" si="2487">AD849</f>
        <v>0</v>
      </c>
      <c r="AE850" s="411">
        <f t="shared" ref="AE850" si="2488">AE849</f>
        <v>0</v>
      </c>
      <c r="AF850" s="411">
        <f t="shared" ref="AF850" si="2489">AF849</f>
        <v>0</v>
      </c>
      <c r="AG850" s="411">
        <f t="shared" ref="AG850" si="2490">AG849</f>
        <v>0</v>
      </c>
      <c r="AH850" s="411">
        <f t="shared" ref="AH850" si="2491">AH849</f>
        <v>0</v>
      </c>
      <c r="AI850" s="411">
        <f t="shared" ref="AI850" si="2492">AI849</f>
        <v>0</v>
      </c>
      <c r="AJ850" s="411">
        <f t="shared" ref="AJ850" si="2493">AJ849</f>
        <v>0</v>
      </c>
      <c r="AK850" s="411">
        <f t="shared" ref="AK850" si="2494">AK849</f>
        <v>0</v>
      </c>
      <c r="AL850" s="411">
        <f t="shared" ref="AL850" si="2495">AL849</f>
        <v>0</v>
      </c>
      <c r="AM850" s="306"/>
    </row>
    <row r="851" spans="1:39" outlineLevel="1">
      <c r="A851" s="531"/>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30" outlineLevel="1">
      <c r="A852" s="531">
        <v>22</v>
      </c>
      <c r="B852" s="428" t="s">
        <v>114</v>
      </c>
      <c r="C852" s="291" t="s">
        <v>25</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5"/>
      <c r="Z852" s="415"/>
      <c r="AA852" s="415"/>
      <c r="AB852" s="415"/>
      <c r="AC852" s="415"/>
      <c r="AD852" s="415"/>
      <c r="AE852" s="415"/>
      <c r="AF852" s="410"/>
      <c r="AG852" s="410"/>
      <c r="AH852" s="410"/>
      <c r="AI852" s="410"/>
      <c r="AJ852" s="410"/>
      <c r="AK852" s="410"/>
      <c r="AL852" s="410"/>
      <c r="AM852" s="296">
        <f>SUM(Y852:AL852)</f>
        <v>0</v>
      </c>
    </row>
    <row r="853" spans="1:39" outlineLevel="1">
      <c r="A853" s="531"/>
      <c r="B853" s="294" t="s">
        <v>342</v>
      </c>
      <c r="C853" s="291" t="s">
        <v>163</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1">
        <f>Y852</f>
        <v>0</v>
      </c>
      <c r="Z853" s="411">
        <f t="shared" ref="Z853" si="2496">Z852</f>
        <v>0</v>
      </c>
      <c r="AA853" s="411">
        <f t="shared" ref="AA853" si="2497">AA852</f>
        <v>0</v>
      </c>
      <c r="AB853" s="411">
        <f t="shared" ref="AB853" si="2498">AB852</f>
        <v>0</v>
      </c>
      <c r="AC853" s="411">
        <f t="shared" ref="AC853" si="2499">AC852</f>
        <v>0</v>
      </c>
      <c r="AD853" s="411">
        <f t="shared" ref="AD853" si="2500">AD852</f>
        <v>0</v>
      </c>
      <c r="AE853" s="411">
        <f t="shared" ref="AE853" si="2501">AE852</f>
        <v>0</v>
      </c>
      <c r="AF853" s="411">
        <f t="shared" ref="AF853" si="2502">AF852</f>
        <v>0</v>
      </c>
      <c r="AG853" s="411">
        <f t="shared" ref="AG853" si="2503">AG852</f>
        <v>0</v>
      </c>
      <c r="AH853" s="411">
        <f t="shared" ref="AH853" si="2504">AH852</f>
        <v>0</v>
      </c>
      <c r="AI853" s="411">
        <f t="shared" ref="AI853" si="2505">AI852</f>
        <v>0</v>
      </c>
      <c r="AJ853" s="411">
        <f t="shared" ref="AJ853" si="2506">AJ852</f>
        <v>0</v>
      </c>
      <c r="AK853" s="411">
        <f t="shared" ref="AK853" si="2507">AK852</f>
        <v>0</v>
      </c>
      <c r="AL853" s="411">
        <f t="shared" ref="AL853" si="2508">AL852</f>
        <v>0</v>
      </c>
      <c r="AM853" s="306"/>
    </row>
    <row r="854" spans="1:39" outlineLevel="1">
      <c r="A854" s="531"/>
      <c r="B854" s="294"/>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22"/>
      <c r="Z854" s="425"/>
      <c r="AA854" s="425"/>
      <c r="AB854" s="425"/>
      <c r="AC854" s="425"/>
      <c r="AD854" s="425"/>
      <c r="AE854" s="425"/>
      <c r="AF854" s="425"/>
      <c r="AG854" s="425"/>
      <c r="AH854" s="425"/>
      <c r="AI854" s="425"/>
      <c r="AJ854" s="425"/>
      <c r="AK854" s="425"/>
      <c r="AL854" s="425"/>
      <c r="AM854" s="306"/>
    </row>
    <row r="855" spans="1:39" ht="30" outlineLevel="1">
      <c r="A855" s="531">
        <v>23</v>
      </c>
      <c r="B855" s="428" t="s">
        <v>115</v>
      </c>
      <c r="C855" s="291" t="s">
        <v>25</v>
      </c>
      <c r="D855" s="295"/>
      <c r="E855" s="295"/>
      <c r="F855" s="295"/>
      <c r="G855" s="295"/>
      <c r="H855" s="295"/>
      <c r="I855" s="295"/>
      <c r="J855" s="295"/>
      <c r="K855" s="295"/>
      <c r="L855" s="295"/>
      <c r="M855" s="295"/>
      <c r="N855" s="291"/>
      <c r="O855" s="295"/>
      <c r="P855" s="295"/>
      <c r="Q855" s="295"/>
      <c r="R855" s="295"/>
      <c r="S855" s="295"/>
      <c r="T855" s="295"/>
      <c r="U855" s="295"/>
      <c r="V855" s="295"/>
      <c r="W855" s="295"/>
      <c r="X855" s="295"/>
      <c r="Y855" s="415"/>
      <c r="Z855" s="415"/>
      <c r="AA855" s="415"/>
      <c r="AB855" s="415"/>
      <c r="AC855" s="415"/>
      <c r="AD855" s="415"/>
      <c r="AE855" s="415"/>
      <c r="AF855" s="410"/>
      <c r="AG855" s="410"/>
      <c r="AH855" s="410"/>
      <c r="AI855" s="410"/>
      <c r="AJ855" s="410"/>
      <c r="AK855" s="410"/>
      <c r="AL855" s="410"/>
      <c r="AM855" s="296">
        <f>SUM(Y855:AL855)</f>
        <v>0</v>
      </c>
    </row>
    <row r="856" spans="1:39" outlineLevel="1">
      <c r="A856" s="531"/>
      <c r="B856" s="294" t="s">
        <v>342</v>
      </c>
      <c r="C856" s="291" t="s">
        <v>163</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1">
        <f>Y855</f>
        <v>0</v>
      </c>
      <c r="Z856" s="411">
        <f t="shared" ref="Z856" si="2509">Z855</f>
        <v>0</v>
      </c>
      <c r="AA856" s="411">
        <f t="shared" ref="AA856" si="2510">AA855</f>
        <v>0</v>
      </c>
      <c r="AB856" s="411">
        <f t="shared" ref="AB856" si="2511">AB855</f>
        <v>0</v>
      </c>
      <c r="AC856" s="411">
        <f t="shared" ref="AC856" si="2512">AC855</f>
        <v>0</v>
      </c>
      <c r="AD856" s="411">
        <f t="shared" ref="AD856" si="2513">AD855</f>
        <v>0</v>
      </c>
      <c r="AE856" s="411">
        <f t="shared" ref="AE856" si="2514">AE855</f>
        <v>0</v>
      </c>
      <c r="AF856" s="411">
        <f t="shared" ref="AF856" si="2515">AF855</f>
        <v>0</v>
      </c>
      <c r="AG856" s="411">
        <f t="shared" ref="AG856" si="2516">AG855</f>
        <v>0</v>
      </c>
      <c r="AH856" s="411">
        <f t="shared" ref="AH856" si="2517">AH855</f>
        <v>0</v>
      </c>
      <c r="AI856" s="411">
        <f t="shared" ref="AI856" si="2518">AI855</f>
        <v>0</v>
      </c>
      <c r="AJ856" s="411">
        <f t="shared" ref="AJ856" si="2519">AJ855</f>
        <v>0</v>
      </c>
      <c r="AK856" s="411">
        <f t="shared" ref="AK856" si="2520">AK855</f>
        <v>0</v>
      </c>
      <c r="AL856" s="411">
        <f t="shared" ref="AL856" si="2521">AL855</f>
        <v>0</v>
      </c>
      <c r="AM856" s="306"/>
    </row>
    <row r="857" spans="1:39" outlineLevel="1">
      <c r="A857" s="531"/>
      <c r="B857" s="430"/>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22"/>
      <c r="Z857" s="425"/>
      <c r="AA857" s="425"/>
      <c r="AB857" s="425"/>
      <c r="AC857" s="425"/>
      <c r="AD857" s="425"/>
      <c r="AE857" s="425"/>
      <c r="AF857" s="425"/>
      <c r="AG857" s="425"/>
      <c r="AH857" s="425"/>
      <c r="AI857" s="425"/>
      <c r="AJ857" s="425"/>
      <c r="AK857" s="425"/>
      <c r="AL857" s="425"/>
      <c r="AM857" s="306"/>
    </row>
    <row r="858" spans="1:39" ht="30" outlineLevel="1">
      <c r="A858" s="531">
        <v>24</v>
      </c>
      <c r="B858" s="428" t="s">
        <v>116</v>
      </c>
      <c r="C858" s="291" t="s">
        <v>25</v>
      </c>
      <c r="D858" s="295"/>
      <c r="E858" s="295"/>
      <c r="F858" s="295"/>
      <c r="G858" s="295"/>
      <c r="H858" s="295"/>
      <c r="I858" s="295"/>
      <c r="J858" s="295"/>
      <c r="K858" s="295"/>
      <c r="L858" s="295"/>
      <c r="M858" s="295"/>
      <c r="N858" s="291"/>
      <c r="O858" s="295"/>
      <c r="P858" s="295"/>
      <c r="Q858" s="295"/>
      <c r="R858" s="295"/>
      <c r="S858" s="295"/>
      <c r="T858" s="295"/>
      <c r="U858" s="295"/>
      <c r="V858" s="295"/>
      <c r="W858" s="295"/>
      <c r="X858" s="295"/>
      <c r="Y858" s="415"/>
      <c r="Z858" s="415"/>
      <c r="AA858" s="415"/>
      <c r="AB858" s="415"/>
      <c r="AC858" s="415"/>
      <c r="AD858" s="415"/>
      <c r="AE858" s="415"/>
      <c r="AF858" s="410"/>
      <c r="AG858" s="410"/>
      <c r="AH858" s="410"/>
      <c r="AI858" s="410"/>
      <c r="AJ858" s="410"/>
      <c r="AK858" s="410"/>
      <c r="AL858" s="410"/>
      <c r="AM858" s="296">
        <f>SUM(Y858:AL858)</f>
        <v>0</v>
      </c>
    </row>
    <row r="859" spans="1:39" outlineLevel="1">
      <c r="A859" s="531"/>
      <c r="B859" s="294" t="s">
        <v>342</v>
      </c>
      <c r="C859" s="291" t="s">
        <v>163</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1">
        <f>Y858</f>
        <v>0</v>
      </c>
      <c r="Z859" s="411">
        <f t="shared" ref="Z859" si="2522">Z858</f>
        <v>0</v>
      </c>
      <c r="AA859" s="411">
        <f t="shared" ref="AA859" si="2523">AA858</f>
        <v>0</v>
      </c>
      <c r="AB859" s="411">
        <f t="shared" ref="AB859" si="2524">AB858</f>
        <v>0</v>
      </c>
      <c r="AC859" s="411">
        <f t="shared" ref="AC859" si="2525">AC858</f>
        <v>0</v>
      </c>
      <c r="AD859" s="411">
        <f t="shared" ref="AD859" si="2526">AD858</f>
        <v>0</v>
      </c>
      <c r="AE859" s="411">
        <f t="shared" ref="AE859" si="2527">AE858</f>
        <v>0</v>
      </c>
      <c r="AF859" s="411">
        <f t="shared" ref="AF859" si="2528">AF858</f>
        <v>0</v>
      </c>
      <c r="AG859" s="411">
        <f t="shared" ref="AG859" si="2529">AG858</f>
        <v>0</v>
      </c>
      <c r="AH859" s="411">
        <f t="shared" ref="AH859" si="2530">AH858</f>
        <v>0</v>
      </c>
      <c r="AI859" s="411">
        <f t="shared" ref="AI859" si="2531">AI858</f>
        <v>0</v>
      </c>
      <c r="AJ859" s="411">
        <f t="shared" ref="AJ859" si="2532">AJ858</f>
        <v>0</v>
      </c>
      <c r="AK859" s="411">
        <f t="shared" ref="AK859" si="2533">AK858</f>
        <v>0</v>
      </c>
      <c r="AL859" s="411">
        <f t="shared" ref="AL859" si="2534">AL858</f>
        <v>0</v>
      </c>
      <c r="AM859" s="306"/>
    </row>
    <row r="860" spans="1:39" outlineLevel="1">
      <c r="A860" s="531"/>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15.75" outlineLevel="1">
      <c r="A861" s="531"/>
      <c r="B861" s="288" t="s">
        <v>500</v>
      </c>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outlineLevel="1">
      <c r="A862" s="531">
        <v>25</v>
      </c>
      <c r="B862" s="428" t="s">
        <v>117</v>
      </c>
      <c r="C862" s="291" t="s">
        <v>25</v>
      </c>
      <c r="D862" s="295">
        <v>130667.33333333334</v>
      </c>
      <c r="E862" s="295">
        <v>130667.33333333334</v>
      </c>
      <c r="F862" s="295">
        <v>130667.33333333334</v>
      </c>
      <c r="G862" s="295">
        <v>130667.33333333334</v>
      </c>
      <c r="H862" s="295">
        <v>130667.33333333334</v>
      </c>
      <c r="I862" s="295">
        <v>130667.33333333334</v>
      </c>
      <c r="J862" s="295">
        <v>130667.33333333334</v>
      </c>
      <c r="K862" s="295">
        <v>130667.33333333334</v>
      </c>
      <c r="L862" s="295">
        <v>130667.33333333334</v>
      </c>
      <c r="M862" s="295">
        <v>112854.81720430109</v>
      </c>
      <c r="N862" s="295">
        <v>12</v>
      </c>
      <c r="O862" s="295">
        <v>5.806451612903226</v>
      </c>
      <c r="P862" s="295">
        <v>5.806451612903226</v>
      </c>
      <c r="Q862" s="295">
        <v>5.806451612903226</v>
      </c>
      <c r="R862" s="295">
        <v>5.806451612903226</v>
      </c>
      <c r="S862" s="295">
        <v>5.806451612903226</v>
      </c>
      <c r="T862" s="295">
        <v>5.806451612903226</v>
      </c>
      <c r="U862" s="295">
        <v>5.806451612903226</v>
      </c>
      <c r="V862" s="295">
        <v>5.806451612903226</v>
      </c>
      <c r="W862" s="295">
        <v>5.806451612903226</v>
      </c>
      <c r="X862" s="295">
        <v>5.010752688172043</v>
      </c>
      <c r="Y862" s="426"/>
      <c r="Z862" s="415">
        <v>0.5</v>
      </c>
      <c r="AA862" s="415">
        <v>0.5</v>
      </c>
      <c r="AB862" s="415"/>
      <c r="AC862" s="415"/>
      <c r="AD862" s="415"/>
      <c r="AE862" s="415"/>
      <c r="AF862" s="415"/>
      <c r="AG862" s="415"/>
      <c r="AH862" s="415"/>
      <c r="AI862" s="415"/>
      <c r="AJ862" s="415"/>
      <c r="AK862" s="415"/>
      <c r="AL862" s="415"/>
      <c r="AM862" s="296">
        <f>SUM(Y862:AL862)</f>
        <v>1</v>
      </c>
    </row>
    <row r="863" spans="1:39" outlineLevel="1">
      <c r="A863" s="531"/>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35">Z862</f>
        <v>0.5</v>
      </c>
      <c r="AA863" s="411">
        <f t="shared" ref="AA863" si="2536">AA862</f>
        <v>0.5</v>
      </c>
      <c r="AB863" s="411">
        <f t="shared" ref="AB863" si="2537">AB862</f>
        <v>0</v>
      </c>
      <c r="AC863" s="411">
        <f t="shared" ref="AC863" si="2538">AC862</f>
        <v>0</v>
      </c>
      <c r="AD863" s="411">
        <f t="shared" ref="AD863" si="2539">AD862</f>
        <v>0</v>
      </c>
      <c r="AE863" s="411">
        <f t="shared" ref="AE863" si="2540">AE862</f>
        <v>0</v>
      </c>
      <c r="AF863" s="411">
        <f t="shared" ref="AF863" si="2541">AF862</f>
        <v>0</v>
      </c>
      <c r="AG863" s="411">
        <f t="shared" ref="AG863" si="2542">AG862</f>
        <v>0</v>
      </c>
      <c r="AH863" s="411">
        <f t="shared" ref="AH863" si="2543">AH862</f>
        <v>0</v>
      </c>
      <c r="AI863" s="411">
        <f t="shared" ref="AI863" si="2544">AI862</f>
        <v>0</v>
      </c>
      <c r="AJ863" s="411">
        <f t="shared" ref="AJ863" si="2545">AJ862</f>
        <v>0</v>
      </c>
      <c r="AK863" s="411">
        <f t="shared" ref="AK863" si="2546">AK862</f>
        <v>0</v>
      </c>
      <c r="AL863" s="411">
        <f t="shared" ref="AL863" si="2547">AL862</f>
        <v>0</v>
      </c>
      <c r="AM863" s="306"/>
    </row>
    <row r="864" spans="1:39" outlineLevel="1">
      <c r="A864" s="531"/>
      <c r="B864" s="294"/>
      <c r="C864" s="291"/>
      <c r="D864" s="746"/>
      <c r="E864" s="746"/>
      <c r="F864" s="746"/>
      <c r="G864" s="746"/>
      <c r="H864" s="746"/>
      <c r="I864" s="746"/>
      <c r="J864" s="746"/>
      <c r="K864" s="746"/>
      <c r="L864" s="746"/>
      <c r="M864" s="746"/>
      <c r="N864" s="291"/>
      <c r="O864" s="746"/>
      <c r="P864" s="746"/>
      <c r="Q864" s="746"/>
      <c r="R864" s="746"/>
      <c r="S864" s="746"/>
      <c r="T864" s="746"/>
      <c r="U864" s="746"/>
      <c r="V864" s="746"/>
      <c r="W864" s="746"/>
      <c r="X864" s="746"/>
      <c r="Y864" s="412"/>
      <c r="Z864" s="425"/>
      <c r="AA864" s="425"/>
      <c r="AB864" s="425"/>
      <c r="AC864" s="425"/>
      <c r="AD864" s="425"/>
      <c r="AE864" s="425"/>
      <c r="AF864" s="425"/>
      <c r="AG864" s="425"/>
      <c r="AH864" s="425"/>
      <c r="AI864" s="425"/>
      <c r="AJ864" s="425"/>
      <c r="AK864" s="425"/>
      <c r="AL864" s="425"/>
      <c r="AM864" s="306"/>
    </row>
    <row r="865" spans="1:39" ht="30" outlineLevel="1">
      <c r="A865" s="531">
        <v>26</v>
      </c>
      <c r="B865" s="754" t="s">
        <v>769</v>
      </c>
      <c r="C865" s="291" t="s">
        <v>25</v>
      </c>
      <c r="D865" s="295">
        <v>15651543.459434502</v>
      </c>
      <c r="E865" s="295">
        <v>15651543.459434502</v>
      </c>
      <c r="F865" s="295">
        <v>15651543.459434502</v>
      </c>
      <c r="G865" s="295">
        <v>15651543.459434502</v>
      </c>
      <c r="H865" s="295">
        <v>15651543.459434502</v>
      </c>
      <c r="I865" s="295">
        <v>15651543.459434502</v>
      </c>
      <c r="J865" s="295">
        <v>15651543.459434502</v>
      </c>
      <c r="K865" s="295">
        <v>15651543.459434502</v>
      </c>
      <c r="L865" s="295">
        <v>15049619.212515289</v>
      </c>
      <c r="M865" s="295">
        <v>15049619.212515289</v>
      </c>
      <c r="N865" s="295">
        <v>12</v>
      </c>
      <c r="O865" s="295">
        <v>2355.2447649684882</v>
      </c>
      <c r="P865" s="295">
        <v>2355.2447649684882</v>
      </c>
      <c r="Q865" s="295">
        <v>2355.2447649684882</v>
      </c>
      <c r="R865" s="295">
        <v>2355.2447649684882</v>
      </c>
      <c r="S865" s="295">
        <v>2355.2447649684882</v>
      </c>
      <c r="T865" s="295">
        <v>2355.2447649684882</v>
      </c>
      <c r="U865" s="295">
        <v>2355.2447649684882</v>
      </c>
      <c r="V865" s="295">
        <v>2355.2447649684882</v>
      </c>
      <c r="W865" s="295">
        <v>2269.1144547932654</v>
      </c>
      <c r="X865" s="295">
        <v>2269.1144547932654</v>
      </c>
      <c r="Y865" s="426"/>
      <c r="Z865" s="415">
        <v>0.11263218207054453</v>
      </c>
      <c r="AA865" s="415">
        <v>0.61178387746215968</v>
      </c>
      <c r="AB865" s="415"/>
      <c r="AC865" s="415">
        <v>0.20918602696142882</v>
      </c>
      <c r="AD865" s="415">
        <v>0</v>
      </c>
      <c r="AE865" s="415">
        <v>4.1409266038894673E-4</v>
      </c>
      <c r="AF865" s="415"/>
      <c r="AG865" s="415"/>
      <c r="AH865" s="415"/>
      <c r="AI865" s="415"/>
      <c r="AJ865" s="415"/>
      <c r="AK865" s="415"/>
      <c r="AL865" s="415"/>
      <c r="AM865" s="296">
        <f>SUM(Y865:AL865)</f>
        <v>0.93401617915452195</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48">Z865</f>
        <v>0.11263218207054453</v>
      </c>
      <c r="AA866" s="411">
        <f t="shared" ref="AA866" si="2549">AA865</f>
        <v>0.61178387746215968</v>
      </c>
      <c r="AB866" s="411">
        <f t="shared" ref="AB866" si="2550">AB865</f>
        <v>0</v>
      </c>
      <c r="AC866" s="411">
        <f t="shared" ref="AC866" si="2551">AC865</f>
        <v>0.20918602696142882</v>
      </c>
      <c r="AD866" s="411">
        <f t="shared" ref="AD866" si="2552">AD865</f>
        <v>0</v>
      </c>
      <c r="AE866" s="411">
        <f t="shared" ref="AE866" si="2553">AE865</f>
        <v>4.1409266038894673E-4</v>
      </c>
      <c r="AF866" s="411">
        <f t="shared" ref="AF866" si="2554">AF865</f>
        <v>0</v>
      </c>
      <c r="AG866" s="411">
        <f t="shared" ref="AG866" si="2555">AG865</f>
        <v>0</v>
      </c>
      <c r="AH866" s="411">
        <f t="shared" ref="AH866" si="2556">AH865</f>
        <v>0</v>
      </c>
      <c r="AI866" s="411">
        <f t="shared" ref="AI866" si="2557">AI865</f>
        <v>0</v>
      </c>
      <c r="AJ866" s="411">
        <f t="shared" ref="AJ866" si="2558">AJ865</f>
        <v>0</v>
      </c>
      <c r="AK866" s="411">
        <f t="shared" ref="AK866" si="2559">AK865</f>
        <v>0</v>
      </c>
      <c r="AL866" s="411">
        <f t="shared" ref="AL866" si="2560">AL865</f>
        <v>0</v>
      </c>
      <c r="AM866" s="306"/>
    </row>
    <row r="867" spans="1:39" outlineLevel="1">
      <c r="A867" s="531"/>
      <c r="B867" s="294"/>
      <c r="C867" s="291"/>
      <c r="D867" s="746"/>
      <c r="E867" s="746"/>
      <c r="F867" s="746"/>
      <c r="G867" s="746"/>
      <c r="H867" s="746"/>
      <c r="I867" s="746"/>
      <c r="J867" s="746"/>
      <c r="K867" s="746"/>
      <c r="L867" s="746"/>
      <c r="M867" s="746"/>
      <c r="N867" s="291"/>
      <c r="O867" s="746"/>
      <c r="P867" s="746"/>
      <c r="Q867" s="746"/>
      <c r="R867" s="746"/>
      <c r="S867" s="746"/>
      <c r="T867" s="746"/>
      <c r="U867" s="746"/>
      <c r="V867" s="746"/>
      <c r="W867" s="746"/>
      <c r="X867" s="746"/>
      <c r="Y867" s="412"/>
      <c r="Z867" s="425"/>
      <c r="AA867" s="425"/>
      <c r="AB867" s="425"/>
      <c r="AC867" s="425"/>
      <c r="AD867" s="425"/>
      <c r="AE867" s="425"/>
      <c r="AF867" s="425"/>
      <c r="AG867" s="425"/>
      <c r="AH867" s="425"/>
      <c r="AI867" s="425"/>
      <c r="AJ867" s="425"/>
      <c r="AK867" s="425"/>
      <c r="AL867" s="425"/>
      <c r="AM867" s="306"/>
    </row>
    <row r="868" spans="1:39" ht="30" outlineLevel="1">
      <c r="A868" s="531">
        <v>27</v>
      </c>
      <c r="B868" s="428" t="s">
        <v>119</v>
      </c>
      <c r="C868" s="291" t="s">
        <v>25</v>
      </c>
      <c r="D868" s="295">
        <v>431819.60714864929</v>
      </c>
      <c r="E868" s="295">
        <v>431819.60714864929</v>
      </c>
      <c r="F868" s="295">
        <v>415336.74180677085</v>
      </c>
      <c r="G868" s="295">
        <v>404798.99133598653</v>
      </c>
      <c r="H868" s="295">
        <v>376128.74623688863</v>
      </c>
      <c r="I868" s="295">
        <v>308121.19958378351</v>
      </c>
      <c r="J868" s="295">
        <v>260408.03154132696</v>
      </c>
      <c r="K868" s="295">
        <v>209325.34832219721</v>
      </c>
      <c r="L868" s="295">
        <v>167660.64478246364</v>
      </c>
      <c r="M868" s="295">
        <v>131909.07323549394</v>
      </c>
      <c r="N868" s="295">
        <v>12</v>
      </c>
      <c r="O868" s="295">
        <v>74.227527314994205</v>
      </c>
      <c r="P868" s="295">
        <v>74.227527314994205</v>
      </c>
      <c r="Q868" s="295">
        <v>73.040238667183274</v>
      </c>
      <c r="R868" s="295">
        <v>72.02884463386286</v>
      </c>
      <c r="S868" s="295">
        <v>68.730820612165843</v>
      </c>
      <c r="T868" s="295">
        <v>60.771589306470375</v>
      </c>
      <c r="U868" s="295">
        <v>52.988252615265417</v>
      </c>
      <c r="V868" s="295">
        <v>43.709811700891137</v>
      </c>
      <c r="W868" s="295">
        <v>35.354817512592028</v>
      </c>
      <c r="X868" s="295">
        <v>27.439559860519182</v>
      </c>
      <c r="Y868" s="426"/>
      <c r="Z868" s="415">
        <v>1</v>
      </c>
      <c r="AA868" s="415"/>
      <c r="AB868" s="415"/>
      <c r="AC868" s="415"/>
      <c r="AD868" s="415"/>
      <c r="AE868" s="415"/>
      <c r="AF868" s="415"/>
      <c r="AG868" s="415"/>
      <c r="AH868" s="415"/>
      <c r="AI868" s="415"/>
      <c r="AJ868" s="415"/>
      <c r="AK868" s="415"/>
      <c r="AL868" s="415"/>
      <c r="AM868" s="296">
        <f>SUM(Y868:AL868)</f>
        <v>1</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61">Z868</f>
        <v>1</v>
      </c>
      <c r="AA869" s="411">
        <f t="shared" ref="AA869" si="2562">AA868</f>
        <v>0</v>
      </c>
      <c r="AB869" s="411">
        <f t="shared" ref="AB869" si="2563">AB868</f>
        <v>0</v>
      </c>
      <c r="AC869" s="411">
        <f t="shared" ref="AC869" si="2564">AC868</f>
        <v>0</v>
      </c>
      <c r="AD869" s="411">
        <f t="shared" ref="AD869" si="2565">AD868</f>
        <v>0</v>
      </c>
      <c r="AE869" s="411">
        <f t="shared" ref="AE869" si="2566">AE868</f>
        <v>0</v>
      </c>
      <c r="AF869" s="411">
        <f t="shared" ref="AF869" si="2567">AF868</f>
        <v>0</v>
      </c>
      <c r="AG869" s="411">
        <f t="shared" ref="AG869" si="2568">AG868</f>
        <v>0</v>
      </c>
      <c r="AH869" s="411">
        <f t="shared" ref="AH869" si="2569">AH868</f>
        <v>0</v>
      </c>
      <c r="AI869" s="411">
        <f t="shared" ref="AI869" si="2570">AI868</f>
        <v>0</v>
      </c>
      <c r="AJ869" s="411">
        <f t="shared" ref="AJ869" si="2571">AJ868</f>
        <v>0</v>
      </c>
      <c r="AK869" s="411">
        <f t="shared" ref="AK869" si="2572">AK868</f>
        <v>0</v>
      </c>
      <c r="AL869" s="411">
        <f t="shared" ref="AL869" si="2573">AL868</f>
        <v>0</v>
      </c>
      <c r="AM869" s="306"/>
    </row>
    <row r="870" spans="1:39" outlineLevel="1">
      <c r="A870" s="531"/>
      <c r="B870" s="294"/>
      <c r="C870" s="291"/>
      <c r="D870" s="746"/>
      <c r="E870" s="746"/>
      <c r="F870" s="746"/>
      <c r="G870" s="746"/>
      <c r="H870" s="746"/>
      <c r="I870" s="746"/>
      <c r="J870" s="746"/>
      <c r="K870" s="746"/>
      <c r="L870" s="746"/>
      <c r="M870" s="746"/>
      <c r="N870" s="291"/>
      <c r="O870" s="746"/>
      <c r="P870" s="746"/>
      <c r="Q870" s="746"/>
      <c r="R870" s="746"/>
      <c r="S870" s="746"/>
      <c r="T870" s="746"/>
      <c r="U870" s="746"/>
      <c r="V870" s="746"/>
      <c r="W870" s="746"/>
      <c r="X870" s="746"/>
      <c r="Y870" s="412"/>
      <c r="Z870" s="425"/>
      <c r="AA870" s="425"/>
      <c r="AB870" s="425"/>
      <c r="AC870" s="425"/>
      <c r="AD870" s="425"/>
      <c r="AE870" s="425"/>
      <c r="AF870" s="425"/>
      <c r="AG870" s="425"/>
      <c r="AH870" s="425"/>
      <c r="AI870" s="425"/>
      <c r="AJ870" s="425"/>
      <c r="AK870" s="425"/>
      <c r="AL870" s="425"/>
      <c r="AM870" s="306"/>
    </row>
    <row r="871" spans="1:39" ht="30" outlineLevel="1">
      <c r="A871" s="531">
        <v>28</v>
      </c>
      <c r="B871" s="428" t="s">
        <v>120</v>
      </c>
      <c r="C871" s="291" t="s">
        <v>25</v>
      </c>
      <c r="D871" s="295">
        <v>174409.1924418924</v>
      </c>
      <c r="E871" s="295">
        <v>174409.1924418924</v>
      </c>
      <c r="F871" s="295">
        <v>174409.1924418924</v>
      </c>
      <c r="G871" s="295">
        <v>174409.1924418924</v>
      </c>
      <c r="H871" s="295">
        <v>174409.1924418924</v>
      </c>
      <c r="I871" s="295">
        <v>174409.1924418924</v>
      </c>
      <c r="J871" s="295">
        <v>174409.1924418924</v>
      </c>
      <c r="K871" s="295">
        <v>174409.1924418924</v>
      </c>
      <c r="L871" s="295">
        <v>174409.1924418924</v>
      </c>
      <c r="M871" s="295">
        <v>174409.1924418924</v>
      </c>
      <c r="N871" s="295">
        <v>12</v>
      </c>
      <c r="O871" s="295">
        <v>46.286210221793645</v>
      </c>
      <c r="P871" s="295">
        <v>46.286210221793645</v>
      </c>
      <c r="Q871" s="295">
        <v>46.286210221793645</v>
      </c>
      <c r="R871" s="295">
        <v>46.286210221793645</v>
      </c>
      <c r="S871" s="295">
        <v>46.286210221793645</v>
      </c>
      <c r="T871" s="295">
        <v>46.286210221793645</v>
      </c>
      <c r="U871" s="295">
        <v>46.286210221793645</v>
      </c>
      <c r="V871" s="295">
        <v>46.286210221793645</v>
      </c>
      <c r="W871" s="295">
        <v>46.286210221793645</v>
      </c>
      <c r="X871" s="295">
        <v>46.286210221793645</v>
      </c>
      <c r="Y871" s="426"/>
      <c r="Z871" s="415">
        <v>1</v>
      </c>
      <c r="AA871" s="415"/>
      <c r="AB871" s="415"/>
      <c r="AC871" s="415"/>
      <c r="AD871" s="415"/>
      <c r="AE871" s="415"/>
      <c r="AF871" s="415"/>
      <c r="AG871" s="415"/>
      <c r="AH871" s="415"/>
      <c r="AI871" s="415"/>
      <c r="AJ871" s="415"/>
      <c r="AK871" s="415"/>
      <c r="AL871" s="415"/>
      <c r="AM871" s="296">
        <f>SUM(Y871:AL871)</f>
        <v>1</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74">Z871</f>
        <v>1</v>
      </c>
      <c r="AA872" s="411">
        <f t="shared" ref="AA872" si="2575">AA871</f>
        <v>0</v>
      </c>
      <c r="AB872" s="411">
        <f t="shared" ref="AB872" si="2576">AB871</f>
        <v>0</v>
      </c>
      <c r="AC872" s="411">
        <f t="shared" ref="AC872" si="2577">AC871</f>
        <v>0</v>
      </c>
      <c r="AD872" s="411">
        <f t="shared" ref="AD872" si="2578">AD871</f>
        <v>0</v>
      </c>
      <c r="AE872" s="411">
        <f t="shared" ref="AE872" si="2579">AE871</f>
        <v>0</v>
      </c>
      <c r="AF872" s="411">
        <f t="shared" ref="AF872" si="2580">AF871</f>
        <v>0</v>
      </c>
      <c r="AG872" s="411">
        <f t="shared" ref="AG872" si="2581">AG871</f>
        <v>0</v>
      </c>
      <c r="AH872" s="411">
        <f t="shared" ref="AH872" si="2582">AH871</f>
        <v>0</v>
      </c>
      <c r="AI872" s="411">
        <f t="shared" ref="AI872" si="2583">AI871</f>
        <v>0</v>
      </c>
      <c r="AJ872" s="411">
        <f t="shared" ref="AJ872" si="2584">AJ871</f>
        <v>0</v>
      </c>
      <c r="AK872" s="411">
        <f t="shared" ref="AK872" si="2585">AK871</f>
        <v>0</v>
      </c>
      <c r="AL872" s="411">
        <f t="shared" ref="AL872" si="2586">AL871</f>
        <v>0</v>
      </c>
      <c r="AM872" s="306"/>
    </row>
    <row r="873" spans="1:39" outlineLevel="1">
      <c r="A873" s="531"/>
      <c r="B873" s="294"/>
      <c r="C873" s="291"/>
      <c r="D873" s="746"/>
      <c r="E873" s="746"/>
      <c r="F873" s="746"/>
      <c r="G873" s="746"/>
      <c r="H873" s="746"/>
      <c r="I873" s="746"/>
      <c r="J873" s="746"/>
      <c r="K873" s="746"/>
      <c r="L873" s="746"/>
      <c r="M873" s="746"/>
      <c r="N873" s="291"/>
      <c r="O873" s="746"/>
      <c r="P873" s="746"/>
      <c r="Q873" s="746"/>
      <c r="R873" s="746"/>
      <c r="S873" s="746"/>
      <c r="T873" s="746"/>
      <c r="U873" s="746"/>
      <c r="V873" s="746"/>
      <c r="W873" s="746"/>
      <c r="X873" s="746"/>
      <c r="Y873" s="412"/>
      <c r="Z873" s="425"/>
      <c r="AA873" s="425"/>
      <c r="AB873" s="425"/>
      <c r="AC873" s="425"/>
      <c r="AD873" s="425"/>
      <c r="AE873" s="425"/>
      <c r="AF873" s="425"/>
      <c r="AG873" s="425"/>
      <c r="AH873" s="425"/>
      <c r="AI873" s="425"/>
      <c r="AJ873" s="425"/>
      <c r="AK873" s="425"/>
      <c r="AL873" s="425"/>
      <c r="AM873" s="306"/>
    </row>
    <row r="874" spans="1:39" ht="30" outlineLevel="1">
      <c r="A874" s="531">
        <v>29</v>
      </c>
      <c r="B874" s="754" t="s">
        <v>124</v>
      </c>
      <c r="C874" s="291" t="s">
        <v>25</v>
      </c>
      <c r="D874" s="295">
        <v>896313.63562771806</v>
      </c>
      <c r="E874" s="295">
        <v>675772.15460759588</v>
      </c>
      <c r="F874" s="295">
        <v>345899.50394326542</v>
      </c>
      <c r="G874" s="295">
        <v>342974.73485687497</v>
      </c>
      <c r="H874" s="295">
        <v>342974.73485687497</v>
      </c>
      <c r="I874" s="295">
        <v>238867.22072600029</v>
      </c>
      <c r="J874" s="295">
        <v>238867.22072600029</v>
      </c>
      <c r="K874" s="295">
        <v>238867.22072600029</v>
      </c>
      <c r="L874" s="295">
        <v>191143.66794315234</v>
      </c>
      <c r="M874" s="295">
        <v>163357.61474576133</v>
      </c>
      <c r="N874" s="295">
        <v>12</v>
      </c>
      <c r="O874" s="295">
        <v>241.2411682594763</v>
      </c>
      <c r="P874" s="295">
        <v>208.37859425508944</v>
      </c>
      <c r="Q874" s="295">
        <v>157.21754154371442</v>
      </c>
      <c r="R874" s="295">
        <v>94.479900262612233</v>
      </c>
      <c r="S874" s="295">
        <v>94.479900262612233</v>
      </c>
      <c r="T874" s="295">
        <v>53.401682757128654</v>
      </c>
      <c r="U874" s="295">
        <v>53.401682757128654</v>
      </c>
      <c r="V874" s="295">
        <v>53.401682757128654</v>
      </c>
      <c r="W874" s="295">
        <v>48.17354598370347</v>
      </c>
      <c r="X874" s="295">
        <v>35.850080732058395</v>
      </c>
      <c r="Y874" s="426"/>
      <c r="Z874" s="415"/>
      <c r="AA874" s="415">
        <v>0.72413793103448276</v>
      </c>
      <c r="AB874" s="415">
        <v>0.13793103448275862</v>
      </c>
      <c r="AC874" s="415">
        <v>0.13793103448275862</v>
      </c>
      <c r="AD874" s="415"/>
      <c r="AE874" s="415"/>
      <c r="AF874" s="415"/>
      <c r="AG874" s="415"/>
      <c r="AH874" s="415"/>
      <c r="AI874" s="415"/>
      <c r="AJ874" s="415"/>
      <c r="AK874" s="415"/>
      <c r="AL874" s="415"/>
      <c r="AM874" s="296">
        <f>SUM(Y874:AL874)</f>
        <v>1</v>
      </c>
    </row>
    <row r="875" spans="1:39" outlineLevel="1">
      <c r="A875" s="531"/>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587">Z874</f>
        <v>0</v>
      </c>
      <c r="AA875" s="411">
        <f t="shared" ref="AA875" si="2588">AA874</f>
        <v>0.72413793103448276</v>
      </c>
      <c r="AB875" s="411">
        <f t="shared" ref="AB875" si="2589">AB874</f>
        <v>0.13793103448275862</v>
      </c>
      <c r="AC875" s="411">
        <f t="shared" ref="AC875" si="2590">AC874</f>
        <v>0.13793103448275862</v>
      </c>
      <c r="AD875" s="411">
        <f t="shared" ref="AD875" si="2591">AD874</f>
        <v>0</v>
      </c>
      <c r="AE875" s="411">
        <f t="shared" ref="AE875" si="2592">AE874</f>
        <v>0</v>
      </c>
      <c r="AF875" s="411">
        <f t="shared" ref="AF875" si="2593">AF874</f>
        <v>0</v>
      </c>
      <c r="AG875" s="411">
        <f t="shared" ref="AG875" si="2594">AG874</f>
        <v>0</v>
      </c>
      <c r="AH875" s="411">
        <f t="shared" ref="AH875" si="2595">AH874</f>
        <v>0</v>
      </c>
      <c r="AI875" s="411">
        <f t="shared" ref="AI875" si="2596">AI874</f>
        <v>0</v>
      </c>
      <c r="AJ875" s="411">
        <f t="shared" ref="AJ875" si="2597">AJ874</f>
        <v>0</v>
      </c>
      <c r="AK875" s="411">
        <f t="shared" ref="AK875" si="2598">AK874</f>
        <v>0</v>
      </c>
      <c r="AL875" s="411">
        <f t="shared" ref="AL875" si="2599">AL874</f>
        <v>0</v>
      </c>
      <c r="AM875" s="306"/>
    </row>
    <row r="876" spans="1:39" outlineLevel="1">
      <c r="A876" s="531"/>
      <c r="B876" s="294"/>
      <c r="C876" s="291"/>
      <c r="D876" s="746"/>
      <c r="E876" s="746"/>
      <c r="F876" s="746"/>
      <c r="G876" s="746"/>
      <c r="H876" s="746"/>
      <c r="I876" s="746"/>
      <c r="J876" s="746"/>
      <c r="K876" s="746"/>
      <c r="L876" s="746"/>
      <c r="M876" s="746"/>
      <c r="N876" s="291"/>
      <c r="O876" s="746"/>
      <c r="P876" s="746"/>
      <c r="Q876" s="746"/>
      <c r="R876" s="746"/>
      <c r="S876" s="746"/>
      <c r="T876" s="746"/>
      <c r="U876" s="746"/>
      <c r="V876" s="746"/>
      <c r="W876" s="746"/>
      <c r="X876" s="746"/>
      <c r="Y876" s="412"/>
      <c r="Z876" s="425"/>
      <c r="AA876" s="425"/>
      <c r="AB876" s="425"/>
      <c r="AC876" s="425"/>
      <c r="AD876" s="425"/>
      <c r="AE876" s="425"/>
      <c r="AF876" s="425"/>
      <c r="AG876" s="425"/>
      <c r="AH876" s="425"/>
      <c r="AI876" s="425"/>
      <c r="AJ876" s="425"/>
      <c r="AK876" s="425"/>
      <c r="AL876" s="425"/>
      <c r="AM876" s="306"/>
    </row>
    <row r="877" spans="1:39" ht="30" outlineLevel="1">
      <c r="A877" s="531">
        <v>30</v>
      </c>
      <c r="B877" s="428" t="s">
        <v>122</v>
      </c>
      <c r="C877" s="291" t="s">
        <v>25</v>
      </c>
      <c r="D877" s="295">
        <v>2964635.5591453016</v>
      </c>
      <c r="E877" s="295">
        <v>2964635.5591453016</v>
      </c>
      <c r="F877" s="295">
        <v>2964635.5591453016</v>
      </c>
      <c r="G877" s="295">
        <v>2964635.5591453016</v>
      </c>
      <c r="H877" s="295">
        <v>2964635.5591453016</v>
      </c>
      <c r="I877" s="295">
        <v>2964635.5591453016</v>
      </c>
      <c r="J877" s="295">
        <v>2964635.5591453016</v>
      </c>
      <c r="K877" s="295">
        <v>2964635.5591453016</v>
      </c>
      <c r="L877" s="295">
        <v>2964635.5591453016</v>
      </c>
      <c r="M877" s="295">
        <v>2964635.5591453016</v>
      </c>
      <c r="N877" s="295">
        <v>12</v>
      </c>
      <c r="O877" s="295">
        <v>179.26530612244898</v>
      </c>
      <c r="P877" s="295">
        <v>179.26530612244898</v>
      </c>
      <c r="Q877" s="295">
        <v>179.26530612244898</v>
      </c>
      <c r="R877" s="295">
        <v>179.26530612244898</v>
      </c>
      <c r="S877" s="295">
        <v>179.26530612244898</v>
      </c>
      <c r="T877" s="295">
        <v>179.26530612244898</v>
      </c>
      <c r="U877" s="295">
        <v>179.26530612244898</v>
      </c>
      <c r="V877" s="295">
        <v>179.26530612244898</v>
      </c>
      <c r="W877" s="295">
        <v>179.26530612244898</v>
      </c>
      <c r="X877" s="295">
        <v>179.26530612244898</v>
      </c>
      <c r="Y877" s="426"/>
      <c r="Z877" s="415"/>
      <c r="AA877" s="415"/>
      <c r="AB877" s="415">
        <v>1</v>
      </c>
      <c r="AC877" s="415"/>
      <c r="AD877" s="415"/>
      <c r="AE877" s="415"/>
      <c r="AF877" s="415"/>
      <c r="AG877" s="415"/>
      <c r="AH877" s="415"/>
      <c r="AI877" s="415"/>
      <c r="AJ877" s="415"/>
      <c r="AK877" s="415"/>
      <c r="AL877" s="415"/>
      <c r="AM877" s="296">
        <f>SUM(Y877:AL877)</f>
        <v>1</v>
      </c>
    </row>
    <row r="878" spans="1:39" outlineLevel="1">
      <c r="A878" s="531"/>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2600">Z877</f>
        <v>0</v>
      </c>
      <c r="AA878" s="411">
        <f t="shared" ref="AA878" si="2601">AA877</f>
        <v>0</v>
      </c>
      <c r="AB878" s="411">
        <f t="shared" ref="AB878" si="2602">AB877</f>
        <v>1</v>
      </c>
      <c r="AC878" s="411">
        <f t="shared" ref="AC878" si="2603">AC877</f>
        <v>0</v>
      </c>
      <c r="AD878" s="411">
        <f t="shared" ref="AD878" si="2604">AD877</f>
        <v>0</v>
      </c>
      <c r="AE878" s="411">
        <f t="shared" ref="AE878" si="2605">AE877</f>
        <v>0</v>
      </c>
      <c r="AF878" s="411">
        <f t="shared" ref="AF878" si="2606">AF877</f>
        <v>0</v>
      </c>
      <c r="AG878" s="411">
        <f t="shared" ref="AG878" si="2607">AG877</f>
        <v>0</v>
      </c>
      <c r="AH878" s="411">
        <f t="shared" ref="AH878" si="2608">AH877</f>
        <v>0</v>
      </c>
      <c r="AI878" s="411">
        <f t="shared" ref="AI878" si="2609">AI877</f>
        <v>0</v>
      </c>
      <c r="AJ878" s="411">
        <f t="shared" ref="AJ878" si="2610">AJ877</f>
        <v>0</v>
      </c>
      <c r="AK878" s="411">
        <f t="shared" ref="AK878" si="2611">AK877</f>
        <v>0</v>
      </c>
      <c r="AL878" s="411">
        <f t="shared" ref="AL878" si="2612">AL877</f>
        <v>0</v>
      </c>
      <c r="AM878" s="306"/>
    </row>
    <row r="879" spans="1:39" outlineLevel="1">
      <c r="A879" s="531"/>
      <c r="B879" s="294"/>
      <c r="C879" s="291"/>
      <c r="D879" s="746"/>
      <c r="E879" s="746"/>
      <c r="F879" s="746"/>
      <c r="G879" s="746"/>
      <c r="H879" s="746"/>
      <c r="I879" s="746"/>
      <c r="J879" s="746"/>
      <c r="K879" s="746"/>
      <c r="L879" s="746"/>
      <c r="M879" s="746"/>
      <c r="N879" s="291"/>
      <c r="O879" s="746"/>
      <c r="P879" s="746"/>
      <c r="Q879" s="746"/>
      <c r="R879" s="746"/>
      <c r="S879" s="746"/>
      <c r="T879" s="746"/>
      <c r="U879" s="746"/>
      <c r="V879" s="746"/>
      <c r="W879" s="746"/>
      <c r="X879" s="746"/>
      <c r="Y879" s="412"/>
      <c r="Z879" s="425"/>
      <c r="AA879" s="425"/>
      <c r="AB879" s="425"/>
      <c r="AC879" s="425"/>
      <c r="AD879" s="425"/>
      <c r="AE879" s="425"/>
      <c r="AF879" s="425"/>
      <c r="AG879" s="425"/>
      <c r="AH879" s="425"/>
      <c r="AI879" s="425"/>
      <c r="AJ879" s="425"/>
      <c r="AK879" s="425"/>
      <c r="AL879" s="425"/>
      <c r="AM879" s="306"/>
    </row>
    <row r="880" spans="1:39" ht="30" outlineLevel="1">
      <c r="A880" s="531">
        <v>31</v>
      </c>
      <c r="B880" s="754" t="s">
        <v>770</v>
      </c>
      <c r="C880" s="291" t="s">
        <v>25</v>
      </c>
      <c r="D880" s="295">
        <v>4893290.6887500612</v>
      </c>
      <c r="E880" s="295">
        <v>4932811.3061792487</v>
      </c>
      <c r="F880" s="295">
        <v>4932811.3061792487</v>
      </c>
      <c r="G880" s="295">
        <v>4932811.3061792487</v>
      </c>
      <c r="H880" s="295">
        <v>4932811.3061792487</v>
      </c>
      <c r="I880" s="295">
        <v>4715393.001728747</v>
      </c>
      <c r="J880" s="295">
        <v>4715393.001728747</v>
      </c>
      <c r="K880" s="295">
        <v>4715393.001728747</v>
      </c>
      <c r="L880" s="295">
        <v>4679975.2910528081</v>
      </c>
      <c r="M880" s="295">
        <v>4679975.2910528081</v>
      </c>
      <c r="N880" s="295">
        <v>12</v>
      </c>
      <c r="O880" s="295">
        <f>+(-'8.  Streetlighting'!F129-'8.  Streetlighting'!F154)*11/12</f>
        <v>1096.5955261152342</v>
      </c>
      <c r="P880" s="295">
        <v>1117.0452412822349</v>
      </c>
      <c r="Q880" s="295">
        <v>1117.0452412822349</v>
      </c>
      <c r="R880" s="295">
        <v>1117.0452412822349</v>
      </c>
      <c r="S880" s="295">
        <v>1117.0452412822349</v>
      </c>
      <c r="T880" s="295">
        <v>1068.7293809143348</v>
      </c>
      <c r="U880" s="295">
        <v>1068.7293809143348</v>
      </c>
      <c r="V880" s="295">
        <v>1068.7293809143348</v>
      </c>
      <c r="W880" s="295">
        <v>1067.038871127196</v>
      </c>
      <c r="X880" s="295">
        <v>1067.038871127196</v>
      </c>
      <c r="Y880" s="426"/>
      <c r="Z880" s="415"/>
      <c r="AA880" s="415"/>
      <c r="AB880" s="415"/>
      <c r="AC880" s="415"/>
      <c r="AD880" s="415">
        <v>1</v>
      </c>
      <c r="AE880" s="415"/>
      <c r="AF880" s="415"/>
      <c r="AG880" s="415"/>
      <c r="AH880" s="415"/>
      <c r="AI880" s="415"/>
      <c r="AJ880" s="415"/>
      <c r="AK880" s="415"/>
      <c r="AL880" s="415"/>
      <c r="AM880" s="296">
        <f>SUM(Y880:AL880)</f>
        <v>1</v>
      </c>
    </row>
    <row r="881" spans="1:39" outlineLevel="1">
      <c r="A881" s="531"/>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2613">Z880</f>
        <v>0</v>
      </c>
      <c r="AA881" s="411">
        <f t="shared" ref="AA881" si="2614">AA880</f>
        <v>0</v>
      </c>
      <c r="AB881" s="411">
        <f t="shared" ref="AB881" si="2615">AB880</f>
        <v>0</v>
      </c>
      <c r="AC881" s="411">
        <f t="shared" ref="AC881" si="2616">AC880</f>
        <v>0</v>
      </c>
      <c r="AD881" s="411">
        <f t="shared" ref="AD881" si="2617">AD880</f>
        <v>1</v>
      </c>
      <c r="AE881" s="411">
        <f t="shared" ref="AE881" si="2618">AE880</f>
        <v>0</v>
      </c>
      <c r="AF881" s="411">
        <f t="shared" ref="AF881" si="2619">AF880</f>
        <v>0</v>
      </c>
      <c r="AG881" s="411">
        <f t="shared" ref="AG881" si="2620">AG880</f>
        <v>0</v>
      </c>
      <c r="AH881" s="411">
        <f t="shared" ref="AH881" si="2621">AH880</f>
        <v>0</v>
      </c>
      <c r="AI881" s="411">
        <f t="shared" ref="AI881" si="2622">AI880</f>
        <v>0</v>
      </c>
      <c r="AJ881" s="411">
        <f t="shared" ref="AJ881" si="2623">AJ880</f>
        <v>0</v>
      </c>
      <c r="AK881" s="411">
        <f t="shared" ref="AK881" si="2624">AK880</f>
        <v>0</v>
      </c>
      <c r="AL881" s="411">
        <f t="shared" ref="AL881" si="2625">AL880</f>
        <v>0</v>
      </c>
      <c r="AM881" s="306"/>
    </row>
    <row r="882" spans="1:39" outlineLevel="1">
      <c r="A882" s="531"/>
      <c r="B882" s="428"/>
      <c r="C882" s="291"/>
      <c r="D882" s="746"/>
      <c r="E882" s="746"/>
      <c r="F882" s="746"/>
      <c r="G882" s="746"/>
      <c r="H882" s="746"/>
      <c r="I882" s="746"/>
      <c r="J882" s="746"/>
      <c r="K882" s="746"/>
      <c r="L882" s="746"/>
      <c r="M882" s="746"/>
      <c r="N882" s="291"/>
      <c r="O882" s="746"/>
      <c r="P882" s="746"/>
      <c r="Q882" s="746"/>
      <c r="R882" s="746"/>
      <c r="S882" s="746"/>
      <c r="T882" s="746"/>
      <c r="U882" s="746"/>
      <c r="V882" s="746"/>
      <c r="W882" s="746"/>
      <c r="X882" s="746"/>
      <c r="Y882" s="412"/>
      <c r="Z882" s="425"/>
      <c r="AA882" s="425"/>
      <c r="AB882" s="425"/>
      <c r="AC882" s="425"/>
      <c r="AD882" s="425"/>
      <c r="AE882" s="425"/>
      <c r="AF882" s="425"/>
      <c r="AG882" s="425"/>
      <c r="AH882" s="425"/>
      <c r="AI882" s="425"/>
      <c r="AJ882" s="425"/>
      <c r="AK882" s="425"/>
      <c r="AL882" s="425"/>
      <c r="AM882" s="306"/>
    </row>
    <row r="883" spans="1:39" ht="30" outlineLevel="1">
      <c r="A883" s="531">
        <v>32</v>
      </c>
      <c r="B883" s="754" t="s">
        <v>771</v>
      </c>
      <c r="C883" s="291" t="s">
        <v>25</v>
      </c>
      <c r="D883" s="295">
        <v>1890015.032895542</v>
      </c>
      <c r="E883" s="295">
        <v>1905279.7219977458</v>
      </c>
      <c r="F883" s="295">
        <v>1905279.7219977458</v>
      </c>
      <c r="G883" s="295">
        <v>1905279.7219977458</v>
      </c>
      <c r="H883" s="295">
        <v>1905279.7219977458</v>
      </c>
      <c r="I883" s="295">
        <v>1821302.7237002926</v>
      </c>
      <c r="J883" s="295">
        <v>1821302.7237002926</v>
      </c>
      <c r="K883" s="295">
        <v>1821302.7237002926</v>
      </c>
      <c r="L883" s="295">
        <v>1807622.7668233858</v>
      </c>
      <c r="M883" s="295">
        <v>1807622.7668233858</v>
      </c>
      <c r="N883" s="295">
        <v>12</v>
      </c>
      <c r="O883" s="295">
        <v>368.04856092436984</v>
      </c>
      <c r="P883" s="295">
        <v>374.91206534262233</v>
      </c>
      <c r="Q883" s="295">
        <v>374.91206534262233</v>
      </c>
      <c r="R883" s="295">
        <v>374.91206534262233</v>
      </c>
      <c r="S883" s="295">
        <v>374.91206534262233</v>
      </c>
      <c r="T883" s="295">
        <v>358.69589223709778</v>
      </c>
      <c r="U883" s="295">
        <v>358.69589223709778</v>
      </c>
      <c r="V883" s="295">
        <v>358.69589223709778</v>
      </c>
      <c r="W883" s="295">
        <v>358.12850920518895</v>
      </c>
      <c r="X883" s="295">
        <v>358.12850920518895</v>
      </c>
      <c r="Y883" s="426"/>
      <c r="Z883" s="415">
        <v>0.12203646528913051</v>
      </c>
      <c r="AA883" s="415">
        <v>0.74682741116751272</v>
      </c>
      <c r="AB883" s="415">
        <v>9.4432796292209173E-2</v>
      </c>
      <c r="AC883" s="415">
        <v>1.3407636283381152E-2</v>
      </c>
      <c r="AD883" s="415"/>
      <c r="AE883" s="415"/>
      <c r="AF883" s="415"/>
      <c r="AG883" s="415"/>
      <c r="AH883" s="415"/>
      <c r="AI883" s="415"/>
      <c r="AJ883" s="415"/>
      <c r="AK883" s="415"/>
      <c r="AL883" s="415"/>
      <c r="AM883" s="296">
        <f>SUM(Y883:AL883)</f>
        <v>0.97670430903223349</v>
      </c>
    </row>
    <row r="884" spans="1:39" outlineLevel="1">
      <c r="A884" s="531"/>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2626">Z883</f>
        <v>0.12203646528913051</v>
      </c>
      <c r="AA884" s="411">
        <f t="shared" ref="AA884" si="2627">AA883</f>
        <v>0.74682741116751272</v>
      </c>
      <c r="AB884" s="411">
        <f t="shared" ref="AB884" si="2628">AB883</f>
        <v>9.4432796292209173E-2</v>
      </c>
      <c r="AC884" s="411">
        <f t="shared" ref="AC884" si="2629">AC883</f>
        <v>1.3407636283381152E-2</v>
      </c>
      <c r="AD884" s="411">
        <f t="shared" ref="AD884" si="2630">AD883</f>
        <v>0</v>
      </c>
      <c r="AE884" s="411">
        <f t="shared" ref="AE884" si="2631">AE883</f>
        <v>0</v>
      </c>
      <c r="AF884" s="411">
        <f t="shared" ref="AF884" si="2632">AF883</f>
        <v>0</v>
      </c>
      <c r="AG884" s="411">
        <f t="shared" ref="AG884" si="2633">AG883</f>
        <v>0</v>
      </c>
      <c r="AH884" s="411">
        <f t="shared" ref="AH884" si="2634">AH883</f>
        <v>0</v>
      </c>
      <c r="AI884" s="411">
        <f t="shared" ref="AI884" si="2635">AI883</f>
        <v>0</v>
      </c>
      <c r="AJ884" s="411">
        <f t="shared" ref="AJ884" si="2636">AJ883</f>
        <v>0</v>
      </c>
      <c r="AK884" s="411">
        <f t="shared" ref="AK884" si="2637">AK883</f>
        <v>0</v>
      </c>
      <c r="AL884" s="411">
        <f>AL883</f>
        <v>0</v>
      </c>
      <c r="AM884" s="306"/>
    </row>
    <row r="885" spans="1:39" outlineLevel="1">
      <c r="A885" s="531"/>
      <c r="B885" s="428"/>
      <c r="C885" s="291"/>
      <c r="D885" s="746"/>
      <c r="E885" s="746"/>
      <c r="F885" s="746"/>
      <c r="G885" s="746"/>
      <c r="H885" s="746"/>
      <c r="I885" s="746"/>
      <c r="J885" s="746"/>
      <c r="K885" s="746"/>
      <c r="L885" s="746"/>
      <c r="M885" s="746"/>
      <c r="N885" s="291"/>
      <c r="O885" s="746"/>
      <c r="P885" s="746"/>
      <c r="Q885" s="746"/>
      <c r="R885" s="746"/>
      <c r="S885" s="746"/>
      <c r="T885" s="746"/>
      <c r="U885" s="746"/>
      <c r="V885" s="746"/>
      <c r="W885" s="746"/>
      <c r="X885" s="746"/>
      <c r="Y885" s="412"/>
      <c r="Z885" s="425"/>
      <c r="AA885" s="425"/>
      <c r="AB885" s="425"/>
      <c r="AC885" s="425"/>
      <c r="AD885" s="425"/>
      <c r="AE885" s="425"/>
      <c r="AF885" s="425"/>
      <c r="AG885" s="425"/>
      <c r="AH885" s="425"/>
      <c r="AI885" s="425"/>
      <c r="AJ885" s="425"/>
      <c r="AK885" s="425"/>
      <c r="AL885" s="425"/>
      <c r="AM885" s="306"/>
    </row>
    <row r="886" spans="1:39" ht="15.75" outlineLevel="1">
      <c r="A886" s="531"/>
      <c r="B886" s="288" t="s">
        <v>501</v>
      </c>
      <c r="C886" s="291"/>
      <c r="D886" s="746"/>
      <c r="E886" s="746"/>
      <c r="F886" s="746"/>
      <c r="G886" s="746"/>
      <c r="H886" s="746"/>
      <c r="I886" s="746"/>
      <c r="J886" s="746"/>
      <c r="K886" s="746"/>
      <c r="L886" s="746"/>
      <c r="M886" s="746"/>
      <c r="N886" s="291"/>
      <c r="O886" s="746"/>
      <c r="P886" s="746"/>
      <c r="Q886" s="746"/>
      <c r="R886" s="746"/>
      <c r="S886" s="746"/>
      <c r="T886" s="746"/>
      <c r="U886" s="746"/>
      <c r="V886" s="746"/>
      <c r="W886" s="746"/>
      <c r="X886" s="746"/>
      <c r="Y886" s="412"/>
      <c r="Z886" s="425"/>
      <c r="AA886" s="425"/>
      <c r="AB886" s="425"/>
      <c r="AC886" s="425"/>
      <c r="AD886" s="425"/>
      <c r="AE886" s="425"/>
      <c r="AF886" s="425"/>
      <c r="AG886" s="425"/>
      <c r="AH886" s="425"/>
      <c r="AI886" s="425"/>
      <c r="AJ886" s="425"/>
      <c r="AK886" s="425"/>
      <c r="AL886" s="425"/>
      <c r="AM886" s="306"/>
    </row>
    <row r="887" spans="1:39" outlineLevel="1">
      <c r="A887" s="531">
        <v>33</v>
      </c>
      <c r="B887" s="428" t="s">
        <v>125</v>
      </c>
      <c r="C887" s="291" t="s">
        <v>25</v>
      </c>
      <c r="D887" s="295">
        <v>42537.083432294945</v>
      </c>
      <c r="E887" s="295">
        <v>42654.098954661276</v>
      </c>
      <c r="F887" s="295">
        <v>42654.098954661276</v>
      </c>
      <c r="G887" s="295">
        <v>38285.465747985254</v>
      </c>
      <c r="H887" s="295">
        <v>35191.674153819127</v>
      </c>
      <c r="I887" s="295">
        <v>34607.900806267731</v>
      </c>
      <c r="J887" s="295">
        <v>34607.900806267731</v>
      </c>
      <c r="K887" s="295">
        <v>34595.955279889262</v>
      </c>
      <c r="L887" s="295">
        <v>34435.200871277826</v>
      </c>
      <c r="M887" s="295">
        <v>34164.404918127948</v>
      </c>
      <c r="N887" s="295">
        <v>0</v>
      </c>
      <c r="O887" s="295">
        <v>6.8121906225980009</v>
      </c>
      <c r="P887" s="295">
        <v>6.8309054320007423</v>
      </c>
      <c r="Q887" s="295">
        <v>6.8309054320007423</v>
      </c>
      <c r="R887" s="295">
        <v>5.8296631289540581</v>
      </c>
      <c r="S887" s="295">
        <v>5.1372151810526132</v>
      </c>
      <c r="T887" s="295">
        <v>5.1372151810526132</v>
      </c>
      <c r="U887" s="295">
        <v>5.1372151810526132</v>
      </c>
      <c r="V887" s="295">
        <v>5.1372151810526132</v>
      </c>
      <c r="W887" s="295">
        <v>5.1278577763512425</v>
      </c>
      <c r="X887" s="295">
        <v>5.1185003716498718</v>
      </c>
      <c r="Y887" s="426"/>
      <c r="Z887" s="415">
        <v>0.65789514442809571</v>
      </c>
      <c r="AA887" s="415">
        <v>0.34337997847147472</v>
      </c>
      <c r="AB887" s="415"/>
      <c r="AC887" s="415"/>
      <c r="AD887" s="415"/>
      <c r="AE887" s="415"/>
      <c r="AF887" s="415"/>
      <c r="AG887" s="415"/>
      <c r="AH887" s="415"/>
      <c r="AI887" s="415"/>
      <c r="AJ887" s="415"/>
      <c r="AK887" s="415"/>
      <c r="AL887" s="415"/>
      <c r="AM887" s="296">
        <f>SUM(Y887:AL887)</f>
        <v>1.0012751228995704</v>
      </c>
    </row>
    <row r="888" spans="1:39" outlineLevel="1">
      <c r="A888" s="531"/>
      <c r="B888" s="294" t="s">
        <v>342</v>
      </c>
      <c r="C888" s="291" t="s">
        <v>163</v>
      </c>
      <c r="D888" s="295"/>
      <c r="E888" s="295"/>
      <c r="F888" s="295"/>
      <c r="G888" s="295"/>
      <c r="H888" s="295"/>
      <c r="I888" s="295"/>
      <c r="J888" s="295"/>
      <c r="K888" s="295"/>
      <c r="L888" s="295"/>
      <c r="M888" s="295"/>
      <c r="N888" s="295">
        <f>N887</f>
        <v>0</v>
      </c>
      <c r="O888" s="295"/>
      <c r="P888" s="295"/>
      <c r="Q888" s="295"/>
      <c r="R888" s="295"/>
      <c r="S888" s="295"/>
      <c r="T888" s="295"/>
      <c r="U888" s="295"/>
      <c r="V888" s="295"/>
      <c r="W888" s="295"/>
      <c r="X888" s="295"/>
      <c r="Y888" s="411">
        <f>Y887</f>
        <v>0</v>
      </c>
      <c r="Z888" s="411">
        <f t="shared" ref="Z888" si="2638">Z887</f>
        <v>0.65789514442809571</v>
      </c>
      <c r="AA888" s="411">
        <f t="shared" ref="AA888" si="2639">AA887</f>
        <v>0.34337997847147472</v>
      </c>
      <c r="AB888" s="411">
        <f t="shared" ref="AB888" si="2640">AB887</f>
        <v>0</v>
      </c>
      <c r="AC888" s="411">
        <f t="shared" ref="AC888" si="2641">AC887</f>
        <v>0</v>
      </c>
      <c r="AD888" s="411">
        <f t="shared" ref="AD888" si="2642">AD887</f>
        <v>0</v>
      </c>
      <c r="AE888" s="411">
        <f t="shared" ref="AE888" si="2643">AE887</f>
        <v>0</v>
      </c>
      <c r="AF888" s="411">
        <f t="shared" ref="AF888" si="2644">AF887</f>
        <v>0</v>
      </c>
      <c r="AG888" s="411">
        <f t="shared" ref="AG888" si="2645">AG887</f>
        <v>0</v>
      </c>
      <c r="AH888" s="411">
        <f t="shared" ref="AH888" si="2646">AH887</f>
        <v>0</v>
      </c>
      <c r="AI888" s="411">
        <f t="shared" ref="AI888" si="2647">AI887</f>
        <v>0</v>
      </c>
      <c r="AJ888" s="411">
        <f t="shared" ref="AJ888" si="2648">AJ887</f>
        <v>0</v>
      </c>
      <c r="AK888" s="411">
        <f t="shared" ref="AK888" si="2649">AK887</f>
        <v>0</v>
      </c>
      <c r="AL888" s="411">
        <f t="shared" ref="AL888" si="2650">AL887</f>
        <v>0</v>
      </c>
      <c r="AM888" s="306"/>
    </row>
    <row r="889" spans="1:39" outlineLevel="1">
      <c r="A889" s="531"/>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outlineLevel="1">
      <c r="A890" s="531">
        <v>34</v>
      </c>
      <c r="B890" s="428" t="s">
        <v>126</v>
      </c>
      <c r="C890" s="291" t="s">
        <v>25</v>
      </c>
      <c r="D890" s="295"/>
      <c r="E890" s="295"/>
      <c r="F890" s="295"/>
      <c r="G890" s="295"/>
      <c r="H890" s="295"/>
      <c r="I890" s="295"/>
      <c r="J890" s="295"/>
      <c r="K890" s="295"/>
      <c r="L890" s="295"/>
      <c r="M890" s="295"/>
      <c r="N890" s="295">
        <v>0</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outlineLevel="1">
      <c r="A891" s="531"/>
      <c r="B891" s="294" t="s">
        <v>342</v>
      </c>
      <c r="C891" s="291" t="s">
        <v>163</v>
      </c>
      <c r="D891" s="295"/>
      <c r="E891" s="295"/>
      <c r="F891" s="295"/>
      <c r="G891" s="295"/>
      <c r="H891" s="295"/>
      <c r="I891" s="295"/>
      <c r="J891" s="295"/>
      <c r="K891" s="295"/>
      <c r="L891" s="295"/>
      <c r="M891" s="295"/>
      <c r="N891" s="295">
        <f>N890</f>
        <v>0</v>
      </c>
      <c r="O891" s="295"/>
      <c r="P891" s="295"/>
      <c r="Q891" s="295"/>
      <c r="R891" s="295"/>
      <c r="S891" s="295"/>
      <c r="T891" s="295"/>
      <c r="U891" s="295"/>
      <c r="V891" s="295"/>
      <c r="W891" s="295"/>
      <c r="X891" s="295"/>
      <c r="Y891" s="411">
        <f>Y890</f>
        <v>0</v>
      </c>
      <c r="Z891" s="411">
        <f t="shared" ref="Z891" si="2651">Z890</f>
        <v>0</v>
      </c>
      <c r="AA891" s="411">
        <f t="shared" ref="AA891" si="2652">AA890</f>
        <v>0</v>
      </c>
      <c r="AB891" s="411">
        <f t="shared" ref="AB891" si="2653">AB890</f>
        <v>0</v>
      </c>
      <c r="AC891" s="411">
        <f t="shared" ref="AC891" si="2654">AC890</f>
        <v>0</v>
      </c>
      <c r="AD891" s="411">
        <f t="shared" ref="AD891" si="2655">AD890</f>
        <v>0</v>
      </c>
      <c r="AE891" s="411">
        <f t="shared" ref="AE891" si="2656">AE890</f>
        <v>0</v>
      </c>
      <c r="AF891" s="411">
        <f t="shared" ref="AF891" si="2657">AF890</f>
        <v>0</v>
      </c>
      <c r="AG891" s="411">
        <f t="shared" ref="AG891" si="2658">AG890</f>
        <v>0</v>
      </c>
      <c r="AH891" s="411">
        <f t="shared" ref="AH891" si="2659">AH890</f>
        <v>0</v>
      </c>
      <c r="AI891" s="411">
        <f t="shared" ref="AI891" si="2660">AI890</f>
        <v>0</v>
      </c>
      <c r="AJ891" s="411">
        <f t="shared" ref="AJ891" si="2661">AJ890</f>
        <v>0</v>
      </c>
      <c r="AK891" s="411">
        <f t="shared" ref="AK891" si="2662">AK890</f>
        <v>0</v>
      </c>
      <c r="AL891" s="411">
        <f t="shared" ref="AL891" si="2663">AL890</f>
        <v>0</v>
      </c>
      <c r="AM891" s="306"/>
    </row>
    <row r="892" spans="1:39" outlineLevel="1">
      <c r="A892" s="531"/>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outlineLevel="1">
      <c r="A893" s="531">
        <v>35</v>
      </c>
      <c r="B893" s="428" t="s">
        <v>127</v>
      </c>
      <c r="C893" s="291" t="s">
        <v>25</v>
      </c>
      <c r="D893" s="295"/>
      <c r="E893" s="295"/>
      <c r="F893" s="295"/>
      <c r="G893" s="295"/>
      <c r="H893" s="295"/>
      <c r="I893" s="295"/>
      <c r="J893" s="295"/>
      <c r="K893" s="295"/>
      <c r="L893" s="295"/>
      <c r="M893" s="295"/>
      <c r="N893" s="295">
        <v>0</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outlineLevel="1">
      <c r="A894" s="531"/>
      <c r="B894" s="294" t="s">
        <v>342</v>
      </c>
      <c r="C894" s="291" t="s">
        <v>163</v>
      </c>
      <c r="D894" s="295"/>
      <c r="E894" s="295"/>
      <c r="F894" s="295"/>
      <c r="G894" s="295"/>
      <c r="H894" s="295"/>
      <c r="I894" s="295"/>
      <c r="J894" s="295"/>
      <c r="K894" s="295"/>
      <c r="L894" s="295"/>
      <c r="M894" s="295"/>
      <c r="N894" s="295">
        <f>N893</f>
        <v>0</v>
      </c>
      <c r="O894" s="295"/>
      <c r="P894" s="295"/>
      <c r="Q894" s="295"/>
      <c r="R894" s="295"/>
      <c r="S894" s="295"/>
      <c r="T894" s="295"/>
      <c r="U894" s="295"/>
      <c r="V894" s="295"/>
      <c r="W894" s="295"/>
      <c r="X894" s="295"/>
      <c r="Y894" s="411">
        <f>Y893</f>
        <v>0</v>
      </c>
      <c r="Z894" s="411">
        <f t="shared" ref="Z894" si="2664">Z893</f>
        <v>0</v>
      </c>
      <c r="AA894" s="411">
        <f t="shared" ref="AA894" si="2665">AA893</f>
        <v>0</v>
      </c>
      <c r="AB894" s="411">
        <f t="shared" ref="AB894" si="2666">AB893</f>
        <v>0</v>
      </c>
      <c r="AC894" s="411">
        <f t="shared" ref="AC894" si="2667">AC893</f>
        <v>0</v>
      </c>
      <c r="AD894" s="411">
        <f t="shared" ref="AD894" si="2668">AD893</f>
        <v>0</v>
      </c>
      <c r="AE894" s="411">
        <f t="shared" ref="AE894" si="2669">AE893</f>
        <v>0</v>
      </c>
      <c r="AF894" s="411">
        <f t="shared" ref="AF894" si="2670">AF893</f>
        <v>0</v>
      </c>
      <c r="AG894" s="411">
        <f t="shared" ref="AG894" si="2671">AG893</f>
        <v>0</v>
      </c>
      <c r="AH894" s="411">
        <f t="shared" ref="AH894" si="2672">AH893</f>
        <v>0</v>
      </c>
      <c r="AI894" s="411">
        <f t="shared" ref="AI894" si="2673">AI893</f>
        <v>0</v>
      </c>
      <c r="AJ894" s="411">
        <f t="shared" ref="AJ894" si="2674">AJ893</f>
        <v>0</v>
      </c>
      <c r="AK894" s="411">
        <f t="shared" ref="AK894" si="2675">AK893</f>
        <v>0</v>
      </c>
      <c r="AL894" s="411">
        <f t="shared" ref="AL894" si="2676">AL893</f>
        <v>0</v>
      </c>
      <c r="AM894" s="306"/>
    </row>
    <row r="895" spans="1:39" outlineLevel="1">
      <c r="A895" s="531"/>
      <c r="B895" s="431"/>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15.75" outlineLevel="1">
      <c r="A896" s="531"/>
      <c r="B896" s="288" t="s">
        <v>502</v>
      </c>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45" outlineLevel="1">
      <c r="A897" s="531">
        <v>36</v>
      </c>
      <c r="B897" s="428" t="s">
        <v>128</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77">Z897</f>
        <v>0</v>
      </c>
      <c r="AA898" s="411">
        <f t="shared" ref="AA898" si="2678">AA897</f>
        <v>0</v>
      </c>
      <c r="AB898" s="411">
        <f t="shared" ref="AB898" si="2679">AB897</f>
        <v>0</v>
      </c>
      <c r="AC898" s="411">
        <f t="shared" ref="AC898" si="2680">AC897</f>
        <v>0</v>
      </c>
      <c r="AD898" s="411">
        <f t="shared" ref="AD898" si="2681">AD897</f>
        <v>0</v>
      </c>
      <c r="AE898" s="411">
        <f t="shared" ref="AE898" si="2682">AE897</f>
        <v>0</v>
      </c>
      <c r="AF898" s="411">
        <f t="shared" ref="AF898" si="2683">AF897</f>
        <v>0</v>
      </c>
      <c r="AG898" s="411">
        <f t="shared" ref="AG898" si="2684">AG897</f>
        <v>0</v>
      </c>
      <c r="AH898" s="411">
        <f t="shared" ref="AH898" si="2685">AH897</f>
        <v>0</v>
      </c>
      <c r="AI898" s="411">
        <f t="shared" ref="AI898" si="2686">AI897</f>
        <v>0</v>
      </c>
      <c r="AJ898" s="411">
        <f t="shared" ref="AJ898" si="2687">AJ897</f>
        <v>0</v>
      </c>
      <c r="AK898" s="411">
        <f t="shared" ref="AK898" si="2688">AK897</f>
        <v>0</v>
      </c>
      <c r="AL898" s="411">
        <f t="shared" ref="AL898" si="2689">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1">
        <v>37</v>
      </c>
      <c r="B900" s="428" t="s">
        <v>129</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90">Z900</f>
        <v>0</v>
      </c>
      <c r="AA901" s="411">
        <f t="shared" ref="AA901" si="2691">AA900</f>
        <v>0</v>
      </c>
      <c r="AB901" s="411">
        <f t="shared" ref="AB901" si="2692">AB900</f>
        <v>0</v>
      </c>
      <c r="AC901" s="411">
        <f t="shared" ref="AC901" si="2693">AC900</f>
        <v>0</v>
      </c>
      <c r="AD901" s="411">
        <f t="shared" ref="AD901" si="2694">AD900</f>
        <v>0</v>
      </c>
      <c r="AE901" s="411">
        <f t="shared" ref="AE901" si="2695">AE900</f>
        <v>0</v>
      </c>
      <c r="AF901" s="411">
        <f t="shared" ref="AF901" si="2696">AF900</f>
        <v>0</v>
      </c>
      <c r="AG901" s="411">
        <f t="shared" ref="AG901" si="2697">AG900</f>
        <v>0</v>
      </c>
      <c r="AH901" s="411">
        <f t="shared" ref="AH901" si="2698">AH900</f>
        <v>0</v>
      </c>
      <c r="AI901" s="411">
        <f t="shared" ref="AI901" si="2699">AI900</f>
        <v>0</v>
      </c>
      <c r="AJ901" s="411">
        <f t="shared" ref="AJ901" si="2700">AJ900</f>
        <v>0</v>
      </c>
      <c r="AK901" s="411">
        <f t="shared" ref="AK901" si="2701">AK900</f>
        <v>0</v>
      </c>
      <c r="AL901" s="411">
        <f t="shared" ref="AL901" si="2702">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outlineLevel="1">
      <c r="A903" s="531">
        <v>38</v>
      </c>
      <c r="B903" s="428" t="s">
        <v>130</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03">Z903</f>
        <v>0</v>
      </c>
      <c r="AA904" s="411">
        <f t="shared" ref="AA904" si="2704">AA903</f>
        <v>0</v>
      </c>
      <c r="AB904" s="411">
        <f t="shared" ref="AB904" si="2705">AB903</f>
        <v>0</v>
      </c>
      <c r="AC904" s="411">
        <f t="shared" ref="AC904" si="2706">AC903</f>
        <v>0</v>
      </c>
      <c r="AD904" s="411">
        <f t="shared" ref="AD904" si="2707">AD903</f>
        <v>0</v>
      </c>
      <c r="AE904" s="411">
        <f t="shared" ref="AE904" si="2708">AE903</f>
        <v>0</v>
      </c>
      <c r="AF904" s="411">
        <f t="shared" ref="AF904" si="2709">AF903</f>
        <v>0</v>
      </c>
      <c r="AG904" s="411">
        <f t="shared" ref="AG904" si="2710">AG903</f>
        <v>0</v>
      </c>
      <c r="AH904" s="411">
        <f t="shared" ref="AH904" si="2711">AH903</f>
        <v>0</v>
      </c>
      <c r="AI904" s="411">
        <f t="shared" ref="AI904" si="2712">AI903</f>
        <v>0</v>
      </c>
      <c r="AJ904" s="411">
        <f t="shared" ref="AJ904" si="2713">AJ903</f>
        <v>0</v>
      </c>
      <c r="AK904" s="411">
        <f t="shared" ref="AK904" si="2714">AK903</f>
        <v>0</v>
      </c>
      <c r="AL904" s="411">
        <f t="shared" ref="AL904" si="2715">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39</v>
      </c>
      <c r="B906" s="428" t="s">
        <v>131</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16">Z906</f>
        <v>0</v>
      </c>
      <c r="AA907" s="411">
        <f t="shared" ref="AA907" si="2717">AA906</f>
        <v>0</v>
      </c>
      <c r="AB907" s="411">
        <f t="shared" ref="AB907" si="2718">AB906</f>
        <v>0</v>
      </c>
      <c r="AC907" s="411">
        <f t="shared" ref="AC907" si="2719">AC906</f>
        <v>0</v>
      </c>
      <c r="AD907" s="411">
        <f t="shared" ref="AD907" si="2720">AD906</f>
        <v>0</v>
      </c>
      <c r="AE907" s="411">
        <f t="shared" ref="AE907" si="2721">AE906</f>
        <v>0</v>
      </c>
      <c r="AF907" s="411">
        <f t="shared" ref="AF907" si="2722">AF906</f>
        <v>0</v>
      </c>
      <c r="AG907" s="411">
        <f t="shared" ref="AG907" si="2723">AG906</f>
        <v>0</v>
      </c>
      <c r="AH907" s="411">
        <f t="shared" ref="AH907" si="2724">AH906</f>
        <v>0</v>
      </c>
      <c r="AI907" s="411">
        <f t="shared" ref="AI907" si="2725">AI906</f>
        <v>0</v>
      </c>
      <c r="AJ907" s="411">
        <f t="shared" ref="AJ907" si="2726">AJ906</f>
        <v>0</v>
      </c>
      <c r="AK907" s="411">
        <f t="shared" ref="AK907" si="2727">AK906</f>
        <v>0</v>
      </c>
      <c r="AL907" s="411">
        <f t="shared" ref="AL907" si="2728">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outlineLevel="1">
      <c r="A909" s="531">
        <v>40</v>
      </c>
      <c r="B909" s="428" t="s">
        <v>132</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29">Z909</f>
        <v>0</v>
      </c>
      <c r="AA910" s="411">
        <f t="shared" ref="AA910" si="2730">AA909</f>
        <v>0</v>
      </c>
      <c r="AB910" s="411">
        <f t="shared" ref="AB910" si="2731">AB909</f>
        <v>0</v>
      </c>
      <c r="AC910" s="411">
        <f t="shared" ref="AC910" si="2732">AC909</f>
        <v>0</v>
      </c>
      <c r="AD910" s="411">
        <f t="shared" ref="AD910" si="2733">AD909</f>
        <v>0</v>
      </c>
      <c r="AE910" s="411">
        <f t="shared" ref="AE910" si="2734">AE909</f>
        <v>0</v>
      </c>
      <c r="AF910" s="411">
        <f t="shared" ref="AF910" si="2735">AF909</f>
        <v>0</v>
      </c>
      <c r="AG910" s="411">
        <f t="shared" ref="AG910" si="2736">AG909</f>
        <v>0</v>
      </c>
      <c r="AH910" s="411">
        <f t="shared" ref="AH910" si="2737">AH909</f>
        <v>0</v>
      </c>
      <c r="AI910" s="411">
        <f t="shared" ref="AI910" si="2738">AI909</f>
        <v>0</v>
      </c>
      <c r="AJ910" s="411">
        <f t="shared" ref="AJ910" si="2739">AJ909</f>
        <v>0</v>
      </c>
      <c r="AK910" s="411">
        <f t="shared" ref="AK910" si="2740">AK909</f>
        <v>0</v>
      </c>
      <c r="AL910" s="411">
        <f t="shared" ref="AL910" si="2741">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1">
        <v>41</v>
      </c>
      <c r="B912" s="428" t="s">
        <v>133</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42">Z912</f>
        <v>0</v>
      </c>
      <c r="AA913" s="411">
        <f t="shared" ref="AA913" si="2743">AA912</f>
        <v>0</v>
      </c>
      <c r="AB913" s="411">
        <f t="shared" ref="AB913" si="2744">AB912</f>
        <v>0</v>
      </c>
      <c r="AC913" s="411">
        <f t="shared" ref="AC913" si="2745">AC912</f>
        <v>0</v>
      </c>
      <c r="AD913" s="411">
        <f t="shared" ref="AD913" si="2746">AD912</f>
        <v>0</v>
      </c>
      <c r="AE913" s="411">
        <f t="shared" ref="AE913" si="2747">AE912</f>
        <v>0</v>
      </c>
      <c r="AF913" s="411">
        <f t="shared" ref="AF913" si="2748">AF912</f>
        <v>0</v>
      </c>
      <c r="AG913" s="411">
        <f t="shared" ref="AG913" si="2749">AG912</f>
        <v>0</v>
      </c>
      <c r="AH913" s="411">
        <f t="shared" ref="AH913" si="2750">AH912</f>
        <v>0</v>
      </c>
      <c r="AI913" s="411">
        <f t="shared" ref="AI913" si="2751">AI912</f>
        <v>0</v>
      </c>
      <c r="AJ913" s="411">
        <f t="shared" ref="AJ913" si="2752">AJ912</f>
        <v>0</v>
      </c>
      <c r="AK913" s="411">
        <f t="shared" ref="AK913" si="2753">AK912</f>
        <v>0</v>
      </c>
      <c r="AL913" s="411">
        <f t="shared" ref="AL913" si="2754">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45" outlineLevel="1">
      <c r="A915" s="531">
        <v>42</v>
      </c>
      <c r="B915" s="428" t="s">
        <v>134</v>
      </c>
      <c r="C915" s="291" t="s">
        <v>25</v>
      </c>
      <c r="D915" s="295"/>
      <c r="E915" s="295"/>
      <c r="F915" s="295"/>
      <c r="G915" s="295"/>
      <c r="H915" s="295"/>
      <c r="I915" s="295"/>
      <c r="J915" s="295"/>
      <c r="K915" s="295"/>
      <c r="L915" s="295"/>
      <c r="M915" s="295"/>
      <c r="N915" s="291"/>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468"/>
      <c r="O916" s="295"/>
      <c r="P916" s="295"/>
      <c r="Q916" s="295"/>
      <c r="R916" s="295"/>
      <c r="S916" s="295"/>
      <c r="T916" s="295"/>
      <c r="U916" s="295"/>
      <c r="V916" s="295"/>
      <c r="W916" s="295"/>
      <c r="X916" s="295"/>
      <c r="Y916" s="411">
        <f>Y915</f>
        <v>0</v>
      </c>
      <c r="Z916" s="411">
        <f t="shared" ref="Z916" si="2755">Z915</f>
        <v>0</v>
      </c>
      <c r="AA916" s="411">
        <f t="shared" ref="AA916" si="2756">AA915</f>
        <v>0</v>
      </c>
      <c r="AB916" s="411">
        <f t="shared" ref="AB916" si="2757">AB915</f>
        <v>0</v>
      </c>
      <c r="AC916" s="411">
        <f t="shared" ref="AC916" si="2758">AC915</f>
        <v>0</v>
      </c>
      <c r="AD916" s="411">
        <f t="shared" ref="AD916" si="2759">AD915</f>
        <v>0</v>
      </c>
      <c r="AE916" s="411">
        <f t="shared" ref="AE916" si="2760">AE915</f>
        <v>0</v>
      </c>
      <c r="AF916" s="411">
        <f t="shared" ref="AF916" si="2761">AF915</f>
        <v>0</v>
      </c>
      <c r="AG916" s="411">
        <f t="shared" ref="AG916" si="2762">AG915</f>
        <v>0</v>
      </c>
      <c r="AH916" s="411">
        <f t="shared" ref="AH916" si="2763">AH915</f>
        <v>0</v>
      </c>
      <c r="AI916" s="411">
        <f t="shared" ref="AI916" si="2764">AI915</f>
        <v>0</v>
      </c>
      <c r="AJ916" s="411">
        <f t="shared" ref="AJ916" si="2765">AJ915</f>
        <v>0</v>
      </c>
      <c r="AK916" s="411">
        <f t="shared" ref="AK916" si="2766">AK915</f>
        <v>0</v>
      </c>
      <c r="AL916" s="411">
        <f t="shared" ref="AL916" si="2767">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43</v>
      </c>
      <c r="B918" s="428" t="s">
        <v>135</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68">Z918</f>
        <v>0</v>
      </c>
      <c r="AA919" s="411">
        <f t="shared" ref="AA919" si="2769">AA918</f>
        <v>0</v>
      </c>
      <c r="AB919" s="411">
        <f t="shared" ref="AB919" si="2770">AB918</f>
        <v>0</v>
      </c>
      <c r="AC919" s="411">
        <f t="shared" ref="AC919" si="2771">AC918</f>
        <v>0</v>
      </c>
      <c r="AD919" s="411">
        <f t="shared" ref="AD919" si="2772">AD918</f>
        <v>0</v>
      </c>
      <c r="AE919" s="411">
        <f t="shared" ref="AE919" si="2773">AE918</f>
        <v>0</v>
      </c>
      <c r="AF919" s="411">
        <f t="shared" ref="AF919" si="2774">AF918</f>
        <v>0</v>
      </c>
      <c r="AG919" s="411">
        <f t="shared" ref="AG919" si="2775">AG918</f>
        <v>0</v>
      </c>
      <c r="AH919" s="411">
        <f t="shared" ref="AH919" si="2776">AH918</f>
        <v>0</v>
      </c>
      <c r="AI919" s="411">
        <f t="shared" ref="AI919" si="2777">AI918</f>
        <v>0</v>
      </c>
      <c r="AJ919" s="411">
        <f t="shared" ref="AJ919" si="2778">AJ918</f>
        <v>0</v>
      </c>
      <c r="AK919" s="411">
        <f t="shared" ref="AK919" si="2779">AK918</f>
        <v>0</v>
      </c>
      <c r="AL919" s="411">
        <f t="shared" ref="AL919" si="2780">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44</v>
      </c>
      <c r="B921" s="428" t="s">
        <v>136</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81">Z921</f>
        <v>0</v>
      </c>
      <c r="AA922" s="411">
        <f t="shared" ref="AA922" si="2782">AA921</f>
        <v>0</v>
      </c>
      <c r="AB922" s="411">
        <f t="shared" ref="AB922" si="2783">AB921</f>
        <v>0</v>
      </c>
      <c r="AC922" s="411">
        <f t="shared" ref="AC922" si="2784">AC921</f>
        <v>0</v>
      </c>
      <c r="AD922" s="411">
        <f t="shared" ref="AD922" si="2785">AD921</f>
        <v>0</v>
      </c>
      <c r="AE922" s="411">
        <f t="shared" ref="AE922" si="2786">AE921</f>
        <v>0</v>
      </c>
      <c r="AF922" s="411">
        <f t="shared" ref="AF922" si="2787">AF921</f>
        <v>0</v>
      </c>
      <c r="AG922" s="411">
        <f t="shared" ref="AG922" si="2788">AG921</f>
        <v>0</v>
      </c>
      <c r="AH922" s="411">
        <f t="shared" ref="AH922" si="2789">AH921</f>
        <v>0</v>
      </c>
      <c r="AI922" s="411">
        <f t="shared" ref="AI922" si="2790">AI921</f>
        <v>0</v>
      </c>
      <c r="AJ922" s="411">
        <f t="shared" ref="AJ922" si="2791">AJ921</f>
        <v>0</v>
      </c>
      <c r="AK922" s="411">
        <f t="shared" ref="AK922" si="2792">AK921</f>
        <v>0</v>
      </c>
      <c r="AL922" s="411">
        <f t="shared" ref="AL922" si="2793">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45</v>
      </c>
      <c r="B924" s="428" t="s">
        <v>137</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94">Z924</f>
        <v>0</v>
      </c>
      <c r="AA925" s="411">
        <f t="shared" ref="AA925" si="2795">AA924</f>
        <v>0</v>
      </c>
      <c r="AB925" s="411">
        <f t="shared" ref="AB925" si="2796">AB924</f>
        <v>0</v>
      </c>
      <c r="AC925" s="411">
        <f t="shared" ref="AC925" si="2797">AC924</f>
        <v>0</v>
      </c>
      <c r="AD925" s="411">
        <f t="shared" ref="AD925" si="2798">AD924</f>
        <v>0</v>
      </c>
      <c r="AE925" s="411">
        <f t="shared" ref="AE925" si="2799">AE924</f>
        <v>0</v>
      </c>
      <c r="AF925" s="411">
        <f t="shared" ref="AF925" si="2800">AF924</f>
        <v>0</v>
      </c>
      <c r="AG925" s="411">
        <f t="shared" ref="AG925" si="2801">AG924</f>
        <v>0</v>
      </c>
      <c r="AH925" s="411">
        <f t="shared" ref="AH925" si="2802">AH924</f>
        <v>0</v>
      </c>
      <c r="AI925" s="411">
        <f t="shared" ref="AI925" si="2803">AI924</f>
        <v>0</v>
      </c>
      <c r="AJ925" s="411">
        <f t="shared" ref="AJ925" si="2804">AJ924</f>
        <v>0</v>
      </c>
      <c r="AK925" s="411">
        <f t="shared" ref="AK925" si="2805">AK924</f>
        <v>0</v>
      </c>
      <c r="AL925" s="411">
        <f t="shared" ref="AL925" si="2806">AL924</f>
        <v>0</v>
      </c>
      <c r="AM925" s="306"/>
    </row>
    <row r="926" spans="1:39" outlineLevel="1">
      <c r="A926" s="531"/>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1">
        <v>46</v>
      </c>
      <c r="B927" s="428" t="s">
        <v>138</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1"/>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07">Z927</f>
        <v>0</v>
      </c>
      <c r="AA928" s="411">
        <f t="shared" ref="AA928" si="2808">AA927</f>
        <v>0</v>
      </c>
      <c r="AB928" s="411">
        <f t="shared" ref="AB928" si="2809">AB927</f>
        <v>0</v>
      </c>
      <c r="AC928" s="411">
        <f t="shared" ref="AC928" si="2810">AC927</f>
        <v>0</v>
      </c>
      <c r="AD928" s="411">
        <f t="shared" ref="AD928" si="2811">AD927</f>
        <v>0</v>
      </c>
      <c r="AE928" s="411">
        <f t="shared" ref="AE928" si="2812">AE927</f>
        <v>0</v>
      </c>
      <c r="AF928" s="411">
        <f t="shared" ref="AF928" si="2813">AF927</f>
        <v>0</v>
      </c>
      <c r="AG928" s="411">
        <f t="shared" ref="AG928" si="2814">AG927</f>
        <v>0</v>
      </c>
      <c r="AH928" s="411">
        <f t="shared" ref="AH928" si="2815">AH927</f>
        <v>0</v>
      </c>
      <c r="AI928" s="411">
        <f t="shared" ref="AI928" si="2816">AI927</f>
        <v>0</v>
      </c>
      <c r="AJ928" s="411">
        <f t="shared" ref="AJ928" si="2817">AJ927</f>
        <v>0</v>
      </c>
      <c r="AK928" s="411">
        <f t="shared" ref="AK928" si="2818">AK927</f>
        <v>0</v>
      </c>
      <c r="AL928" s="411">
        <f t="shared" ref="AL928" si="2819">AL927</f>
        <v>0</v>
      </c>
      <c r="AM928" s="306"/>
    </row>
    <row r="929" spans="1:39" outlineLevel="1">
      <c r="A929" s="531"/>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30" outlineLevel="1">
      <c r="A930" s="531">
        <v>47</v>
      </c>
      <c r="B930" s="428" t="s">
        <v>139</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outlineLevel="1">
      <c r="A931" s="531"/>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820">Z930</f>
        <v>0</v>
      </c>
      <c r="AA931" s="411">
        <f t="shared" ref="AA931" si="2821">AA930</f>
        <v>0</v>
      </c>
      <c r="AB931" s="411">
        <f t="shared" ref="AB931" si="2822">AB930</f>
        <v>0</v>
      </c>
      <c r="AC931" s="411">
        <f t="shared" ref="AC931" si="2823">AC930</f>
        <v>0</v>
      </c>
      <c r="AD931" s="411">
        <f t="shared" ref="AD931" si="2824">AD930</f>
        <v>0</v>
      </c>
      <c r="AE931" s="411">
        <f t="shared" ref="AE931" si="2825">AE930</f>
        <v>0</v>
      </c>
      <c r="AF931" s="411">
        <f t="shared" ref="AF931" si="2826">AF930</f>
        <v>0</v>
      </c>
      <c r="AG931" s="411">
        <f t="shared" ref="AG931" si="2827">AG930</f>
        <v>0</v>
      </c>
      <c r="AH931" s="411">
        <f t="shared" ref="AH931" si="2828">AH930</f>
        <v>0</v>
      </c>
      <c r="AI931" s="411">
        <f t="shared" ref="AI931" si="2829">AI930</f>
        <v>0</v>
      </c>
      <c r="AJ931" s="411">
        <f t="shared" ref="AJ931" si="2830">AJ930</f>
        <v>0</v>
      </c>
      <c r="AK931" s="411">
        <f t="shared" ref="AK931" si="2831">AK930</f>
        <v>0</v>
      </c>
      <c r="AL931" s="411">
        <f t="shared" ref="AL931" si="2832">AL930</f>
        <v>0</v>
      </c>
      <c r="AM931" s="306"/>
    </row>
    <row r="932" spans="1:39" outlineLevel="1">
      <c r="A932" s="531"/>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45" outlineLevel="1">
      <c r="A933" s="531">
        <v>48</v>
      </c>
      <c r="B933" s="428" t="s">
        <v>140</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outlineLevel="1">
      <c r="A934" s="531"/>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833">Z933</f>
        <v>0</v>
      </c>
      <c r="AA934" s="411">
        <f t="shared" ref="AA934" si="2834">AA933</f>
        <v>0</v>
      </c>
      <c r="AB934" s="411">
        <f t="shared" ref="AB934" si="2835">AB933</f>
        <v>0</v>
      </c>
      <c r="AC934" s="411">
        <f t="shared" ref="AC934" si="2836">AC933</f>
        <v>0</v>
      </c>
      <c r="AD934" s="411">
        <f t="shared" ref="AD934" si="2837">AD933</f>
        <v>0</v>
      </c>
      <c r="AE934" s="411">
        <f t="shared" ref="AE934" si="2838">AE933</f>
        <v>0</v>
      </c>
      <c r="AF934" s="411">
        <f t="shared" ref="AF934" si="2839">AF933</f>
        <v>0</v>
      </c>
      <c r="AG934" s="411">
        <f t="shared" ref="AG934" si="2840">AG933</f>
        <v>0</v>
      </c>
      <c r="AH934" s="411">
        <f t="shared" ref="AH934" si="2841">AH933</f>
        <v>0</v>
      </c>
      <c r="AI934" s="411">
        <f t="shared" ref="AI934" si="2842">AI933</f>
        <v>0</v>
      </c>
      <c r="AJ934" s="411">
        <f t="shared" ref="AJ934" si="2843">AJ933</f>
        <v>0</v>
      </c>
      <c r="AK934" s="411">
        <f t="shared" ref="AK934" si="2844">AK933</f>
        <v>0</v>
      </c>
      <c r="AL934" s="411">
        <f t="shared" ref="AL934" si="2845">AL933</f>
        <v>0</v>
      </c>
      <c r="AM934" s="306"/>
    </row>
    <row r="935" spans="1:39" outlineLevel="1">
      <c r="A935" s="531"/>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30" outlineLevel="1">
      <c r="A936" s="531">
        <v>49</v>
      </c>
      <c r="B936" s="428" t="s">
        <v>141</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outlineLevel="1">
      <c r="A937" s="531"/>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2846">Z936</f>
        <v>0</v>
      </c>
      <c r="AA937" s="411">
        <f t="shared" ref="AA937" si="2847">AA936</f>
        <v>0</v>
      </c>
      <c r="AB937" s="411">
        <f t="shared" ref="AB937" si="2848">AB936</f>
        <v>0</v>
      </c>
      <c r="AC937" s="411">
        <f t="shared" ref="AC937" si="2849">AC936</f>
        <v>0</v>
      </c>
      <c r="AD937" s="411">
        <f t="shared" ref="AD937" si="2850">AD936</f>
        <v>0</v>
      </c>
      <c r="AE937" s="411">
        <f t="shared" ref="AE937" si="2851">AE936</f>
        <v>0</v>
      </c>
      <c r="AF937" s="411">
        <f t="shared" ref="AF937" si="2852">AF936</f>
        <v>0</v>
      </c>
      <c r="AG937" s="411">
        <f t="shared" ref="AG937" si="2853">AG936</f>
        <v>0</v>
      </c>
      <c r="AH937" s="411">
        <f t="shared" ref="AH937" si="2854">AH936</f>
        <v>0</v>
      </c>
      <c r="AI937" s="411">
        <f t="shared" ref="AI937" si="2855">AI936</f>
        <v>0</v>
      </c>
      <c r="AJ937" s="411">
        <f t="shared" ref="AJ937" si="2856">AJ936</f>
        <v>0</v>
      </c>
      <c r="AK937" s="411">
        <f t="shared" ref="AK937" si="2857">AK936</f>
        <v>0</v>
      </c>
      <c r="AL937" s="411">
        <f t="shared" ref="AL937" si="2858">AL936</f>
        <v>0</v>
      </c>
      <c r="AM937" s="306"/>
    </row>
    <row r="938" spans="1:39" outlineLevel="1">
      <c r="A938" s="531"/>
      <c r="B938" s="294"/>
      <c r="C938" s="305"/>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301"/>
      <c r="Z938" s="301"/>
      <c r="AA938" s="301"/>
      <c r="AB938" s="301"/>
      <c r="AC938" s="301"/>
      <c r="AD938" s="301"/>
      <c r="AE938" s="301"/>
      <c r="AF938" s="301"/>
      <c r="AG938" s="301"/>
      <c r="AH938" s="301"/>
      <c r="AI938" s="301"/>
      <c r="AJ938" s="301"/>
      <c r="AK938" s="301"/>
      <c r="AL938" s="301"/>
      <c r="AM938" s="306"/>
    </row>
    <row r="939" spans="1:39" ht="15.75">
      <c r="B939" s="327" t="s">
        <v>328</v>
      </c>
      <c r="C939" s="329"/>
      <c r="D939" s="329">
        <f>SUM(D782:D937)</f>
        <v>27075231.592209294</v>
      </c>
      <c r="E939" s="329">
        <f t="shared" ref="E939:M939" si="2859">SUM(E782:E937)</f>
        <v>26909592.433242932</v>
      </c>
      <c r="F939" s="329">
        <f t="shared" si="2859"/>
        <v>26563236.917236723</v>
      </c>
      <c r="G939" s="329">
        <f t="shared" si="2859"/>
        <v>26545405.764472868</v>
      </c>
      <c r="H939" s="329">
        <f t="shared" si="2859"/>
        <v>26513641.727779604</v>
      </c>
      <c r="I939" s="329">
        <f t="shared" si="2859"/>
        <v>26039547.590900119</v>
      </c>
      <c r="J939" s="329">
        <f t="shared" si="2859"/>
        <v>25991834.422857665</v>
      </c>
      <c r="K939" s="329">
        <f t="shared" si="2859"/>
        <v>25940739.794112157</v>
      </c>
      <c r="L939" s="329">
        <f t="shared" si="2859"/>
        <v>25200168.868908901</v>
      </c>
      <c r="M939" s="329">
        <f t="shared" si="2859"/>
        <v>25118547.932082355</v>
      </c>
      <c r="N939" s="329"/>
      <c r="O939" s="329">
        <f>SUM(O782:O937)</f>
        <v>4373.5277061623065</v>
      </c>
      <c r="P939" s="329">
        <f t="shared" ref="P939:X939" si="2860">SUM(P782:P937)</f>
        <v>4367.9970665525761</v>
      </c>
      <c r="Q939" s="329">
        <f t="shared" si="2860"/>
        <v>4315.6487251933904</v>
      </c>
      <c r="R939" s="329">
        <f t="shared" si="2860"/>
        <v>4250.8984475759207</v>
      </c>
      <c r="S939" s="329">
        <f t="shared" si="2860"/>
        <v>4246.9079756063229</v>
      </c>
      <c r="T939" s="329">
        <f t="shared" si="2860"/>
        <v>4133.3384933217194</v>
      </c>
      <c r="U939" s="329">
        <f t="shared" si="2860"/>
        <v>4125.5551566305139</v>
      </c>
      <c r="V939" s="329">
        <f t="shared" si="2860"/>
        <v>4116.2767157161397</v>
      </c>
      <c r="W939" s="329">
        <f t="shared" si="2860"/>
        <v>4014.2960243554439</v>
      </c>
      <c r="X939" s="329">
        <f t="shared" si="2860"/>
        <v>3993.2522451222926</v>
      </c>
      <c r="Y939" s="329">
        <f>IF(Y780="kWh",SUMPRODUCT(D782:D937,Y782:Y937))</f>
        <v>0</v>
      </c>
      <c r="Z939" s="329">
        <f>IF(Z780="kWh",SUMPRODUCT(D782:D937,Z782:Z937))</f>
        <v>2693065.653471407</v>
      </c>
      <c r="AA939" s="329">
        <f>IF(AA780="kw",SUMPRODUCT(N782:N937,O782:O937,AA782:AA937),SUMPRODUCT(D782:D937,AA782:AA937))</f>
        <v>22720.37561872993</v>
      </c>
      <c r="AB939" s="329">
        <f>IF(AB780="kw",SUMPRODUCT(N782:N937,O782:O937,AB782:AB937),SUMPRODUCT(D782:D937,AB782:AB937))</f>
        <v>2967.5496575966345</v>
      </c>
      <c r="AC939" s="329">
        <f>IF(AC780="kw",SUMPRODUCT(N782:N937,O782:O937,AC782:AC937),SUMPRODUCT(D782:D937,AC782:AC937))</f>
        <v>6370.723200513803</v>
      </c>
      <c r="AD939" s="329">
        <f>IF(AD780="kw",SUMPRODUCT(N782:N937,O782:O937,AD782:AD937),SUMPRODUCT(D782:D937,AD782:AD937))</f>
        <v>13159.146313382811</v>
      </c>
      <c r="AE939" s="329">
        <f>IF(AE780="kw",SUMPRODUCT(N782:N937,O782:O937,AE782:AE937),SUMPRODUCT(D782:D937,AE782:AE937))</f>
        <v>6481.1892703104513</v>
      </c>
      <c r="AF939" s="329">
        <f>IF(AF780="kw",SUMPRODUCT(N782:N937,O782:O937,AF782:AF937),SUMPRODUCT(D782:D937,AF782:AF937))</f>
        <v>0</v>
      </c>
      <c r="AG939" s="329">
        <f>IF(AG780="kw",SUMPRODUCT(N782:N937,O782:O937,AG782:AG937),SUMPRODUCT(D782:D937,AG782:AG937))</f>
        <v>0</v>
      </c>
      <c r="AH939" s="329">
        <f>IF(AH780="kw",SUMPRODUCT(N782:N937,O782:O937,AH782:AH937),SUMPRODUCT(D782:D937,AH782:AH937))</f>
        <v>0</v>
      </c>
      <c r="AI939" s="329">
        <f>IF(AI780="kw",SUMPRODUCT(N782:N937,O782:O937,AI782:AI937),SUMPRODUCT(D782:D937,AI782:AI937))</f>
        <v>0</v>
      </c>
      <c r="AJ939" s="329">
        <f>IF(AJ780="kw",SUMPRODUCT(N782:N937,O782:O937,AJ782:AJ937),SUMPRODUCT(D782:D937,AJ782:AJ937))</f>
        <v>0</v>
      </c>
      <c r="AK939" s="329">
        <f>IF(AK780="kw",SUMPRODUCT(N782:N937,O782:O937,AK782:AK937),SUMPRODUCT(D782:D937,AK782:AK937))</f>
        <v>0</v>
      </c>
      <c r="AL939" s="329">
        <f>IF(AL780="kw",SUMPRODUCT(N782:N937,O782:O937,AL782:AL937),SUMPRODUCT(D782:D937,AL782:AL937))</f>
        <v>0</v>
      </c>
      <c r="AM939" s="330"/>
    </row>
    <row r="940" spans="1:39" ht="15.75">
      <c r="B940" s="391" t="s">
        <v>329</v>
      </c>
      <c r="C940" s="392"/>
      <c r="D940" s="392"/>
      <c r="E940" s="392"/>
      <c r="F940" s="392"/>
      <c r="G940" s="392"/>
      <c r="H940" s="392"/>
      <c r="I940" s="392"/>
      <c r="J940" s="392"/>
      <c r="K940" s="392"/>
      <c r="L940" s="392"/>
      <c r="M940" s="392"/>
      <c r="N940" s="392"/>
      <c r="O940" s="392"/>
      <c r="P940" s="392"/>
      <c r="Q940" s="392"/>
      <c r="R940" s="392"/>
      <c r="S940" s="392"/>
      <c r="T940" s="392"/>
      <c r="U940" s="392"/>
      <c r="V940" s="392"/>
      <c r="W940" s="392"/>
      <c r="X940" s="392"/>
      <c r="Y940" s="392">
        <f>HLOOKUP(Y593,'2. LRAMVA Threshold'!$B$42:$Q$53,11,FALSE)</f>
        <v>25640593</v>
      </c>
      <c r="Z940" s="392">
        <f>HLOOKUP(Z593,'2. LRAMVA Threshold'!$B$42:$Q$53,11,FALSE)</f>
        <v>8037776</v>
      </c>
      <c r="AA940" s="392">
        <f>HLOOKUP(AA593,'2. LRAMVA Threshold'!$B$42:$Q$53,11,FALSE)</f>
        <v>207346</v>
      </c>
      <c r="AB940" s="392">
        <f>HLOOKUP(AB593,'2. LRAMVA Threshold'!$B$42:$Q$53,11,FALSE)</f>
        <v>0</v>
      </c>
      <c r="AC940" s="392">
        <f>HLOOKUP(AC593,'2. LRAMVA Threshold'!$B$42:$Q$53,11,FALSE)</f>
        <v>0</v>
      </c>
      <c r="AD940" s="392">
        <f>HLOOKUP(AD593,'2. LRAMVA Threshold'!$B$42:$Q$53,11,FALSE)</f>
        <v>0</v>
      </c>
      <c r="AE940" s="392">
        <f>HLOOKUP(AE593,'2. LRAMVA Threshold'!$B$42:$Q$53,11,FALSE)</f>
        <v>0</v>
      </c>
      <c r="AF940" s="392">
        <f>HLOOKUP(AF593,'2. LRAMVA Threshold'!$B$42:$Q$53,11,FALSE)</f>
        <v>0</v>
      </c>
      <c r="AG940" s="392">
        <f>HLOOKUP(AG593,'2. LRAMVA Threshold'!$B$42:$Q$53,11,FALSE)</f>
        <v>0</v>
      </c>
      <c r="AH940" s="392">
        <f>HLOOKUP(AH593,'2. LRAMVA Threshold'!$B$42:$Q$53,11,FALSE)</f>
        <v>0</v>
      </c>
      <c r="AI940" s="392">
        <f>HLOOKUP(AI593,'2. LRAMVA Threshold'!$B$42:$Q$53,11,FALSE)</f>
        <v>0</v>
      </c>
      <c r="AJ940" s="392">
        <f>HLOOKUP(AJ593,'2. LRAMVA Threshold'!$B$42:$Q$53,11,FALSE)</f>
        <v>0</v>
      </c>
      <c r="AK940" s="392">
        <f>HLOOKUP(AK593,'2. LRAMVA Threshold'!$B$42:$Q$53,11,FALSE)</f>
        <v>0</v>
      </c>
      <c r="AL940" s="392">
        <f>HLOOKUP(AL593,'2. LRAMVA Threshold'!$B$42:$Q$53,11,FALSE)</f>
        <v>0</v>
      </c>
      <c r="AM940" s="442"/>
    </row>
    <row r="941" spans="1:39">
      <c r="B941" s="394"/>
      <c r="C941" s="432"/>
      <c r="D941" s="433"/>
      <c r="E941" s="433"/>
      <c r="F941" s="433"/>
      <c r="G941" s="433"/>
      <c r="H941" s="433"/>
      <c r="I941" s="433"/>
      <c r="J941" s="433"/>
      <c r="K941" s="433"/>
      <c r="L941" s="433"/>
      <c r="M941" s="433"/>
      <c r="N941" s="433"/>
      <c r="O941" s="434"/>
      <c r="P941" s="433"/>
      <c r="Q941" s="433"/>
      <c r="R941" s="433"/>
      <c r="S941" s="435"/>
      <c r="T941" s="435"/>
      <c r="U941" s="435"/>
      <c r="V941" s="435"/>
      <c r="W941" s="433"/>
      <c r="X941" s="433"/>
      <c r="Y941" s="436"/>
      <c r="Z941" s="436"/>
      <c r="AA941" s="436"/>
      <c r="AB941" s="436"/>
      <c r="AC941" s="436"/>
      <c r="AD941" s="436"/>
      <c r="AE941" s="436"/>
      <c r="AF941" s="399"/>
      <c r="AG941" s="399"/>
      <c r="AH941" s="399"/>
      <c r="AI941" s="399"/>
      <c r="AJ941" s="399"/>
      <c r="AK941" s="399"/>
      <c r="AL941" s="399"/>
      <c r="AM941" s="400"/>
    </row>
    <row r="942" spans="1:39">
      <c r="B942" s="324" t="s">
        <v>330</v>
      </c>
      <c r="C942" s="338"/>
      <c r="D942" s="338"/>
      <c r="E942" s="376"/>
      <c r="F942" s="376"/>
      <c r="G942" s="376"/>
      <c r="H942" s="376"/>
      <c r="I942" s="376"/>
      <c r="J942" s="376"/>
      <c r="K942" s="376"/>
      <c r="L942" s="376"/>
      <c r="M942" s="376"/>
      <c r="N942" s="376"/>
      <c r="O942" s="291"/>
      <c r="P942" s="340"/>
      <c r="Q942" s="340"/>
      <c r="R942" s="340"/>
      <c r="S942" s="339"/>
      <c r="T942" s="339"/>
      <c r="U942" s="339"/>
      <c r="V942" s="339"/>
      <c r="W942" s="340"/>
      <c r="X942" s="340"/>
      <c r="Y942" s="341">
        <f>HLOOKUP(Y$35,'3.  Distribution Rates'!$C$122:$P$133,11,FALSE)</f>
        <v>2.9999999999999997E-4</v>
      </c>
      <c r="Z942" s="341">
        <f>HLOOKUP(Z$35,'3.  Distribution Rates'!$C$122:$P$133,11,FALSE)</f>
        <v>1.09E-2</v>
      </c>
      <c r="AA942" s="341">
        <f>HLOOKUP(AA$35,'3.  Distribution Rates'!$C$122:$P$133,11,FALSE)</f>
        <v>2.6101000000000001</v>
      </c>
      <c r="AB942" s="341">
        <f>HLOOKUP(AB$35,'3.  Distribution Rates'!$C$122:$P$133,11,FALSE)</f>
        <v>1.4298</v>
      </c>
      <c r="AC942" s="341">
        <f>HLOOKUP(AC$35,'3.  Distribution Rates'!$C$122:$P$133,11,FALSE)</f>
        <v>0.33889999999999998</v>
      </c>
      <c r="AD942" s="341">
        <f>HLOOKUP(AD$35,'3.  Distribution Rates'!$C$122:$P$133,11,FALSE)</f>
        <v>5.1868999999999996</v>
      </c>
      <c r="AE942" s="341">
        <f>HLOOKUP(AE$35,'3.  Distribution Rates'!$C$122:$P$133,11,FALSE)</f>
        <v>1.34E-2</v>
      </c>
      <c r="AF942" s="341">
        <f>HLOOKUP(AF$35,'3.  Distribution Rates'!$C$122:$P$133,11,FALSE)</f>
        <v>0</v>
      </c>
      <c r="AG942" s="341">
        <f>HLOOKUP(AG$35,'3.  Distribution Rates'!$C$122:$P$133,11,FALSE)</f>
        <v>0</v>
      </c>
      <c r="AH942" s="341">
        <f>HLOOKUP(AH$35,'3.  Distribution Rates'!$C$122:$P$133,11,FALSE)</f>
        <v>0</v>
      </c>
      <c r="AI942" s="341">
        <f>HLOOKUP(AI$35,'3.  Distribution Rates'!$C$122:$P$133,11,FALSE)</f>
        <v>0</v>
      </c>
      <c r="AJ942" s="341">
        <f>HLOOKUP(AJ$35,'3.  Distribution Rates'!$C$122:$P$133,11,FALSE)</f>
        <v>0</v>
      </c>
      <c r="AK942" s="341">
        <f>HLOOKUP(AK$35,'3.  Distribution Rates'!$C$122:$P$133,11,FALSE)</f>
        <v>0</v>
      </c>
      <c r="AL942" s="341">
        <f>HLOOKUP(AL$35,'3.  Distribution Rates'!$C$122:$P$133,11,FALSE)</f>
        <v>0</v>
      </c>
      <c r="AM942" s="377"/>
    </row>
    <row r="943" spans="1:39">
      <c r="B943" s="324" t="s">
        <v>331</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c r="Z943" s="378"/>
      <c r="AA943" s="378"/>
      <c r="AB943" s="378"/>
      <c r="AC943" s="378"/>
      <c r="AD943" s="378"/>
      <c r="AE943" s="378"/>
      <c r="AF943" s="378"/>
      <c r="AG943" s="378"/>
      <c r="AH943" s="378"/>
      <c r="AI943" s="378"/>
      <c r="AJ943" s="378"/>
      <c r="AK943" s="378"/>
      <c r="AL943" s="378"/>
      <c r="AM943" s="626">
        <f t="shared" ref="AM943:AM951" si="2861">SUM(Y943:AL943)</f>
        <v>0</v>
      </c>
    </row>
    <row r="944" spans="1:39">
      <c r="B944" s="324" t="s">
        <v>332</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c r="Z944" s="378"/>
      <c r="AA944" s="378"/>
      <c r="AB944" s="378"/>
      <c r="AC944" s="378"/>
      <c r="AD944" s="378"/>
      <c r="AE944" s="378"/>
      <c r="AF944" s="378"/>
      <c r="AG944" s="378"/>
      <c r="AH944" s="378"/>
      <c r="AI944" s="378"/>
      <c r="AJ944" s="378"/>
      <c r="AK944" s="378"/>
      <c r="AL944" s="378"/>
      <c r="AM944" s="626">
        <f t="shared" si="2861"/>
        <v>0</v>
      </c>
    </row>
    <row r="945" spans="2:39">
      <c r="B945" s="324" t="s">
        <v>333</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c r="Z945" s="378"/>
      <c r="AA945" s="378"/>
      <c r="AB945" s="378"/>
      <c r="AC945" s="378"/>
      <c r="AD945" s="378"/>
      <c r="AE945" s="378"/>
      <c r="AF945" s="378"/>
      <c r="AG945" s="378"/>
      <c r="AH945" s="378"/>
      <c r="AI945" s="378"/>
      <c r="AJ945" s="378"/>
      <c r="AK945" s="378"/>
      <c r="AL945" s="378"/>
      <c r="AM945" s="626">
        <f t="shared" si="2861"/>
        <v>0</v>
      </c>
    </row>
    <row r="946" spans="2:39">
      <c r="B946" s="324" t="s">
        <v>334</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378">
        <f>'4.  2011-2014 LRAM'!Y530*Y942</f>
        <v>3549.3638969999997</v>
      </c>
      <c r="Z946" s="378">
        <f>'4.  2011-2014 LRAM'!Z530*Z942</f>
        <v>25031.088635</v>
      </c>
      <c r="AA946" s="378">
        <f>'4.  2011-2014 LRAM'!AA530*AA942</f>
        <v>60436.851927480013</v>
      </c>
      <c r="AB946" s="378">
        <f>'4.  2011-2014 LRAM'!AB530*AB942</f>
        <v>8800.5980109600005</v>
      </c>
      <c r="AC946" s="378">
        <f>'4.  2011-2014 LRAM'!AC530*AC942</f>
        <v>0</v>
      </c>
      <c r="AD946" s="378">
        <f>'4.  2011-2014 LRAM'!AD530*AD942</f>
        <v>0</v>
      </c>
      <c r="AE946" s="378">
        <f>'4.  2011-2014 LRAM'!AE530*AE942</f>
        <v>0</v>
      </c>
      <c r="AF946" s="378">
        <f>'4.  2011-2014 LRAM'!AF530*AF942</f>
        <v>0</v>
      </c>
      <c r="AG946" s="378">
        <f>'4.  2011-2014 LRAM'!AG530*AG942</f>
        <v>0</v>
      </c>
      <c r="AH946" s="378">
        <f>'4.  2011-2014 LRAM'!AH530*AH942</f>
        <v>0</v>
      </c>
      <c r="AI946" s="378">
        <f>'4.  2011-2014 LRAM'!AI530*AI942</f>
        <v>0</v>
      </c>
      <c r="AJ946" s="378">
        <f>'4.  2011-2014 LRAM'!AJ530*AJ942</f>
        <v>0</v>
      </c>
      <c r="AK946" s="378">
        <f>'4.  2011-2014 LRAM'!AK530*AK942</f>
        <v>0</v>
      </c>
      <c r="AL946" s="378">
        <f>'4.  2011-2014 LRAM'!AL530*AL942</f>
        <v>0</v>
      </c>
      <c r="AM946" s="626">
        <f t="shared" si="2861"/>
        <v>97817.902470440022</v>
      </c>
    </row>
    <row r="947" spans="2:39">
      <c r="B947" s="324" t="s">
        <v>335</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 t="shared" ref="Y947:AL947" si="2862">Y211*Y942</f>
        <v>3338.2055999999998</v>
      </c>
      <c r="Z947" s="378">
        <f t="shared" si="2862"/>
        <v>196341.43739860487</v>
      </c>
      <c r="AA947" s="378">
        <f t="shared" si="2862"/>
        <v>56609.936880000001</v>
      </c>
      <c r="AB947" s="378">
        <f t="shared" si="2862"/>
        <v>1990.2816</v>
      </c>
      <c r="AC947" s="378">
        <f t="shared" si="2862"/>
        <v>13615.6464</v>
      </c>
      <c r="AD947" s="378">
        <f t="shared" si="2862"/>
        <v>87846.391374200117</v>
      </c>
      <c r="AE947" s="378">
        <f t="shared" si="2862"/>
        <v>0</v>
      </c>
      <c r="AF947" s="378">
        <f t="shared" si="2862"/>
        <v>0</v>
      </c>
      <c r="AG947" s="378">
        <f t="shared" si="2862"/>
        <v>0</v>
      </c>
      <c r="AH947" s="378">
        <f t="shared" si="2862"/>
        <v>0</v>
      </c>
      <c r="AI947" s="378">
        <f t="shared" si="2862"/>
        <v>0</v>
      </c>
      <c r="AJ947" s="378">
        <f t="shared" si="2862"/>
        <v>0</v>
      </c>
      <c r="AK947" s="378">
        <f t="shared" si="2862"/>
        <v>0</v>
      </c>
      <c r="AL947" s="378">
        <f t="shared" si="2862"/>
        <v>0</v>
      </c>
      <c r="AM947" s="626">
        <f t="shared" si="2861"/>
        <v>359741.89925280499</v>
      </c>
    </row>
    <row r="948" spans="2:39">
      <c r="B948" s="324" t="s">
        <v>336</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 t="shared" ref="Y948:AL948" si="2863">Y394*Y942</f>
        <v>6648.4002603313002</v>
      </c>
      <c r="Z948" s="378">
        <f t="shared" si="2863"/>
        <v>104118.35122392363</v>
      </c>
      <c r="AA948" s="378">
        <f t="shared" si="2863"/>
        <v>54476.477612008901</v>
      </c>
      <c r="AB948" s="378">
        <f t="shared" si="2863"/>
        <v>6328.4317514563145</v>
      </c>
      <c r="AC948" s="378">
        <f t="shared" si="2863"/>
        <v>1222.0827589779478</v>
      </c>
      <c r="AD948" s="378">
        <f t="shared" si="2863"/>
        <v>6461.4392756493407</v>
      </c>
      <c r="AE948" s="378">
        <f t="shared" si="2863"/>
        <v>0</v>
      </c>
      <c r="AF948" s="378">
        <f t="shared" si="2863"/>
        <v>0</v>
      </c>
      <c r="AG948" s="378">
        <f t="shared" si="2863"/>
        <v>0</v>
      </c>
      <c r="AH948" s="378">
        <f t="shared" si="2863"/>
        <v>0</v>
      </c>
      <c r="AI948" s="378">
        <f t="shared" si="2863"/>
        <v>0</v>
      </c>
      <c r="AJ948" s="378">
        <f t="shared" si="2863"/>
        <v>0</v>
      </c>
      <c r="AK948" s="378">
        <f t="shared" si="2863"/>
        <v>0</v>
      </c>
      <c r="AL948" s="378">
        <f t="shared" si="2863"/>
        <v>0</v>
      </c>
      <c r="AM948" s="626">
        <f t="shared" si="2861"/>
        <v>179255.18288234744</v>
      </c>
    </row>
    <row r="949" spans="2:39">
      <c r="B949" s="324" t="s">
        <v>337</v>
      </c>
      <c r="C949" s="345"/>
      <c r="D949" s="309"/>
      <c r="E949" s="279"/>
      <c r="F949" s="279"/>
      <c r="G949" s="279"/>
      <c r="H949" s="279"/>
      <c r="I949" s="279"/>
      <c r="J949" s="279"/>
      <c r="K949" s="279"/>
      <c r="L949" s="279"/>
      <c r="M949" s="279"/>
      <c r="N949" s="279"/>
      <c r="O949" s="291"/>
      <c r="P949" s="279"/>
      <c r="Q949" s="279"/>
      <c r="R949" s="279"/>
      <c r="S949" s="309"/>
      <c r="T949" s="309"/>
      <c r="U949" s="309"/>
      <c r="V949" s="309"/>
      <c r="W949" s="279"/>
      <c r="X949" s="279"/>
      <c r="Y949" s="378">
        <f t="shared" ref="Y949:AL949" si="2864">Y586*Y942</f>
        <v>10862.17713984199</v>
      </c>
      <c r="Z949" s="378">
        <f t="shared" si="2864"/>
        <v>77299.340630606253</v>
      </c>
      <c r="AA949" s="378">
        <f t="shared" si="2864"/>
        <v>69742.404913357692</v>
      </c>
      <c r="AB949" s="378">
        <f t="shared" si="2864"/>
        <v>3203.0405797338858</v>
      </c>
      <c r="AC949" s="378">
        <f t="shared" si="2864"/>
        <v>3333.9267620538308</v>
      </c>
      <c r="AD949" s="378">
        <f t="shared" si="2864"/>
        <v>0</v>
      </c>
      <c r="AE949" s="378">
        <f t="shared" si="2864"/>
        <v>28784.791051295069</v>
      </c>
      <c r="AF949" s="378">
        <f t="shared" si="2864"/>
        <v>0</v>
      </c>
      <c r="AG949" s="378">
        <f t="shared" si="2864"/>
        <v>0</v>
      </c>
      <c r="AH949" s="378">
        <f t="shared" si="2864"/>
        <v>0</v>
      </c>
      <c r="AI949" s="378">
        <f t="shared" si="2864"/>
        <v>0</v>
      </c>
      <c r="AJ949" s="378">
        <f t="shared" si="2864"/>
        <v>0</v>
      </c>
      <c r="AK949" s="378">
        <f t="shared" si="2864"/>
        <v>0</v>
      </c>
      <c r="AL949" s="378">
        <f t="shared" si="2864"/>
        <v>0</v>
      </c>
      <c r="AM949" s="626">
        <f t="shared" si="2861"/>
        <v>193225.68107688869</v>
      </c>
    </row>
    <row r="950" spans="2:39">
      <c r="B950" s="324" t="s">
        <v>338</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 t="shared" ref="Y950:AL950" si="2865">Y772*Y942</f>
        <v>1982.1989457805428</v>
      </c>
      <c r="Z950" s="378">
        <f t="shared" si="2865"/>
        <v>96533.10720471642</v>
      </c>
      <c r="AA950" s="378">
        <f t="shared" si="2865"/>
        <v>169815.8826397135</v>
      </c>
      <c r="AB950" s="378">
        <f t="shared" si="2865"/>
        <v>4759.0401518405133</v>
      </c>
      <c r="AC950" s="378">
        <f t="shared" si="2865"/>
        <v>5835.8011859569224</v>
      </c>
      <c r="AD950" s="378">
        <f t="shared" si="2865"/>
        <v>18146.520381387771</v>
      </c>
      <c r="AE950" s="378">
        <f t="shared" si="2865"/>
        <v>16390.930728571751</v>
      </c>
      <c r="AF950" s="378">
        <f t="shared" si="2865"/>
        <v>0</v>
      </c>
      <c r="AG950" s="378">
        <f t="shared" si="2865"/>
        <v>0</v>
      </c>
      <c r="AH950" s="378">
        <f t="shared" si="2865"/>
        <v>0</v>
      </c>
      <c r="AI950" s="378">
        <f t="shared" si="2865"/>
        <v>0</v>
      </c>
      <c r="AJ950" s="378">
        <f t="shared" si="2865"/>
        <v>0</v>
      </c>
      <c r="AK950" s="378">
        <f t="shared" si="2865"/>
        <v>0</v>
      </c>
      <c r="AL950" s="378">
        <f t="shared" si="2865"/>
        <v>0</v>
      </c>
      <c r="AM950" s="626">
        <f t="shared" si="2861"/>
        <v>313463.4812379675</v>
      </c>
    </row>
    <row r="951" spans="2:39">
      <c r="B951" s="324" t="s">
        <v>339</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Y939*Y942</f>
        <v>0</v>
      </c>
      <c r="Z951" s="378">
        <f t="shared" ref="Z951:AL951" si="2866">Z939*Z942</f>
        <v>29354.415622838336</v>
      </c>
      <c r="AA951" s="378">
        <f t="shared" si="2866"/>
        <v>59302.452402446994</v>
      </c>
      <c r="AB951" s="378">
        <f t="shared" si="2866"/>
        <v>4243.0025004316676</v>
      </c>
      <c r="AC951" s="378">
        <f t="shared" si="2866"/>
        <v>2159.0380926541279</v>
      </c>
      <c r="AD951" s="378">
        <f t="shared" si="2866"/>
        <v>68255.176012885291</v>
      </c>
      <c r="AE951" s="378">
        <f t="shared" si="2866"/>
        <v>86.847936222160044</v>
      </c>
      <c r="AF951" s="378">
        <f t="shared" si="2866"/>
        <v>0</v>
      </c>
      <c r="AG951" s="378">
        <f t="shared" si="2866"/>
        <v>0</v>
      </c>
      <c r="AH951" s="378">
        <f t="shared" si="2866"/>
        <v>0</v>
      </c>
      <c r="AI951" s="378">
        <f t="shared" si="2866"/>
        <v>0</v>
      </c>
      <c r="AJ951" s="378">
        <f t="shared" si="2866"/>
        <v>0</v>
      </c>
      <c r="AK951" s="378">
        <f t="shared" si="2866"/>
        <v>0</v>
      </c>
      <c r="AL951" s="378">
        <f t="shared" si="2866"/>
        <v>0</v>
      </c>
      <c r="AM951" s="626">
        <f t="shared" si="2861"/>
        <v>163400.93256747857</v>
      </c>
    </row>
    <row r="952" spans="2:39" ht="15.75">
      <c r="B952" s="349" t="s">
        <v>343</v>
      </c>
      <c r="C952" s="345"/>
      <c r="D952" s="336"/>
      <c r="E952" s="334"/>
      <c r="F952" s="334"/>
      <c r="G952" s="334"/>
      <c r="H952" s="334"/>
      <c r="I952" s="334"/>
      <c r="J952" s="334"/>
      <c r="K952" s="334"/>
      <c r="L952" s="334"/>
      <c r="M952" s="334"/>
      <c r="N952" s="334"/>
      <c r="O952" s="300"/>
      <c r="P952" s="334"/>
      <c r="Q952" s="334"/>
      <c r="R952" s="334"/>
      <c r="S952" s="336"/>
      <c r="T952" s="336"/>
      <c r="U952" s="336"/>
      <c r="V952" s="336"/>
      <c r="W952" s="334"/>
      <c r="X952" s="334"/>
      <c r="Y952" s="346">
        <f>SUM(Y943:Y951)</f>
        <v>26380.345842953833</v>
      </c>
      <c r="Z952" s="346">
        <f t="shared" ref="Z952:AE952" si="2867">SUM(Z943:Z951)</f>
        <v>528677.74071568949</v>
      </c>
      <c r="AA952" s="346">
        <f t="shared" si="2867"/>
        <v>470384.0063750071</v>
      </c>
      <c r="AB952" s="346">
        <f t="shared" si="2867"/>
        <v>29324.394594422381</v>
      </c>
      <c r="AC952" s="346">
        <f t="shared" si="2867"/>
        <v>26166.495199642832</v>
      </c>
      <c r="AD952" s="346">
        <f t="shared" si="2867"/>
        <v>180709.52704412251</v>
      </c>
      <c r="AE952" s="346">
        <f t="shared" si="2867"/>
        <v>45262.569716088983</v>
      </c>
      <c r="AF952" s="346">
        <f>SUM(AF943:AF951)</f>
        <v>0</v>
      </c>
      <c r="AG952" s="346">
        <f t="shared" ref="AG952:AL952" si="2868">SUM(AG943:AG951)</f>
        <v>0</v>
      </c>
      <c r="AH952" s="346">
        <f t="shared" si="2868"/>
        <v>0</v>
      </c>
      <c r="AI952" s="346">
        <f t="shared" si="2868"/>
        <v>0</v>
      </c>
      <c r="AJ952" s="346">
        <f t="shared" si="2868"/>
        <v>0</v>
      </c>
      <c r="AK952" s="346">
        <f t="shared" si="2868"/>
        <v>0</v>
      </c>
      <c r="AL952" s="346">
        <f t="shared" si="2868"/>
        <v>0</v>
      </c>
      <c r="AM952" s="407">
        <f>SUM(AM943:AM951)</f>
        <v>1306905.0794879273</v>
      </c>
    </row>
    <row r="953" spans="2:39" ht="15.75">
      <c r="B953" s="349" t="s">
        <v>344</v>
      </c>
      <c r="C953" s="345"/>
      <c r="D953" s="350"/>
      <c r="E953" s="334"/>
      <c r="F953" s="334"/>
      <c r="G953" s="334"/>
      <c r="H953" s="334"/>
      <c r="I953" s="334"/>
      <c r="J953" s="334"/>
      <c r="K953" s="334"/>
      <c r="L953" s="334"/>
      <c r="M953" s="334"/>
      <c r="N953" s="334"/>
      <c r="O953" s="300"/>
      <c r="P953" s="334"/>
      <c r="Q953" s="334"/>
      <c r="R953" s="334"/>
      <c r="S953" s="336"/>
      <c r="T953" s="336"/>
      <c r="U953" s="336"/>
      <c r="V953" s="336"/>
      <c r="W953" s="334"/>
      <c r="X953" s="334"/>
      <c r="Y953" s="347">
        <f>Y940*Y942</f>
        <v>7692.1778999999997</v>
      </c>
      <c r="Z953" s="347">
        <f t="shared" ref="Z953:AE953" si="2869">Z940*Z942</f>
        <v>87611.758400000006</v>
      </c>
      <c r="AA953" s="347">
        <f t="shared" si="2869"/>
        <v>541193.79460000002</v>
      </c>
      <c r="AB953" s="347">
        <f t="shared" si="2869"/>
        <v>0</v>
      </c>
      <c r="AC953" s="347">
        <f t="shared" si="2869"/>
        <v>0</v>
      </c>
      <c r="AD953" s="347">
        <f t="shared" si="2869"/>
        <v>0</v>
      </c>
      <c r="AE953" s="347">
        <f t="shared" si="2869"/>
        <v>0</v>
      </c>
      <c r="AF953" s="347">
        <f>AF940*AF942</f>
        <v>0</v>
      </c>
      <c r="AG953" s="347">
        <f t="shared" ref="AG953:AL953" si="2870">AG940*AG942</f>
        <v>0</v>
      </c>
      <c r="AH953" s="347">
        <f t="shared" si="2870"/>
        <v>0</v>
      </c>
      <c r="AI953" s="347">
        <f t="shared" si="2870"/>
        <v>0</v>
      </c>
      <c r="AJ953" s="347">
        <f t="shared" si="2870"/>
        <v>0</v>
      </c>
      <c r="AK953" s="347">
        <f t="shared" si="2870"/>
        <v>0</v>
      </c>
      <c r="AL953" s="347">
        <f t="shared" si="2870"/>
        <v>0</v>
      </c>
      <c r="AM953" s="407">
        <f>SUM(Y953:AL953)</f>
        <v>636497.73090000008</v>
      </c>
    </row>
    <row r="954" spans="2:39" ht="15.75">
      <c r="B954" s="349" t="s">
        <v>345</v>
      </c>
      <c r="C954" s="345"/>
      <c r="D954" s="350"/>
      <c r="E954" s="334"/>
      <c r="F954" s="334"/>
      <c r="G954" s="334"/>
      <c r="H954" s="334"/>
      <c r="I954" s="334"/>
      <c r="J954" s="334"/>
      <c r="K954" s="334"/>
      <c r="L954" s="334"/>
      <c r="M954" s="334"/>
      <c r="N954" s="334"/>
      <c r="O954" s="300"/>
      <c r="P954" s="334"/>
      <c r="Q954" s="334"/>
      <c r="R954" s="334"/>
      <c r="S954" s="350"/>
      <c r="T954" s="350"/>
      <c r="U954" s="350"/>
      <c r="V954" s="350"/>
      <c r="W954" s="334"/>
      <c r="X954" s="334"/>
      <c r="Y954" s="351"/>
      <c r="Z954" s="351"/>
      <c r="AA954" s="351"/>
      <c r="AB954" s="351"/>
      <c r="AC954" s="351"/>
      <c r="AD954" s="351"/>
      <c r="AE954" s="351"/>
      <c r="AF954" s="351"/>
      <c r="AG954" s="351"/>
      <c r="AH954" s="351"/>
      <c r="AI954" s="351"/>
      <c r="AJ954" s="351"/>
      <c r="AK954" s="351"/>
      <c r="AL954" s="351"/>
      <c r="AM954" s="407">
        <f>AM952-AM953</f>
        <v>670407.34858792718</v>
      </c>
    </row>
    <row r="955" spans="2:39">
      <c r="B955" s="324"/>
      <c r="C955" s="350"/>
      <c r="D955" s="350"/>
      <c r="E955" s="334"/>
      <c r="F955" s="334"/>
      <c r="G955" s="334"/>
      <c r="H955" s="334"/>
      <c r="I955" s="334"/>
      <c r="J955" s="334"/>
      <c r="K955" s="334"/>
      <c r="L955" s="334"/>
      <c r="M955" s="334"/>
      <c r="N955" s="334"/>
      <c r="O955" s="300"/>
      <c r="P955" s="334"/>
      <c r="Q955" s="334"/>
      <c r="R955" s="334"/>
      <c r="S955" s="350"/>
      <c r="T955" s="345"/>
      <c r="U955" s="350"/>
      <c r="V955" s="350"/>
      <c r="W955" s="334"/>
      <c r="X955" s="334"/>
      <c r="Y955" s="352"/>
      <c r="Z955" s="352"/>
      <c r="AA955" s="352"/>
      <c r="AB955" s="352"/>
      <c r="AC955" s="352"/>
      <c r="AD955" s="352"/>
      <c r="AE955" s="352"/>
      <c r="AF955" s="352"/>
      <c r="AG955" s="352"/>
      <c r="AH955" s="352"/>
      <c r="AI955" s="352"/>
      <c r="AJ955" s="352"/>
      <c r="AK955" s="352"/>
      <c r="AL955" s="352"/>
      <c r="AM955" s="337"/>
    </row>
    <row r="956" spans="2:39">
      <c r="B956" s="440" t="s">
        <v>340</v>
      </c>
      <c r="C956" s="364"/>
      <c r="D956" s="384"/>
      <c r="E956" s="384"/>
      <c r="F956" s="384"/>
      <c r="G956" s="384"/>
      <c r="H956" s="384"/>
      <c r="I956" s="384"/>
      <c r="J956" s="384"/>
      <c r="K956" s="384"/>
      <c r="L956" s="384"/>
      <c r="M956" s="384"/>
      <c r="N956" s="384"/>
      <c r="O956" s="383"/>
      <c r="P956" s="384"/>
      <c r="Q956" s="384"/>
      <c r="R956" s="384"/>
      <c r="S956" s="364"/>
      <c r="T956" s="385"/>
      <c r="U956" s="385"/>
      <c r="V956" s="384"/>
      <c r="W956" s="384"/>
      <c r="X956" s="385"/>
      <c r="Y956" s="326">
        <f>SUMPRODUCT(E782:E937,Y782:Y937)</f>
        <v>0</v>
      </c>
      <c r="Z956" s="326">
        <f>SUMPRODUCT(E782:E937,Z782:Z937)</f>
        <v>2695005.4861171651</v>
      </c>
      <c r="AA956" s="326">
        <f t="shared" ref="AA956:AL956" si="2871">IF(AA780="kw",SUMPRODUCT($N$782:$N$937,$P$782:$P$937,AA782:AA937),SUMPRODUCT($E$782:$E$937,AA782:AA937))</f>
        <v>22496.321421388522</v>
      </c>
      <c r="AB956" s="326">
        <f t="shared" si="2871"/>
        <v>2920.9341106332931</v>
      </c>
      <c r="AC956" s="326">
        <f t="shared" si="2871"/>
        <v>6317.4342550259389</v>
      </c>
      <c r="AD956" s="326">
        <f t="shared" si="2871"/>
        <v>13404.542895386818</v>
      </c>
      <c r="AE956" s="326">
        <f t="shared" si="2871"/>
        <v>6481.1892703104513</v>
      </c>
      <c r="AF956" s="326">
        <f t="shared" si="2871"/>
        <v>0</v>
      </c>
      <c r="AG956" s="326">
        <f t="shared" si="2871"/>
        <v>0</v>
      </c>
      <c r="AH956" s="326">
        <f t="shared" si="2871"/>
        <v>0</v>
      </c>
      <c r="AI956" s="326">
        <f t="shared" si="2871"/>
        <v>0</v>
      </c>
      <c r="AJ956" s="326">
        <f t="shared" si="2871"/>
        <v>0</v>
      </c>
      <c r="AK956" s="326">
        <f t="shared" si="2871"/>
        <v>0</v>
      </c>
      <c r="AL956" s="326">
        <f t="shared" si="2871"/>
        <v>0</v>
      </c>
      <c r="AM956" s="386"/>
    </row>
    <row r="957" spans="2:39" ht="18.75" customHeight="1">
      <c r="B957" s="368" t="s">
        <v>592</v>
      </c>
      <c r="C957" s="387"/>
      <c r="D957" s="388"/>
      <c r="E957" s="388"/>
      <c r="F957" s="388"/>
      <c r="G957" s="388"/>
      <c r="H957" s="388"/>
      <c r="I957" s="388"/>
      <c r="J957" s="388"/>
      <c r="K957" s="388"/>
      <c r="L957" s="388"/>
      <c r="M957" s="388"/>
      <c r="N957" s="388"/>
      <c r="O957" s="388"/>
      <c r="P957" s="388"/>
      <c r="Q957" s="388"/>
      <c r="R957" s="388"/>
      <c r="S957" s="371"/>
      <c r="T957" s="372"/>
      <c r="U957" s="388"/>
      <c r="V957" s="388"/>
      <c r="W957" s="388"/>
      <c r="X957" s="388"/>
      <c r="Y957" s="409"/>
      <c r="Z957" s="409"/>
      <c r="AA957" s="409"/>
      <c r="AB957" s="409"/>
      <c r="AC957" s="409"/>
      <c r="AD957" s="409"/>
      <c r="AE957" s="409"/>
      <c r="AF957" s="409"/>
      <c r="AG957" s="409"/>
      <c r="AH957" s="409"/>
      <c r="AI957" s="409"/>
      <c r="AJ957" s="409"/>
      <c r="AK957" s="409"/>
      <c r="AL957" s="409"/>
      <c r="AM957" s="389"/>
    </row>
    <row r="958" spans="2:39" collapsed="1"/>
    <row r="960" spans="2:39" ht="15.75">
      <c r="B960" s="280" t="s">
        <v>341</v>
      </c>
      <c r="C960" s="281"/>
      <c r="D960" s="587" t="s">
        <v>526</v>
      </c>
      <c r="E960" s="253"/>
      <c r="F960" s="587"/>
      <c r="G960" s="253"/>
      <c r="H960" s="253"/>
      <c r="I960" s="253"/>
      <c r="J960" s="253"/>
      <c r="K960" s="253"/>
      <c r="L960" s="253"/>
      <c r="M960" s="253"/>
      <c r="N960" s="253"/>
      <c r="O960" s="281"/>
      <c r="P960" s="253"/>
      <c r="Q960" s="253"/>
      <c r="R960" s="253"/>
      <c r="S960" s="253"/>
      <c r="T960" s="253"/>
      <c r="U960" s="253"/>
      <c r="V960" s="253"/>
      <c r="W960" s="253"/>
      <c r="X960" s="253"/>
      <c r="Y960" s="270"/>
      <c r="Z960" s="267"/>
      <c r="AA960" s="267"/>
      <c r="AB960" s="267"/>
      <c r="AC960" s="267"/>
      <c r="AD960" s="267"/>
      <c r="AE960" s="267"/>
      <c r="AF960" s="267"/>
      <c r="AG960" s="267"/>
      <c r="AH960" s="267"/>
      <c r="AI960" s="267"/>
      <c r="AJ960" s="267"/>
      <c r="AK960" s="267"/>
      <c r="AL960" s="267"/>
    </row>
    <row r="961" spans="1:39" ht="39.75" customHeight="1">
      <c r="B961" s="821" t="s">
        <v>211</v>
      </c>
      <c r="C961" s="823" t="s">
        <v>33</v>
      </c>
      <c r="D961" s="284" t="s">
        <v>422</v>
      </c>
      <c r="E961" s="825" t="s">
        <v>209</v>
      </c>
      <c r="F961" s="826"/>
      <c r="G961" s="826"/>
      <c r="H961" s="826"/>
      <c r="I961" s="826"/>
      <c r="J961" s="826"/>
      <c r="K961" s="826"/>
      <c r="L961" s="826"/>
      <c r="M961" s="827"/>
      <c r="N961" s="828" t="s">
        <v>213</v>
      </c>
      <c r="O961" s="284" t="s">
        <v>423</v>
      </c>
      <c r="P961" s="825" t="s">
        <v>212</v>
      </c>
      <c r="Q961" s="826"/>
      <c r="R961" s="826"/>
      <c r="S961" s="826"/>
      <c r="T961" s="826"/>
      <c r="U961" s="826"/>
      <c r="V961" s="826"/>
      <c r="W961" s="826"/>
      <c r="X961" s="827"/>
      <c r="Y961" s="818" t="s">
        <v>243</v>
      </c>
      <c r="Z961" s="819"/>
      <c r="AA961" s="819"/>
      <c r="AB961" s="819"/>
      <c r="AC961" s="819"/>
      <c r="AD961" s="819"/>
      <c r="AE961" s="819"/>
      <c r="AF961" s="819"/>
      <c r="AG961" s="819"/>
      <c r="AH961" s="819"/>
      <c r="AI961" s="819"/>
      <c r="AJ961" s="819"/>
      <c r="AK961" s="819"/>
      <c r="AL961" s="819"/>
      <c r="AM961" s="820"/>
    </row>
    <row r="962" spans="1:39" ht="65.25" customHeight="1">
      <c r="B962" s="822"/>
      <c r="C962" s="824"/>
      <c r="D962" s="285">
        <v>2020</v>
      </c>
      <c r="E962" s="285">
        <v>2021</v>
      </c>
      <c r="F962" s="285">
        <v>2022</v>
      </c>
      <c r="G962" s="285">
        <v>2023</v>
      </c>
      <c r="H962" s="285">
        <v>2024</v>
      </c>
      <c r="I962" s="285">
        <v>2025</v>
      </c>
      <c r="J962" s="285">
        <v>2026</v>
      </c>
      <c r="K962" s="285">
        <v>2027</v>
      </c>
      <c r="L962" s="285">
        <v>2028</v>
      </c>
      <c r="M962" s="285">
        <v>2029</v>
      </c>
      <c r="N962" s="829"/>
      <c r="O962" s="285">
        <v>2020</v>
      </c>
      <c r="P962" s="285">
        <v>2021</v>
      </c>
      <c r="Q962" s="285">
        <v>2022</v>
      </c>
      <c r="R962" s="285">
        <v>2023</v>
      </c>
      <c r="S962" s="285">
        <v>2024</v>
      </c>
      <c r="T962" s="285">
        <v>2025</v>
      </c>
      <c r="U962" s="285">
        <v>2026</v>
      </c>
      <c r="V962" s="285">
        <v>2027</v>
      </c>
      <c r="W962" s="285">
        <v>2028</v>
      </c>
      <c r="X962" s="285">
        <v>2029</v>
      </c>
      <c r="Y962" s="285" t="str">
        <f>'1.  LRAMVA Summary'!D52</f>
        <v>Residential</v>
      </c>
      <c r="Z962" s="285" t="str">
        <f>'1.  LRAMVA Summary'!E52</f>
        <v>GS&lt;50 kW</v>
      </c>
      <c r="AA962" s="285" t="str">
        <f>+AA35</f>
        <v>General Service 50 to 4,999 kW</v>
      </c>
      <c r="AB962" s="285" t="str">
        <f t="shared" ref="AB962:AL962" si="2872">+AB35</f>
        <v>Large Use</v>
      </c>
      <c r="AC962" s="285" t="str">
        <f t="shared" si="2872"/>
        <v>Large Use 2</v>
      </c>
      <c r="AD962" s="285" t="str">
        <f t="shared" si="2872"/>
        <v>Street Lighting</v>
      </c>
      <c r="AE962" s="285" t="str">
        <f t="shared" si="2872"/>
        <v>Unmetered Scattered Load</v>
      </c>
      <c r="AF962" s="285" t="str">
        <f t="shared" si="2872"/>
        <v/>
      </c>
      <c r="AG962" s="285" t="str">
        <f t="shared" si="2872"/>
        <v/>
      </c>
      <c r="AH962" s="285" t="str">
        <f t="shared" si="2872"/>
        <v/>
      </c>
      <c r="AI962" s="285" t="str">
        <f t="shared" si="2872"/>
        <v/>
      </c>
      <c r="AJ962" s="285" t="str">
        <f t="shared" si="2872"/>
        <v/>
      </c>
      <c r="AK962" s="285" t="str">
        <f t="shared" si="2872"/>
        <v/>
      </c>
      <c r="AL962" s="285" t="str">
        <f t="shared" si="2872"/>
        <v/>
      </c>
      <c r="AM962" s="287" t="str">
        <f>'1.  LRAMVA Summary'!R52</f>
        <v>Total</v>
      </c>
    </row>
    <row r="963" spans="1:39" ht="15" customHeight="1">
      <c r="A963" s="531"/>
      <c r="B963" s="517" t="s">
        <v>504</v>
      </c>
      <c r="C963" s="289"/>
      <c r="D963" s="289"/>
      <c r="E963" s="289"/>
      <c r="F963" s="289"/>
      <c r="G963" s="289"/>
      <c r="H963" s="289"/>
      <c r="I963" s="289"/>
      <c r="J963" s="289"/>
      <c r="K963" s="289"/>
      <c r="L963" s="289"/>
      <c r="M963" s="289"/>
      <c r="N963" s="290"/>
      <c r="O963" s="289"/>
      <c r="P963" s="289"/>
      <c r="Q963" s="289"/>
      <c r="R963" s="289"/>
      <c r="S963" s="289"/>
      <c r="T963" s="289"/>
      <c r="U963" s="289"/>
      <c r="V963" s="289"/>
      <c r="W963" s="289"/>
      <c r="X963" s="289"/>
      <c r="Y963" s="291" t="str">
        <f>'1.  LRAMVA Summary'!D53</f>
        <v>kWh</v>
      </c>
      <c r="Z963" s="291" t="str">
        <f>'1.  LRAMVA Summary'!E53</f>
        <v>kWh</v>
      </c>
      <c r="AA963" s="291" t="str">
        <f>+AA36</f>
        <v>kW</v>
      </c>
      <c r="AB963" s="291" t="str">
        <f t="shared" ref="AB963:AL963" si="2873">+AB36</f>
        <v>kW</v>
      </c>
      <c r="AC963" s="291" t="str">
        <f t="shared" si="2873"/>
        <v>kW</v>
      </c>
      <c r="AD963" s="291" t="str">
        <f t="shared" si="2873"/>
        <v>kW</v>
      </c>
      <c r="AE963" s="291" t="str">
        <f t="shared" si="2873"/>
        <v>kWh</v>
      </c>
      <c r="AF963" s="291">
        <f t="shared" si="2873"/>
        <v>0</v>
      </c>
      <c r="AG963" s="291">
        <f t="shared" si="2873"/>
        <v>0</v>
      </c>
      <c r="AH963" s="291">
        <f t="shared" si="2873"/>
        <v>0</v>
      </c>
      <c r="AI963" s="291">
        <f t="shared" si="2873"/>
        <v>0</v>
      </c>
      <c r="AJ963" s="291">
        <f t="shared" si="2873"/>
        <v>0</v>
      </c>
      <c r="AK963" s="291">
        <f t="shared" si="2873"/>
        <v>0</v>
      </c>
      <c r="AL963" s="291">
        <f t="shared" si="2873"/>
        <v>0</v>
      </c>
      <c r="AM963" s="292"/>
    </row>
    <row r="964" spans="1:39" ht="15" customHeight="1" outlineLevel="1">
      <c r="A964" s="531"/>
      <c r="B964" s="503" t="s">
        <v>497</v>
      </c>
      <c r="C964" s="289"/>
      <c r="D964" s="289"/>
      <c r="E964" s="289"/>
      <c r="F964" s="289"/>
      <c r="G964" s="289"/>
      <c r="H964" s="289"/>
      <c r="I964" s="289"/>
      <c r="J964" s="289"/>
      <c r="K964" s="289"/>
      <c r="L964" s="289"/>
      <c r="M964" s="289"/>
      <c r="N964" s="290"/>
      <c r="O964" s="289"/>
      <c r="P964" s="289"/>
      <c r="Q964" s="289"/>
      <c r="R964" s="289"/>
      <c r="S964" s="289"/>
      <c r="T964" s="289"/>
      <c r="U964" s="289"/>
      <c r="V964" s="289"/>
      <c r="W964" s="289"/>
      <c r="X964" s="289"/>
      <c r="Y964" s="291"/>
      <c r="Z964" s="291"/>
      <c r="AA964" s="291"/>
      <c r="AB964" s="291"/>
      <c r="AC964" s="291"/>
      <c r="AD964" s="291"/>
      <c r="AE964" s="291"/>
      <c r="AF964" s="291"/>
      <c r="AG964" s="291"/>
      <c r="AH964" s="291"/>
      <c r="AI964" s="291"/>
      <c r="AJ964" s="291"/>
      <c r="AK964" s="291"/>
      <c r="AL964" s="291"/>
      <c r="AM964" s="292"/>
    </row>
    <row r="965" spans="1:39" ht="15" customHeight="1" outlineLevel="1">
      <c r="A965" s="531">
        <v>1</v>
      </c>
      <c r="B965" s="428" t="s">
        <v>95</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74">Z965</f>
        <v>0</v>
      </c>
      <c r="AA966" s="411">
        <f t="shared" ref="AA966" si="2875">AA965</f>
        <v>0</v>
      </c>
      <c r="AB966" s="411">
        <f t="shared" ref="AB966" si="2876">AB965</f>
        <v>0</v>
      </c>
      <c r="AC966" s="411">
        <f t="shared" ref="AC966" si="2877">AC965</f>
        <v>0</v>
      </c>
      <c r="AD966" s="411">
        <f t="shared" ref="AD966" si="2878">AD965</f>
        <v>0</v>
      </c>
      <c r="AE966" s="411">
        <f t="shared" ref="AE966" si="2879">AE965</f>
        <v>0</v>
      </c>
      <c r="AF966" s="411">
        <f t="shared" ref="AF966" si="2880">AF965</f>
        <v>0</v>
      </c>
      <c r="AG966" s="411">
        <f t="shared" ref="AG966" si="2881">AG965</f>
        <v>0</v>
      </c>
      <c r="AH966" s="411">
        <f t="shared" ref="AH966" si="2882">AH965</f>
        <v>0</v>
      </c>
      <c r="AI966" s="411">
        <f t="shared" ref="AI966" si="2883">AI965</f>
        <v>0</v>
      </c>
      <c r="AJ966" s="411">
        <f t="shared" ref="AJ966" si="2884">AJ965</f>
        <v>0</v>
      </c>
      <c r="AK966" s="411">
        <f t="shared" ref="AK966" si="2885">AK965</f>
        <v>0</v>
      </c>
      <c r="AL966" s="411">
        <f t="shared" ref="AL966" si="2886">AL965</f>
        <v>0</v>
      </c>
      <c r="AM966" s="297"/>
    </row>
    <row r="967" spans="1:39" ht="15" customHeight="1" outlineLevel="1">
      <c r="A967" s="531"/>
      <c r="B967" s="298"/>
      <c r="C967" s="299"/>
      <c r="D967" s="299"/>
      <c r="E967" s="299"/>
      <c r="F967" s="299"/>
      <c r="G967" s="299"/>
      <c r="H967" s="299"/>
      <c r="I967" s="299"/>
      <c r="J967" s="299"/>
      <c r="K967" s="299"/>
      <c r="L967" s="299"/>
      <c r="M967" s="299"/>
      <c r="N967" s="300"/>
      <c r="O967" s="299"/>
      <c r="P967" s="299"/>
      <c r="Q967" s="299"/>
      <c r="R967" s="299"/>
      <c r="S967" s="299"/>
      <c r="T967" s="299"/>
      <c r="U967" s="299"/>
      <c r="V967" s="299"/>
      <c r="W967" s="299"/>
      <c r="X967" s="299"/>
      <c r="Y967" s="412"/>
      <c r="Z967" s="413"/>
      <c r="AA967" s="413"/>
      <c r="AB967" s="413"/>
      <c r="AC967" s="413"/>
      <c r="AD967" s="413"/>
      <c r="AE967" s="413"/>
      <c r="AF967" s="413"/>
      <c r="AG967" s="413"/>
      <c r="AH967" s="413"/>
      <c r="AI967" s="413"/>
      <c r="AJ967" s="413"/>
      <c r="AK967" s="413"/>
      <c r="AL967" s="413"/>
      <c r="AM967" s="302"/>
    </row>
    <row r="968" spans="1:39" ht="15" customHeight="1" outlineLevel="1">
      <c r="A968" s="531">
        <v>2</v>
      </c>
      <c r="B968" s="428" t="s">
        <v>96</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customHeight="1" outlineLevel="1">
      <c r="A969" s="531"/>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887">Z968</f>
        <v>0</v>
      </c>
      <c r="AA969" s="411">
        <f t="shared" ref="AA969" si="2888">AA968</f>
        <v>0</v>
      </c>
      <c r="AB969" s="411">
        <f t="shared" ref="AB969" si="2889">AB968</f>
        <v>0</v>
      </c>
      <c r="AC969" s="411">
        <f t="shared" ref="AC969" si="2890">AC968</f>
        <v>0</v>
      </c>
      <c r="AD969" s="411">
        <f t="shared" ref="AD969" si="2891">AD968</f>
        <v>0</v>
      </c>
      <c r="AE969" s="411">
        <f t="shared" ref="AE969" si="2892">AE968</f>
        <v>0</v>
      </c>
      <c r="AF969" s="411">
        <f t="shared" ref="AF969" si="2893">AF968</f>
        <v>0</v>
      </c>
      <c r="AG969" s="411">
        <f t="shared" ref="AG969" si="2894">AG968</f>
        <v>0</v>
      </c>
      <c r="AH969" s="411">
        <f t="shared" ref="AH969" si="2895">AH968</f>
        <v>0</v>
      </c>
      <c r="AI969" s="411">
        <f t="shared" ref="AI969" si="2896">AI968</f>
        <v>0</v>
      </c>
      <c r="AJ969" s="411">
        <f t="shared" ref="AJ969" si="2897">AJ968</f>
        <v>0</v>
      </c>
      <c r="AK969" s="411">
        <f t="shared" ref="AK969" si="2898">AK968</f>
        <v>0</v>
      </c>
      <c r="AL969" s="411">
        <f t="shared" ref="AL969" si="2899">AL968</f>
        <v>0</v>
      </c>
      <c r="AM969" s="297"/>
    </row>
    <row r="970" spans="1:39" ht="15" customHeight="1" outlineLevel="1">
      <c r="A970" s="531"/>
      <c r="B970" s="298"/>
      <c r="C970" s="299"/>
      <c r="D970" s="304"/>
      <c r="E970" s="304"/>
      <c r="F970" s="304"/>
      <c r="G970" s="304"/>
      <c r="H970" s="304"/>
      <c r="I970" s="304"/>
      <c r="J970" s="304"/>
      <c r="K970" s="304"/>
      <c r="L970" s="304"/>
      <c r="M970" s="304"/>
      <c r="N970" s="300"/>
      <c r="O970" s="304"/>
      <c r="P970" s="304"/>
      <c r="Q970" s="304"/>
      <c r="R970" s="304"/>
      <c r="S970" s="304"/>
      <c r="T970" s="304"/>
      <c r="U970" s="304"/>
      <c r="V970" s="304"/>
      <c r="W970" s="304"/>
      <c r="X970" s="304"/>
      <c r="Y970" s="412"/>
      <c r="Z970" s="413"/>
      <c r="AA970" s="413"/>
      <c r="AB970" s="413"/>
      <c r="AC970" s="413"/>
      <c r="AD970" s="413"/>
      <c r="AE970" s="413"/>
      <c r="AF970" s="413"/>
      <c r="AG970" s="413"/>
      <c r="AH970" s="413"/>
      <c r="AI970" s="413"/>
      <c r="AJ970" s="413"/>
      <c r="AK970" s="413"/>
      <c r="AL970" s="413"/>
      <c r="AM970" s="302"/>
    </row>
    <row r="971" spans="1:39" ht="15" customHeight="1" outlineLevel="1">
      <c r="A971" s="531">
        <v>3</v>
      </c>
      <c r="B971" s="428" t="s">
        <v>97</v>
      </c>
      <c r="C971" s="291" t="s">
        <v>25</v>
      </c>
      <c r="D971" s="295"/>
      <c r="E971" s="295"/>
      <c r="F971" s="295"/>
      <c r="G971" s="295"/>
      <c r="H971" s="295"/>
      <c r="I971" s="295"/>
      <c r="J971" s="295"/>
      <c r="K971" s="295"/>
      <c r="L971" s="295"/>
      <c r="M971" s="295"/>
      <c r="N971" s="291"/>
      <c r="O971" s="295"/>
      <c r="P971" s="295"/>
      <c r="Q971" s="295"/>
      <c r="R971" s="295"/>
      <c r="S971" s="295"/>
      <c r="T971" s="295"/>
      <c r="U971" s="295"/>
      <c r="V971" s="295"/>
      <c r="W971" s="295"/>
      <c r="X971" s="295"/>
      <c r="Y971" s="415"/>
      <c r="Z971" s="415"/>
      <c r="AA971" s="415"/>
      <c r="AB971" s="415"/>
      <c r="AC971" s="415"/>
      <c r="AD971" s="415"/>
      <c r="AE971" s="415"/>
      <c r="AF971" s="410"/>
      <c r="AG971" s="410"/>
      <c r="AH971" s="410"/>
      <c r="AI971" s="410"/>
      <c r="AJ971" s="410"/>
      <c r="AK971" s="410"/>
      <c r="AL971" s="410"/>
      <c r="AM971" s="296">
        <f>SUM(Y971:AL971)</f>
        <v>0</v>
      </c>
    </row>
    <row r="972" spans="1:39" ht="15" customHeight="1" outlineLevel="1">
      <c r="A972" s="531"/>
      <c r="B972" s="294" t="s">
        <v>346</v>
      </c>
      <c r="C972" s="291" t="s">
        <v>163</v>
      </c>
      <c r="D972" s="295"/>
      <c r="E972" s="295"/>
      <c r="F972" s="295"/>
      <c r="G972" s="295"/>
      <c r="H972" s="295"/>
      <c r="I972" s="295"/>
      <c r="J972" s="295"/>
      <c r="K972" s="295"/>
      <c r="L972" s="295"/>
      <c r="M972" s="295"/>
      <c r="N972" s="468"/>
      <c r="O972" s="295"/>
      <c r="P972" s="295"/>
      <c r="Q972" s="295"/>
      <c r="R972" s="295"/>
      <c r="S972" s="295"/>
      <c r="T972" s="295"/>
      <c r="U972" s="295"/>
      <c r="V972" s="295"/>
      <c r="W972" s="295"/>
      <c r="X972" s="295"/>
      <c r="Y972" s="411">
        <f>Y971</f>
        <v>0</v>
      </c>
      <c r="Z972" s="411">
        <f t="shared" ref="Z972" si="2900">Z971</f>
        <v>0</v>
      </c>
      <c r="AA972" s="411">
        <f t="shared" ref="AA972" si="2901">AA971</f>
        <v>0</v>
      </c>
      <c r="AB972" s="411">
        <f t="shared" ref="AB972" si="2902">AB971</f>
        <v>0</v>
      </c>
      <c r="AC972" s="411">
        <f t="shared" ref="AC972" si="2903">AC971</f>
        <v>0</v>
      </c>
      <c r="AD972" s="411">
        <f t="shared" ref="AD972" si="2904">AD971</f>
        <v>0</v>
      </c>
      <c r="AE972" s="411">
        <f t="shared" ref="AE972" si="2905">AE971</f>
        <v>0</v>
      </c>
      <c r="AF972" s="411">
        <f t="shared" ref="AF972" si="2906">AF971</f>
        <v>0</v>
      </c>
      <c r="AG972" s="411">
        <f t="shared" ref="AG972" si="2907">AG971</f>
        <v>0</v>
      </c>
      <c r="AH972" s="411">
        <f t="shared" ref="AH972" si="2908">AH971</f>
        <v>0</v>
      </c>
      <c r="AI972" s="411">
        <f t="shared" ref="AI972" si="2909">AI971</f>
        <v>0</v>
      </c>
      <c r="AJ972" s="411">
        <f t="shared" ref="AJ972" si="2910">AJ971</f>
        <v>0</v>
      </c>
      <c r="AK972" s="411">
        <f t="shared" ref="AK972" si="2911">AK971</f>
        <v>0</v>
      </c>
      <c r="AL972" s="411">
        <f t="shared" ref="AL972" si="2912">AL971</f>
        <v>0</v>
      </c>
      <c r="AM972" s="297"/>
    </row>
    <row r="973" spans="1:39" ht="15" customHeight="1" outlineLevel="1">
      <c r="A973" s="531"/>
      <c r="B973" s="294"/>
      <c r="C973" s="305"/>
      <c r="D973" s="291"/>
      <c r="E973" s="291"/>
      <c r="F973" s="291"/>
      <c r="G973" s="291"/>
      <c r="H973" s="291"/>
      <c r="I973" s="291"/>
      <c r="J973" s="291"/>
      <c r="K973" s="291"/>
      <c r="L973" s="291"/>
      <c r="M973" s="291"/>
      <c r="N973" s="291"/>
      <c r="O973" s="291"/>
      <c r="P973" s="291"/>
      <c r="Q973" s="291"/>
      <c r="R973" s="291"/>
      <c r="S973" s="291"/>
      <c r="T973" s="291"/>
      <c r="U973" s="291"/>
      <c r="V973" s="291"/>
      <c r="W973" s="291"/>
      <c r="X973" s="291"/>
      <c r="Y973" s="412"/>
      <c r="Z973" s="412"/>
      <c r="AA973" s="412"/>
      <c r="AB973" s="412"/>
      <c r="AC973" s="412"/>
      <c r="AD973" s="412"/>
      <c r="AE973" s="412"/>
      <c r="AF973" s="412"/>
      <c r="AG973" s="412"/>
      <c r="AH973" s="412"/>
      <c r="AI973" s="412"/>
      <c r="AJ973" s="412"/>
      <c r="AK973" s="412"/>
      <c r="AL973" s="412"/>
      <c r="AM973" s="306"/>
    </row>
    <row r="974" spans="1:39" ht="15" customHeight="1" outlineLevel="1">
      <c r="A974" s="531">
        <v>4</v>
      </c>
      <c r="B974" s="519" t="s">
        <v>678</v>
      </c>
      <c r="C974" s="291" t="s">
        <v>25</v>
      </c>
      <c r="D974" s="295"/>
      <c r="E974" s="295"/>
      <c r="F974" s="295"/>
      <c r="G974" s="295"/>
      <c r="H974" s="295"/>
      <c r="I974" s="295"/>
      <c r="J974" s="295"/>
      <c r="K974" s="295"/>
      <c r="L974" s="295"/>
      <c r="M974" s="295"/>
      <c r="N974" s="291"/>
      <c r="O974" s="295"/>
      <c r="P974" s="295"/>
      <c r="Q974" s="295"/>
      <c r="R974" s="295"/>
      <c r="S974" s="295"/>
      <c r="T974" s="295"/>
      <c r="U974" s="295"/>
      <c r="V974" s="295"/>
      <c r="W974" s="295"/>
      <c r="X974" s="295"/>
      <c r="Y974" s="415"/>
      <c r="Z974" s="415"/>
      <c r="AA974" s="415"/>
      <c r="AB974" s="415"/>
      <c r="AC974" s="415"/>
      <c r="AD974" s="415"/>
      <c r="AE974" s="415"/>
      <c r="AF974" s="410"/>
      <c r="AG974" s="410"/>
      <c r="AH974" s="410"/>
      <c r="AI974" s="410"/>
      <c r="AJ974" s="410"/>
      <c r="AK974" s="410"/>
      <c r="AL974" s="410"/>
      <c r="AM974" s="296">
        <f>SUM(Y974:AL974)</f>
        <v>0</v>
      </c>
    </row>
    <row r="975" spans="1:39" ht="15" customHeight="1" outlineLevel="1">
      <c r="A975" s="531"/>
      <c r="B975" s="294" t="s">
        <v>346</v>
      </c>
      <c r="C975" s="291" t="s">
        <v>163</v>
      </c>
      <c r="D975" s="295"/>
      <c r="E975" s="295"/>
      <c r="F975" s="295"/>
      <c r="G975" s="295"/>
      <c r="H975" s="295"/>
      <c r="I975" s="295"/>
      <c r="J975" s="295"/>
      <c r="K975" s="295"/>
      <c r="L975" s="295"/>
      <c r="M975" s="295"/>
      <c r="N975" s="468"/>
      <c r="O975" s="295"/>
      <c r="P975" s="295"/>
      <c r="Q975" s="295"/>
      <c r="R975" s="295"/>
      <c r="S975" s="295"/>
      <c r="T975" s="295"/>
      <c r="U975" s="295"/>
      <c r="V975" s="295"/>
      <c r="W975" s="295"/>
      <c r="X975" s="295"/>
      <c r="Y975" s="411">
        <f>Y974</f>
        <v>0</v>
      </c>
      <c r="Z975" s="411">
        <f t="shared" ref="Z975" si="2913">Z974</f>
        <v>0</v>
      </c>
      <c r="AA975" s="411">
        <f t="shared" ref="AA975" si="2914">AA974</f>
        <v>0</v>
      </c>
      <c r="AB975" s="411">
        <f t="shared" ref="AB975" si="2915">AB974</f>
        <v>0</v>
      </c>
      <c r="AC975" s="411">
        <f t="shared" ref="AC975" si="2916">AC974</f>
        <v>0</v>
      </c>
      <c r="AD975" s="411">
        <f t="shared" ref="AD975" si="2917">AD974</f>
        <v>0</v>
      </c>
      <c r="AE975" s="411">
        <f t="shared" ref="AE975" si="2918">AE974</f>
        <v>0</v>
      </c>
      <c r="AF975" s="411">
        <f t="shared" ref="AF975" si="2919">AF974</f>
        <v>0</v>
      </c>
      <c r="AG975" s="411">
        <f t="shared" ref="AG975" si="2920">AG974</f>
        <v>0</v>
      </c>
      <c r="AH975" s="411">
        <f t="shared" ref="AH975" si="2921">AH974</f>
        <v>0</v>
      </c>
      <c r="AI975" s="411">
        <f t="shared" ref="AI975" si="2922">AI974</f>
        <v>0</v>
      </c>
      <c r="AJ975" s="411">
        <f t="shared" ref="AJ975" si="2923">AJ974</f>
        <v>0</v>
      </c>
      <c r="AK975" s="411">
        <f t="shared" ref="AK975" si="2924">AK974</f>
        <v>0</v>
      </c>
      <c r="AL975" s="411">
        <f t="shared" ref="AL975" si="2925">AL974</f>
        <v>0</v>
      </c>
      <c r="AM975" s="297"/>
    </row>
    <row r="976" spans="1:39" ht="15" customHeight="1" outlineLevel="1">
      <c r="A976" s="531"/>
      <c r="B976" s="294"/>
      <c r="C976" s="305"/>
      <c r="D976" s="304"/>
      <c r="E976" s="304"/>
      <c r="F976" s="304"/>
      <c r="G976" s="304"/>
      <c r="H976" s="304"/>
      <c r="I976" s="304"/>
      <c r="J976" s="304"/>
      <c r="K976" s="304"/>
      <c r="L976" s="304"/>
      <c r="M976" s="304"/>
      <c r="N976" s="291"/>
      <c r="O976" s="304"/>
      <c r="P976" s="304"/>
      <c r="Q976" s="304"/>
      <c r="R976" s="304"/>
      <c r="S976" s="304"/>
      <c r="T976" s="304"/>
      <c r="U976" s="304"/>
      <c r="V976" s="304"/>
      <c r="W976" s="304"/>
      <c r="X976" s="304"/>
      <c r="Y976" s="412"/>
      <c r="Z976" s="412"/>
      <c r="AA976" s="412"/>
      <c r="AB976" s="412"/>
      <c r="AC976" s="412"/>
      <c r="AD976" s="412"/>
      <c r="AE976" s="412"/>
      <c r="AF976" s="412"/>
      <c r="AG976" s="412"/>
      <c r="AH976" s="412"/>
      <c r="AI976" s="412"/>
      <c r="AJ976" s="412"/>
      <c r="AK976" s="412"/>
      <c r="AL976" s="412"/>
      <c r="AM976" s="306"/>
    </row>
    <row r="977" spans="1:39" ht="15" customHeight="1" outlineLevel="1">
      <c r="A977" s="531">
        <v>5</v>
      </c>
      <c r="B977" s="428" t="s">
        <v>98</v>
      </c>
      <c r="C977" s="291" t="s">
        <v>25</v>
      </c>
      <c r="D977" s="295"/>
      <c r="E977" s="295"/>
      <c r="F977" s="295"/>
      <c r="G977" s="295"/>
      <c r="H977" s="295"/>
      <c r="I977" s="295"/>
      <c r="J977" s="295"/>
      <c r="K977" s="295"/>
      <c r="L977" s="295"/>
      <c r="M977" s="295"/>
      <c r="N977" s="291"/>
      <c r="O977" s="295"/>
      <c r="P977" s="295"/>
      <c r="Q977" s="295"/>
      <c r="R977" s="295"/>
      <c r="S977" s="295"/>
      <c r="T977" s="295"/>
      <c r="U977" s="295"/>
      <c r="V977" s="295"/>
      <c r="W977" s="295"/>
      <c r="X977" s="295"/>
      <c r="Y977" s="415"/>
      <c r="Z977" s="415"/>
      <c r="AA977" s="415"/>
      <c r="AB977" s="415"/>
      <c r="AC977" s="415"/>
      <c r="AD977" s="415"/>
      <c r="AE977" s="415"/>
      <c r="AF977" s="410"/>
      <c r="AG977" s="410"/>
      <c r="AH977" s="410"/>
      <c r="AI977" s="410"/>
      <c r="AJ977" s="410"/>
      <c r="AK977" s="410"/>
      <c r="AL977" s="410"/>
      <c r="AM977" s="296">
        <f>SUM(Y977:AL977)</f>
        <v>0</v>
      </c>
    </row>
    <row r="978" spans="1:39" ht="15" customHeight="1" outlineLevel="1">
      <c r="A978" s="531"/>
      <c r="B978" s="294" t="s">
        <v>346</v>
      </c>
      <c r="C978" s="291" t="s">
        <v>163</v>
      </c>
      <c r="D978" s="295"/>
      <c r="E978" s="295"/>
      <c r="F978" s="295"/>
      <c r="G978" s="295"/>
      <c r="H978" s="295"/>
      <c r="I978" s="295"/>
      <c r="J978" s="295"/>
      <c r="K978" s="295"/>
      <c r="L978" s="295"/>
      <c r="M978" s="295"/>
      <c r="N978" s="468"/>
      <c r="O978" s="295"/>
      <c r="P978" s="295"/>
      <c r="Q978" s="295"/>
      <c r="R978" s="295"/>
      <c r="S978" s="295"/>
      <c r="T978" s="295"/>
      <c r="U978" s="295"/>
      <c r="V978" s="295"/>
      <c r="W978" s="295"/>
      <c r="X978" s="295"/>
      <c r="Y978" s="411">
        <f>Y977</f>
        <v>0</v>
      </c>
      <c r="Z978" s="411">
        <f t="shared" ref="Z978" si="2926">Z977</f>
        <v>0</v>
      </c>
      <c r="AA978" s="411">
        <f t="shared" ref="AA978" si="2927">AA977</f>
        <v>0</v>
      </c>
      <c r="AB978" s="411">
        <f t="shared" ref="AB978" si="2928">AB977</f>
        <v>0</v>
      </c>
      <c r="AC978" s="411">
        <f t="shared" ref="AC978" si="2929">AC977</f>
        <v>0</v>
      </c>
      <c r="AD978" s="411">
        <f t="shared" ref="AD978" si="2930">AD977</f>
        <v>0</v>
      </c>
      <c r="AE978" s="411">
        <f t="shared" ref="AE978" si="2931">AE977</f>
        <v>0</v>
      </c>
      <c r="AF978" s="411">
        <f t="shared" ref="AF978" si="2932">AF977</f>
        <v>0</v>
      </c>
      <c r="AG978" s="411">
        <f t="shared" ref="AG978" si="2933">AG977</f>
        <v>0</v>
      </c>
      <c r="AH978" s="411">
        <f t="shared" ref="AH978" si="2934">AH977</f>
        <v>0</v>
      </c>
      <c r="AI978" s="411">
        <f t="shared" ref="AI978" si="2935">AI977</f>
        <v>0</v>
      </c>
      <c r="AJ978" s="411">
        <f t="shared" ref="AJ978" si="2936">AJ977</f>
        <v>0</v>
      </c>
      <c r="AK978" s="411">
        <f t="shared" ref="AK978" si="2937">AK977</f>
        <v>0</v>
      </c>
      <c r="AL978" s="411">
        <f t="shared" ref="AL978" si="2938">AL977</f>
        <v>0</v>
      </c>
      <c r="AM978" s="297"/>
    </row>
    <row r="979" spans="1:39" ht="15" customHeight="1" outlineLevel="1">
      <c r="A979" s="531"/>
      <c r="B979" s="294"/>
      <c r="C979" s="291"/>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22"/>
      <c r="Z979" s="423"/>
      <c r="AA979" s="423"/>
      <c r="AB979" s="423"/>
      <c r="AC979" s="423"/>
      <c r="AD979" s="423"/>
      <c r="AE979" s="423"/>
      <c r="AF979" s="423"/>
      <c r="AG979" s="423"/>
      <c r="AH979" s="423"/>
      <c r="AI979" s="423"/>
      <c r="AJ979" s="423"/>
      <c r="AK979" s="423"/>
      <c r="AL979" s="423"/>
      <c r="AM979" s="297"/>
    </row>
    <row r="980" spans="1:39" ht="15.75" outlineLevel="1">
      <c r="A980" s="531"/>
      <c r="B980" s="319" t="s">
        <v>498</v>
      </c>
      <c r="C980" s="289"/>
      <c r="D980" s="289"/>
      <c r="E980" s="289"/>
      <c r="F980" s="289"/>
      <c r="G980" s="289"/>
      <c r="H980" s="289"/>
      <c r="I980" s="289"/>
      <c r="J980" s="289"/>
      <c r="K980" s="289"/>
      <c r="L980" s="289"/>
      <c r="M980" s="289"/>
      <c r="N980" s="290"/>
      <c r="O980" s="289"/>
      <c r="P980" s="289"/>
      <c r="Q980" s="289"/>
      <c r="R980" s="289"/>
      <c r="S980" s="289"/>
      <c r="T980" s="289"/>
      <c r="U980" s="289"/>
      <c r="V980" s="289"/>
      <c r="W980" s="289"/>
      <c r="X980" s="289"/>
      <c r="Y980" s="414"/>
      <c r="Z980" s="414"/>
      <c r="AA980" s="414"/>
      <c r="AB980" s="414"/>
      <c r="AC980" s="414"/>
      <c r="AD980" s="414"/>
      <c r="AE980" s="414"/>
      <c r="AF980" s="414"/>
      <c r="AG980" s="414"/>
      <c r="AH980" s="414"/>
      <c r="AI980" s="414"/>
      <c r="AJ980" s="414"/>
      <c r="AK980" s="414"/>
      <c r="AL980" s="414"/>
      <c r="AM980" s="292"/>
    </row>
    <row r="981" spans="1:39" ht="15" customHeight="1" outlineLevel="1">
      <c r="A981" s="531">
        <v>6</v>
      </c>
      <c r="B981" s="428" t="s">
        <v>99</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1"/>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39">Z981</f>
        <v>0</v>
      </c>
      <c r="AA982" s="411">
        <f t="shared" ref="AA982" si="2940">AA981</f>
        <v>0</v>
      </c>
      <c r="AB982" s="411">
        <f t="shared" ref="AB982" si="2941">AB981</f>
        <v>0</v>
      </c>
      <c r="AC982" s="411">
        <f t="shared" ref="AC982" si="2942">AC981</f>
        <v>0</v>
      </c>
      <c r="AD982" s="411">
        <f t="shared" ref="AD982" si="2943">AD981</f>
        <v>0</v>
      </c>
      <c r="AE982" s="411">
        <f t="shared" ref="AE982" si="2944">AE981</f>
        <v>0</v>
      </c>
      <c r="AF982" s="411">
        <f t="shared" ref="AF982" si="2945">AF981</f>
        <v>0</v>
      </c>
      <c r="AG982" s="411">
        <f t="shared" ref="AG982" si="2946">AG981</f>
        <v>0</v>
      </c>
      <c r="AH982" s="411">
        <f t="shared" ref="AH982" si="2947">AH981</f>
        <v>0</v>
      </c>
      <c r="AI982" s="411">
        <f t="shared" ref="AI982" si="2948">AI981</f>
        <v>0</v>
      </c>
      <c r="AJ982" s="411">
        <f t="shared" ref="AJ982" si="2949">AJ981</f>
        <v>0</v>
      </c>
      <c r="AK982" s="411">
        <f t="shared" ref="AK982" si="2950">AK981</f>
        <v>0</v>
      </c>
      <c r="AL982" s="411">
        <f t="shared" ref="AL982" si="2951">AL981</f>
        <v>0</v>
      </c>
      <c r="AM982" s="311"/>
    </row>
    <row r="983" spans="1:39" ht="15" customHeight="1" outlineLevel="1">
      <c r="A983" s="531"/>
      <c r="B983" s="310"/>
      <c r="C983" s="312"/>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6"/>
      <c r="Z983" s="416"/>
      <c r="AA983" s="416"/>
      <c r="AB983" s="416"/>
      <c r="AC983" s="416"/>
      <c r="AD983" s="416"/>
      <c r="AE983" s="416"/>
      <c r="AF983" s="416"/>
      <c r="AG983" s="416"/>
      <c r="AH983" s="416"/>
      <c r="AI983" s="416"/>
      <c r="AJ983" s="416"/>
      <c r="AK983" s="416"/>
      <c r="AL983" s="416"/>
      <c r="AM983" s="313"/>
    </row>
    <row r="984" spans="1:39" ht="15" customHeight="1" outlineLevel="1">
      <c r="A984" s="531">
        <v>7</v>
      </c>
      <c r="B984" s="428" t="s">
        <v>100</v>
      </c>
      <c r="C984" s="291" t="s">
        <v>25</v>
      </c>
      <c r="D984" s="295"/>
      <c r="E984" s="295"/>
      <c r="F984" s="295"/>
      <c r="G984" s="295"/>
      <c r="H984" s="295"/>
      <c r="I984" s="295"/>
      <c r="J984" s="295"/>
      <c r="K984" s="295"/>
      <c r="L984" s="295"/>
      <c r="M984" s="295"/>
      <c r="N984" s="295">
        <v>12</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customHeight="1" outlineLevel="1">
      <c r="A985" s="531"/>
      <c r="B985" s="294" t="s">
        <v>346</v>
      </c>
      <c r="C985" s="291" t="s">
        <v>163</v>
      </c>
      <c r="D985" s="295"/>
      <c r="E985" s="295"/>
      <c r="F985" s="295"/>
      <c r="G985" s="295"/>
      <c r="H985" s="295"/>
      <c r="I985" s="295"/>
      <c r="J985" s="295"/>
      <c r="K985" s="295"/>
      <c r="L985" s="295"/>
      <c r="M985" s="295"/>
      <c r="N985" s="295">
        <f>N984</f>
        <v>12</v>
      </c>
      <c r="O985" s="295"/>
      <c r="P985" s="295"/>
      <c r="Q985" s="295"/>
      <c r="R985" s="295"/>
      <c r="S985" s="295"/>
      <c r="T985" s="295"/>
      <c r="U985" s="295"/>
      <c r="V985" s="295"/>
      <c r="W985" s="295"/>
      <c r="X985" s="295"/>
      <c r="Y985" s="411">
        <f>Y984</f>
        <v>0</v>
      </c>
      <c r="Z985" s="411">
        <f t="shared" ref="Z985" si="2952">Z984</f>
        <v>0</v>
      </c>
      <c r="AA985" s="411">
        <f t="shared" ref="AA985" si="2953">AA984</f>
        <v>0</v>
      </c>
      <c r="AB985" s="411">
        <f t="shared" ref="AB985" si="2954">AB984</f>
        <v>0</v>
      </c>
      <c r="AC985" s="411">
        <f t="shared" ref="AC985" si="2955">AC984</f>
        <v>0</v>
      </c>
      <c r="AD985" s="411">
        <f t="shared" ref="AD985" si="2956">AD984</f>
        <v>0</v>
      </c>
      <c r="AE985" s="411">
        <f t="shared" ref="AE985" si="2957">AE984</f>
        <v>0</v>
      </c>
      <c r="AF985" s="411">
        <f t="shared" ref="AF985" si="2958">AF984</f>
        <v>0</v>
      </c>
      <c r="AG985" s="411">
        <f t="shared" ref="AG985" si="2959">AG984</f>
        <v>0</v>
      </c>
      <c r="AH985" s="411">
        <f t="shared" ref="AH985" si="2960">AH984</f>
        <v>0</v>
      </c>
      <c r="AI985" s="411">
        <f t="shared" ref="AI985" si="2961">AI984</f>
        <v>0</v>
      </c>
      <c r="AJ985" s="411">
        <f t="shared" ref="AJ985" si="2962">AJ984</f>
        <v>0</v>
      </c>
      <c r="AK985" s="411">
        <f t="shared" ref="AK985" si="2963">AK984</f>
        <v>0</v>
      </c>
      <c r="AL985" s="411">
        <f t="shared" ref="AL985" si="2964">AL984</f>
        <v>0</v>
      </c>
      <c r="AM985" s="311"/>
    </row>
    <row r="986" spans="1:39" ht="15" customHeight="1" outlineLevel="1">
      <c r="A986" s="531"/>
      <c r="B986" s="314"/>
      <c r="C986" s="312"/>
      <c r="D986" s="291"/>
      <c r="E986" s="291"/>
      <c r="F986" s="291"/>
      <c r="G986" s="291"/>
      <c r="H986" s="291"/>
      <c r="I986" s="291"/>
      <c r="J986" s="291"/>
      <c r="K986" s="291"/>
      <c r="L986" s="291"/>
      <c r="M986" s="291"/>
      <c r="N986" s="291"/>
      <c r="O986" s="291"/>
      <c r="P986" s="291"/>
      <c r="Q986" s="291"/>
      <c r="R986" s="291"/>
      <c r="S986" s="291"/>
      <c r="T986" s="291"/>
      <c r="U986" s="291"/>
      <c r="V986" s="291"/>
      <c r="W986" s="291"/>
      <c r="X986" s="291"/>
      <c r="Y986" s="416"/>
      <c r="Z986" s="417"/>
      <c r="AA986" s="416"/>
      <c r="AB986" s="416"/>
      <c r="AC986" s="416"/>
      <c r="AD986" s="416"/>
      <c r="AE986" s="416"/>
      <c r="AF986" s="416"/>
      <c r="AG986" s="416"/>
      <c r="AH986" s="416"/>
      <c r="AI986" s="416"/>
      <c r="AJ986" s="416"/>
      <c r="AK986" s="416"/>
      <c r="AL986" s="416"/>
      <c r="AM986" s="313"/>
    </row>
    <row r="987" spans="1:39" ht="15" customHeight="1" outlineLevel="1">
      <c r="A987" s="531">
        <v>8</v>
      </c>
      <c r="B987" s="428" t="s">
        <v>101</v>
      </c>
      <c r="C987" s="291" t="s">
        <v>25</v>
      </c>
      <c r="D987" s="295"/>
      <c r="E987" s="295"/>
      <c r="F987" s="295"/>
      <c r="G987" s="295"/>
      <c r="H987" s="295"/>
      <c r="I987" s="295"/>
      <c r="J987" s="295"/>
      <c r="K987" s="295"/>
      <c r="L987" s="295"/>
      <c r="M987" s="295"/>
      <c r="N987" s="295">
        <v>12</v>
      </c>
      <c r="O987" s="295"/>
      <c r="P987" s="295"/>
      <c r="Q987" s="295"/>
      <c r="R987" s="295"/>
      <c r="S987" s="295"/>
      <c r="T987" s="295"/>
      <c r="U987" s="295"/>
      <c r="V987" s="295"/>
      <c r="W987" s="295"/>
      <c r="X987" s="295"/>
      <c r="Y987" s="415"/>
      <c r="Z987" s="415"/>
      <c r="AA987" s="415"/>
      <c r="AB987" s="415"/>
      <c r="AC987" s="415"/>
      <c r="AD987" s="415"/>
      <c r="AE987" s="415"/>
      <c r="AF987" s="415"/>
      <c r="AG987" s="415"/>
      <c r="AH987" s="415"/>
      <c r="AI987" s="415"/>
      <c r="AJ987" s="415"/>
      <c r="AK987" s="415"/>
      <c r="AL987" s="415"/>
      <c r="AM987" s="296">
        <f>SUM(Y987:AL987)</f>
        <v>0</v>
      </c>
    </row>
    <row r="988" spans="1:39" ht="15" customHeight="1" outlineLevel="1">
      <c r="A988" s="531"/>
      <c r="B988" s="294" t="s">
        <v>346</v>
      </c>
      <c r="C988" s="291" t="s">
        <v>163</v>
      </c>
      <c r="D988" s="295"/>
      <c r="E988" s="295"/>
      <c r="F988" s="295"/>
      <c r="G988" s="295"/>
      <c r="H988" s="295"/>
      <c r="I988" s="295"/>
      <c r="J988" s="295"/>
      <c r="K988" s="295"/>
      <c r="L988" s="295"/>
      <c r="M988" s="295"/>
      <c r="N988" s="295">
        <f>N987</f>
        <v>12</v>
      </c>
      <c r="O988" s="295"/>
      <c r="P988" s="295"/>
      <c r="Q988" s="295"/>
      <c r="R988" s="295"/>
      <c r="S988" s="295"/>
      <c r="T988" s="295"/>
      <c r="U988" s="295"/>
      <c r="V988" s="295"/>
      <c r="W988" s="295"/>
      <c r="X988" s="295"/>
      <c r="Y988" s="411">
        <f>Y987</f>
        <v>0</v>
      </c>
      <c r="Z988" s="411">
        <f t="shared" ref="Z988" si="2965">Z987</f>
        <v>0</v>
      </c>
      <c r="AA988" s="411">
        <f t="shared" ref="AA988" si="2966">AA987</f>
        <v>0</v>
      </c>
      <c r="AB988" s="411">
        <f t="shared" ref="AB988" si="2967">AB987</f>
        <v>0</v>
      </c>
      <c r="AC988" s="411">
        <f t="shared" ref="AC988" si="2968">AC987</f>
        <v>0</v>
      </c>
      <c r="AD988" s="411">
        <f t="shared" ref="AD988" si="2969">AD987</f>
        <v>0</v>
      </c>
      <c r="AE988" s="411">
        <f t="shared" ref="AE988" si="2970">AE987</f>
        <v>0</v>
      </c>
      <c r="AF988" s="411">
        <f t="shared" ref="AF988" si="2971">AF987</f>
        <v>0</v>
      </c>
      <c r="AG988" s="411">
        <f t="shared" ref="AG988" si="2972">AG987</f>
        <v>0</v>
      </c>
      <c r="AH988" s="411">
        <f t="shared" ref="AH988" si="2973">AH987</f>
        <v>0</v>
      </c>
      <c r="AI988" s="411">
        <f t="shared" ref="AI988" si="2974">AI987</f>
        <v>0</v>
      </c>
      <c r="AJ988" s="411">
        <f t="shared" ref="AJ988" si="2975">AJ987</f>
        <v>0</v>
      </c>
      <c r="AK988" s="411">
        <f t="shared" ref="AK988" si="2976">AK987</f>
        <v>0</v>
      </c>
      <c r="AL988" s="411">
        <f t="shared" ref="AL988" si="2977">AL987</f>
        <v>0</v>
      </c>
      <c r="AM988" s="311"/>
    </row>
    <row r="989" spans="1:39" ht="15" customHeight="1" outlineLevel="1">
      <c r="A989" s="531"/>
      <c r="B989" s="314"/>
      <c r="C989" s="312"/>
      <c r="D989" s="316"/>
      <c r="E989" s="316"/>
      <c r="F989" s="316"/>
      <c r="G989" s="316"/>
      <c r="H989" s="316"/>
      <c r="I989" s="316"/>
      <c r="J989" s="316"/>
      <c r="K989" s="316"/>
      <c r="L989" s="316"/>
      <c r="M989" s="316"/>
      <c r="N989" s="291"/>
      <c r="O989" s="316"/>
      <c r="P989" s="316"/>
      <c r="Q989" s="316"/>
      <c r="R989" s="316"/>
      <c r="S989" s="316"/>
      <c r="T989" s="316"/>
      <c r="U989" s="316"/>
      <c r="V989" s="316"/>
      <c r="W989" s="316"/>
      <c r="X989" s="316"/>
      <c r="Y989" s="416"/>
      <c r="Z989" s="417"/>
      <c r="AA989" s="416"/>
      <c r="AB989" s="416"/>
      <c r="AC989" s="416"/>
      <c r="AD989" s="416"/>
      <c r="AE989" s="416"/>
      <c r="AF989" s="416"/>
      <c r="AG989" s="416"/>
      <c r="AH989" s="416"/>
      <c r="AI989" s="416"/>
      <c r="AJ989" s="416"/>
      <c r="AK989" s="416"/>
      <c r="AL989" s="416"/>
      <c r="AM989" s="313"/>
    </row>
    <row r="990" spans="1:39" ht="15" customHeight="1" outlineLevel="1">
      <c r="A990" s="531">
        <v>9</v>
      </c>
      <c r="B990" s="428" t="s">
        <v>102</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15"/>
      <c r="Z990" s="415"/>
      <c r="AA990" s="415"/>
      <c r="AB990" s="415"/>
      <c r="AC990" s="415"/>
      <c r="AD990" s="415"/>
      <c r="AE990" s="415"/>
      <c r="AF990" s="415"/>
      <c r="AG990" s="415"/>
      <c r="AH990" s="415"/>
      <c r="AI990" s="415"/>
      <c r="AJ990" s="415"/>
      <c r="AK990" s="415"/>
      <c r="AL990" s="415"/>
      <c r="AM990" s="296">
        <f>SUM(Y990:AL990)</f>
        <v>0</v>
      </c>
    </row>
    <row r="991" spans="1:39" ht="15" customHeight="1" outlineLevel="1">
      <c r="A991" s="531"/>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978">Z990</f>
        <v>0</v>
      </c>
      <c r="AA991" s="411">
        <f t="shared" ref="AA991" si="2979">AA990</f>
        <v>0</v>
      </c>
      <c r="AB991" s="411">
        <f t="shared" ref="AB991" si="2980">AB990</f>
        <v>0</v>
      </c>
      <c r="AC991" s="411">
        <f t="shared" ref="AC991" si="2981">AC990</f>
        <v>0</v>
      </c>
      <c r="AD991" s="411">
        <f t="shared" ref="AD991" si="2982">AD990</f>
        <v>0</v>
      </c>
      <c r="AE991" s="411">
        <f t="shared" ref="AE991" si="2983">AE990</f>
        <v>0</v>
      </c>
      <c r="AF991" s="411">
        <f t="shared" ref="AF991" si="2984">AF990</f>
        <v>0</v>
      </c>
      <c r="AG991" s="411">
        <f t="shared" ref="AG991" si="2985">AG990</f>
        <v>0</v>
      </c>
      <c r="AH991" s="411">
        <f t="shared" ref="AH991" si="2986">AH990</f>
        <v>0</v>
      </c>
      <c r="AI991" s="411">
        <f t="shared" ref="AI991" si="2987">AI990</f>
        <v>0</v>
      </c>
      <c r="AJ991" s="411">
        <f t="shared" ref="AJ991" si="2988">AJ990</f>
        <v>0</v>
      </c>
      <c r="AK991" s="411">
        <f t="shared" ref="AK991" si="2989">AK990</f>
        <v>0</v>
      </c>
      <c r="AL991" s="411">
        <f t="shared" ref="AL991" si="2990">AL990</f>
        <v>0</v>
      </c>
      <c r="AM991" s="311"/>
    </row>
    <row r="992" spans="1:39" ht="15" customHeight="1" outlineLevel="1">
      <c r="A992" s="531"/>
      <c r="B992" s="314"/>
      <c r="C992" s="312"/>
      <c r="D992" s="316"/>
      <c r="E992" s="316"/>
      <c r="F992" s="316"/>
      <c r="G992" s="316"/>
      <c r="H992" s="316"/>
      <c r="I992" s="316"/>
      <c r="J992" s="316"/>
      <c r="K992" s="316"/>
      <c r="L992" s="316"/>
      <c r="M992" s="316"/>
      <c r="N992" s="291"/>
      <c r="O992" s="316"/>
      <c r="P992" s="316"/>
      <c r="Q992" s="316"/>
      <c r="R992" s="316"/>
      <c r="S992" s="316"/>
      <c r="T992" s="316"/>
      <c r="U992" s="316"/>
      <c r="V992" s="316"/>
      <c r="W992" s="316"/>
      <c r="X992" s="316"/>
      <c r="Y992" s="416"/>
      <c r="Z992" s="416"/>
      <c r="AA992" s="416"/>
      <c r="AB992" s="416"/>
      <c r="AC992" s="416"/>
      <c r="AD992" s="416"/>
      <c r="AE992" s="416"/>
      <c r="AF992" s="416"/>
      <c r="AG992" s="416"/>
      <c r="AH992" s="416"/>
      <c r="AI992" s="416"/>
      <c r="AJ992" s="416"/>
      <c r="AK992" s="416"/>
      <c r="AL992" s="416"/>
      <c r="AM992" s="313"/>
    </row>
    <row r="993" spans="1:39" ht="15" customHeight="1" outlineLevel="1">
      <c r="A993" s="531">
        <v>10</v>
      </c>
      <c r="B993" s="428" t="s">
        <v>103</v>
      </c>
      <c r="C993" s="291" t="s">
        <v>25</v>
      </c>
      <c r="D993" s="295"/>
      <c r="E993" s="295"/>
      <c r="F993" s="295"/>
      <c r="G993" s="295"/>
      <c r="H993" s="295"/>
      <c r="I993" s="295"/>
      <c r="J993" s="295"/>
      <c r="K993" s="295"/>
      <c r="L993" s="295"/>
      <c r="M993" s="295"/>
      <c r="N993" s="295">
        <v>3</v>
      </c>
      <c r="O993" s="295"/>
      <c r="P993" s="295"/>
      <c r="Q993" s="295"/>
      <c r="R993" s="295"/>
      <c r="S993" s="295"/>
      <c r="T993" s="295"/>
      <c r="U993" s="295"/>
      <c r="V993" s="295"/>
      <c r="W993" s="295"/>
      <c r="X993" s="295"/>
      <c r="Y993" s="415"/>
      <c r="Z993" s="415"/>
      <c r="AA993" s="415"/>
      <c r="AB993" s="415"/>
      <c r="AC993" s="415"/>
      <c r="AD993" s="415"/>
      <c r="AE993" s="415"/>
      <c r="AF993" s="415"/>
      <c r="AG993" s="415"/>
      <c r="AH993" s="415"/>
      <c r="AI993" s="415"/>
      <c r="AJ993" s="415"/>
      <c r="AK993" s="415"/>
      <c r="AL993" s="415"/>
      <c r="AM993" s="296">
        <f>SUM(Y993:AL993)</f>
        <v>0</v>
      </c>
    </row>
    <row r="994" spans="1:39" ht="15" customHeight="1" outlineLevel="1">
      <c r="A994" s="531"/>
      <c r="B994" s="294" t="s">
        <v>346</v>
      </c>
      <c r="C994" s="291" t="s">
        <v>163</v>
      </c>
      <c r="D994" s="295"/>
      <c r="E994" s="295"/>
      <c r="F994" s="295"/>
      <c r="G994" s="295"/>
      <c r="H994" s="295"/>
      <c r="I994" s="295"/>
      <c r="J994" s="295"/>
      <c r="K994" s="295"/>
      <c r="L994" s="295"/>
      <c r="M994" s="295"/>
      <c r="N994" s="295">
        <f>N993</f>
        <v>3</v>
      </c>
      <c r="O994" s="295"/>
      <c r="P994" s="295"/>
      <c r="Q994" s="295"/>
      <c r="R994" s="295"/>
      <c r="S994" s="295"/>
      <c r="T994" s="295"/>
      <c r="U994" s="295"/>
      <c r="V994" s="295"/>
      <c r="W994" s="295"/>
      <c r="X994" s="295"/>
      <c r="Y994" s="411">
        <f>Y993</f>
        <v>0</v>
      </c>
      <c r="Z994" s="411">
        <f t="shared" ref="Z994" si="2991">Z993</f>
        <v>0</v>
      </c>
      <c r="AA994" s="411">
        <f t="shared" ref="AA994" si="2992">AA993</f>
        <v>0</v>
      </c>
      <c r="AB994" s="411">
        <f t="shared" ref="AB994" si="2993">AB993</f>
        <v>0</v>
      </c>
      <c r="AC994" s="411">
        <f t="shared" ref="AC994" si="2994">AC993</f>
        <v>0</v>
      </c>
      <c r="AD994" s="411">
        <f t="shared" ref="AD994" si="2995">AD993</f>
        <v>0</v>
      </c>
      <c r="AE994" s="411">
        <f t="shared" ref="AE994" si="2996">AE993</f>
        <v>0</v>
      </c>
      <c r="AF994" s="411">
        <f t="shared" ref="AF994" si="2997">AF993</f>
        <v>0</v>
      </c>
      <c r="AG994" s="411">
        <f t="shared" ref="AG994" si="2998">AG993</f>
        <v>0</v>
      </c>
      <c r="AH994" s="411">
        <f t="shared" ref="AH994" si="2999">AH993</f>
        <v>0</v>
      </c>
      <c r="AI994" s="411">
        <f t="shared" ref="AI994" si="3000">AI993</f>
        <v>0</v>
      </c>
      <c r="AJ994" s="411">
        <f t="shared" ref="AJ994" si="3001">AJ993</f>
        <v>0</v>
      </c>
      <c r="AK994" s="411">
        <f t="shared" ref="AK994" si="3002">AK993</f>
        <v>0</v>
      </c>
      <c r="AL994" s="411">
        <f t="shared" ref="AL994" si="3003">AL993</f>
        <v>0</v>
      </c>
      <c r="AM994" s="311"/>
    </row>
    <row r="995" spans="1:39" ht="15" customHeight="1" outlineLevel="1">
      <c r="A995" s="531"/>
      <c r="B995" s="314"/>
      <c r="C995" s="312"/>
      <c r="D995" s="316"/>
      <c r="E995" s="316"/>
      <c r="F995" s="316"/>
      <c r="G995" s="316"/>
      <c r="H995" s="316"/>
      <c r="I995" s="316"/>
      <c r="J995" s="316"/>
      <c r="K995" s="316"/>
      <c r="L995" s="316"/>
      <c r="M995" s="316"/>
      <c r="N995" s="291"/>
      <c r="O995" s="316"/>
      <c r="P995" s="316"/>
      <c r="Q995" s="316"/>
      <c r="R995" s="316"/>
      <c r="S995" s="316"/>
      <c r="T995" s="316"/>
      <c r="U995" s="316"/>
      <c r="V995" s="316"/>
      <c r="W995" s="316"/>
      <c r="X995" s="316"/>
      <c r="Y995" s="416"/>
      <c r="Z995" s="417"/>
      <c r="AA995" s="416"/>
      <c r="AB995" s="416"/>
      <c r="AC995" s="416"/>
      <c r="AD995" s="416"/>
      <c r="AE995" s="416"/>
      <c r="AF995" s="416"/>
      <c r="AG995" s="416"/>
      <c r="AH995" s="416"/>
      <c r="AI995" s="416"/>
      <c r="AJ995" s="416"/>
      <c r="AK995" s="416"/>
      <c r="AL995" s="416"/>
      <c r="AM995" s="313"/>
    </row>
    <row r="996" spans="1:39" ht="15" customHeight="1" outlineLevel="1">
      <c r="A996" s="531"/>
      <c r="B996" s="288" t="s">
        <v>10</v>
      </c>
      <c r="C996" s="289"/>
      <c r="D996" s="289"/>
      <c r="E996" s="289"/>
      <c r="F996" s="289"/>
      <c r="G996" s="289"/>
      <c r="H996" s="289"/>
      <c r="I996" s="289"/>
      <c r="J996" s="289"/>
      <c r="K996" s="289"/>
      <c r="L996" s="289"/>
      <c r="M996" s="289"/>
      <c r="N996" s="290"/>
      <c r="O996" s="289"/>
      <c r="P996" s="289"/>
      <c r="Q996" s="289"/>
      <c r="R996" s="289"/>
      <c r="S996" s="289"/>
      <c r="T996" s="289"/>
      <c r="U996" s="289"/>
      <c r="V996" s="289"/>
      <c r="W996" s="289"/>
      <c r="X996" s="289"/>
      <c r="Y996" s="414"/>
      <c r="Z996" s="414"/>
      <c r="AA996" s="414"/>
      <c r="AB996" s="414"/>
      <c r="AC996" s="414"/>
      <c r="AD996" s="414"/>
      <c r="AE996" s="414"/>
      <c r="AF996" s="414"/>
      <c r="AG996" s="414"/>
      <c r="AH996" s="414"/>
      <c r="AI996" s="414"/>
      <c r="AJ996" s="414"/>
      <c r="AK996" s="414"/>
      <c r="AL996" s="414"/>
      <c r="AM996" s="292"/>
    </row>
    <row r="997" spans="1:39" ht="15" customHeight="1" outlineLevel="1">
      <c r="A997" s="531">
        <v>11</v>
      </c>
      <c r="B997" s="428" t="s">
        <v>104</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26"/>
      <c r="Z997" s="415"/>
      <c r="AA997" s="415"/>
      <c r="AB997" s="415"/>
      <c r="AC997" s="415"/>
      <c r="AD997" s="415"/>
      <c r="AE997" s="415"/>
      <c r="AF997" s="415"/>
      <c r="AG997" s="415"/>
      <c r="AH997" s="415"/>
      <c r="AI997" s="415"/>
      <c r="AJ997" s="415"/>
      <c r="AK997" s="415"/>
      <c r="AL997" s="415"/>
      <c r="AM997" s="296">
        <f>SUM(Y997:AL997)</f>
        <v>0</v>
      </c>
    </row>
    <row r="998" spans="1:39" ht="15" customHeight="1" outlineLevel="1">
      <c r="A998" s="531"/>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3004">Z997</f>
        <v>0</v>
      </c>
      <c r="AA998" s="411">
        <f t="shared" ref="AA998" si="3005">AA997</f>
        <v>0</v>
      </c>
      <c r="AB998" s="411">
        <f t="shared" ref="AB998" si="3006">AB997</f>
        <v>0</v>
      </c>
      <c r="AC998" s="411">
        <f t="shared" ref="AC998" si="3007">AC997</f>
        <v>0</v>
      </c>
      <c r="AD998" s="411">
        <f t="shared" ref="AD998" si="3008">AD997</f>
        <v>0</v>
      </c>
      <c r="AE998" s="411">
        <f t="shared" ref="AE998" si="3009">AE997</f>
        <v>0</v>
      </c>
      <c r="AF998" s="411">
        <f t="shared" ref="AF998" si="3010">AF997</f>
        <v>0</v>
      </c>
      <c r="AG998" s="411">
        <f t="shared" ref="AG998" si="3011">AG997</f>
        <v>0</v>
      </c>
      <c r="AH998" s="411">
        <f t="shared" ref="AH998" si="3012">AH997</f>
        <v>0</v>
      </c>
      <c r="AI998" s="411">
        <f t="shared" ref="AI998" si="3013">AI997</f>
        <v>0</v>
      </c>
      <c r="AJ998" s="411">
        <f t="shared" ref="AJ998" si="3014">AJ997</f>
        <v>0</v>
      </c>
      <c r="AK998" s="411">
        <f t="shared" ref="AK998" si="3015">AK997</f>
        <v>0</v>
      </c>
      <c r="AL998" s="411">
        <f t="shared" ref="AL998" si="3016">AL997</f>
        <v>0</v>
      </c>
      <c r="AM998" s="297"/>
    </row>
    <row r="999" spans="1:39" ht="15" customHeight="1" outlineLevel="1">
      <c r="A999" s="531"/>
      <c r="B999" s="315"/>
      <c r="C999" s="305"/>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21"/>
      <c r="AA999" s="421"/>
      <c r="AB999" s="421"/>
      <c r="AC999" s="421"/>
      <c r="AD999" s="421"/>
      <c r="AE999" s="421"/>
      <c r="AF999" s="421"/>
      <c r="AG999" s="421"/>
      <c r="AH999" s="421"/>
      <c r="AI999" s="421"/>
      <c r="AJ999" s="421"/>
      <c r="AK999" s="421"/>
      <c r="AL999" s="421"/>
      <c r="AM999" s="306"/>
    </row>
    <row r="1000" spans="1:39" ht="28.5" customHeight="1" outlineLevel="1">
      <c r="A1000" s="531">
        <v>12</v>
      </c>
      <c r="B1000" s="428" t="s">
        <v>105</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0"/>
      <c r="Z1000" s="415"/>
      <c r="AA1000" s="415"/>
      <c r="AB1000" s="415"/>
      <c r="AC1000" s="415"/>
      <c r="AD1000" s="415"/>
      <c r="AE1000" s="415"/>
      <c r="AF1000" s="415"/>
      <c r="AG1000" s="415"/>
      <c r="AH1000" s="415"/>
      <c r="AI1000" s="415"/>
      <c r="AJ1000" s="415"/>
      <c r="AK1000" s="415"/>
      <c r="AL1000" s="415"/>
      <c r="AM1000" s="296">
        <f>SUM(Y1000:AL1000)</f>
        <v>0</v>
      </c>
    </row>
    <row r="1001" spans="1:39" ht="15" customHeight="1" outlineLevel="1">
      <c r="A1001" s="531"/>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 t="shared" ref="Z1001" si="3017">Z1000</f>
        <v>0</v>
      </c>
      <c r="AA1001" s="411">
        <f t="shared" ref="AA1001" si="3018">AA1000</f>
        <v>0</v>
      </c>
      <c r="AB1001" s="411">
        <f t="shared" ref="AB1001" si="3019">AB1000</f>
        <v>0</v>
      </c>
      <c r="AC1001" s="411">
        <f t="shared" ref="AC1001" si="3020">AC1000</f>
        <v>0</v>
      </c>
      <c r="AD1001" s="411">
        <f t="shared" ref="AD1001" si="3021">AD1000</f>
        <v>0</v>
      </c>
      <c r="AE1001" s="411">
        <f t="shared" ref="AE1001" si="3022">AE1000</f>
        <v>0</v>
      </c>
      <c r="AF1001" s="411">
        <f t="shared" ref="AF1001" si="3023">AF1000</f>
        <v>0</v>
      </c>
      <c r="AG1001" s="411">
        <f t="shared" ref="AG1001" si="3024">AG1000</f>
        <v>0</v>
      </c>
      <c r="AH1001" s="411">
        <f t="shared" ref="AH1001" si="3025">AH1000</f>
        <v>0</v>
      </c>
      <c r="AI1001" s="411">
        <f t="shared" ref="AI1001" si="3026">AI1000</f>
        <v>0</v>
      </c>
      <c r="AJ1001" s="411">
        <f t="shared" ref="AJ1001" si="3027">AJ1000</f>
        <v>0</v>
      </c>
      <c r="AK1001" s="411">
        <f t="shared" ref="AK1001" si="3028">AK1000</f>
        <v>0</v>
      </c>
      <c r="AL1001" s="411">
        <f t="shared" ref="AL1001" si="3029">AL1000</f>
        <v>0</v>
      </c>
      <c r="AM1001" s="297"/>
    </row>
    <row r="1002" spans="1:39" ht="15" customHeight="1" outlineLevel="1">
      <c r="A1002" s="531"/>
      <c r="B1002" s="315"/>
      <c r="C1002" s="305"/>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22"/>
      <c r="Z1002" s="422"/>
      <c r="AA1002" s="412"/>
      <c r="AB1002" s="412"/>
      <c r="AC1002" s="412"/>
      <c r="AD1002" s="412"/>
      <c r="AE1002" s="412"/>
      <c r="AF1002" s="412"/>
      <c r="AG1002" s="412"/>
      <c r="AH1002" s="412"/>
      <c r="AI1002" s="412"/>
      <c r="AJ1002" s="412"/>
      <c r="AK1002" s="412"/>
      <c r="AL1002" s="412"/>
      <c r="AM1002" s="306"/>
    </row>
    <row r="1003" spans="1:39" ht="15" customHeight="1" outlineLevel="1">
      <c r="A1003" s="531">
        <v>13</v>
      </c>
      <c r="B1003" s="428" t="s">
        <v>106</v>
      </c>
      <c r="C1003" s="291" t="s">
        <v>25</v>
      </c>
      <c r="D1003" s="295"/>
      <c r="E1003" s="295"/>
      <c r="F1003" s="295"/>
      <c r="G1003" s="295"/>
      <c r="H1003" s="295"/>
      <c r="I1003" s="295"/>
      <c r="J1003" s="295"/>
      <c r="K1003" s="295"/>
      <c r="L1003" s="295"/>
      <c r="M1003" s="295"/>
      <c r="N1003" s="295">
        <v>12</v>
      </c>
      <c r="O1003" s="295"/>
      <c r="P1003" s="295"/>
      <c r="Q1003" s="295"/>
      <c r="R1003" s="295"/>
      <c r="S1003" s="295"/>
      <c r="T1003" s="295"/>
      <c r="U1003" s="295"/>
      <c r="V1003" s="295"/>
      <c r="W1003" s="295"/>
      <c r="X1003" s="295"/>
      <c r="Y1003" s="410"/>
      <c r="Z1003" s="415"/>
      <c r="AA1003" s="415"/>
      <c r="AB1003" s="415"/>
      <c r="AC1003" s="415"/>
      <c r="AD1003" s="415"/>
      <c r="AE1003" s="415"/>
      <c r="AF1003" s="415"/>
      <c r="AG1003" s="415"/>
      <c r="AH1003" s="415"/>
      <c r="AI1003" s="415"/>
      <c r="AJ1003" s="415"/>
      <c r="AK1003" s="415"/>
      <c r="AL1003" s="415"/>
      <c r="AM1003" s="296">
        <f>SUM(Y1003:AL1003)</f>
        <v>0</v>
      </c>
    </row>
    <row r="1004" spans="1:39" ht="15" customHeight="1" outlineLevel="1">
      <c r="A1004" s="531"/>
      <c r="B1004" s="294" t="s">
        <v>346</v>
      </c>
      <c r="C1004" s="291" t="s">
        <v>163</v>
      </c>
      <c r="D1004" s="295"/>
      <c r="E1004" s="295"/>
      <c r="F1004" s="295"/>
      <c r="G1004" s="295"/>
      <c r="H1004" s="295"/>
      <c r="I1004" s="295"/>
      <c r="J1004" s="295"/>
      <c r="K1004" s="295"/>
      <c r="L1004" s="295"/>
      <c r="M1004" s="295"/>
      <c r="N1004" s="295">
        <f>N1003</f>
        <v>12</v>
      </c>
      <c r="O1004" s="295"/>
      <c r="P1004" s="295"/>
      <c r="Q1004" s="295"/>
      <c r="R1004" s="295"/>
      <c r="S1004" s="295"/>
      <c r="T1004" s="295"/>
      <c r="U1004" s="295"/>
      <c r="V1004" s="295"/>
      <c r="W1004" s="295"/>
      <c r="X1004" s="295"/>
      <c r="Y1004" s="411">
        <f>Y1003</f>
        <v>0</v>
      </c>
      <c r="Z1004" s="411">
        <f t="shared" ref="Z1004" si="3030">Z1003</f>
        <v>0</v>
      </c>
      <c r="AA1004" s="411">
        <f t="shared" ref="AA1004" si="3031">AA1003</f>
        <v>0</v>
      </c>
      <c r="AB1004" s="411">
        <f t="shared" ref="AB1004" si="3032">AB1003</f>
        <v>0</v>
      </c>
      <c r="AC1004" s="411">
        <f t="shared" ref="AC1004" si="3033">AC1003</f>
        <v>0</v>
      </c>
      <c r="AD1004" s="411">
        <f t="shared" ref="AD1004" si="3034">AD1003</f>
        <v>0</v>
      </c>
      <c r="AE1004" s="411">
        <f t="shared" ref="AE1004" si="3035">AE1003</f>
        <v>0</v>
      </c>
      <c r="AF1004" s="411">
        <f t="shared" ref="AF1004" si="3036">AF1003</f>
        <v>0</v>
      </c>
      <c r="AG1004" s="411">
        <f t="shared" ref="AG1004" si="3037">AG1003</f>
        <v>0</v>
      </c>
      <c r="AH1004" s="411">
        <f t="shared" ref="AH1004" si="3038">AH1003</f>
        <v>0</v>
      </c>
      <c r="AI1004" s="411">
        <f t="shared" ref="AI1004" si="3039">AI1003</f>
        <v>0</v>
      </c>
      <c r="AJ1004" s="411">
        <f t="shared" ref="AJ1004" si="3040">AJ1003</f>
        <v>0</v>
      </c>
      <c r="AK1004" s="411">
        <f t="shared" ref="AK1004" si="3041">AK1003</f>
        <v>0</v>
      </c>
      <c r="AL1004" s="411">
        <f t="shared" ref="AL1004" si="3042">AL1003</f>
        <v>0</v>
      </c>
      <c r="AM1004" s="306"/>
    </row>
    <row r="1005" spans="1:39" ht="15" customHeight="1" outlineLevel="1">
      <c r="A1005" s="531"/>
      <c r="B1005" s="315"/>
      <c r="C1005" s="305"/>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2"/>
      <c r="AF1005" s="412"/>
      <c r="AG1005" s="412"/>
      <c r="AH1005" s="412"/>
      <c r="AI1005" s="412"/>
      <c r="AJ1005" s="412"/>
      <c r="AK1005" s="412"/>
      <c r="AL1005" s="412"/>
      <c r="AM1005" s="306"/>
    </row>
    <row r="1006" spans="1:39" ht="15" customHeight="1" outlineLevel="1">
      <c r="A1006" s="531"/>
      <c r="B1006" s="288" t="s">
        <v>107</v>
      </c>
      <c r="C1006" s="289"/>
      <c r="D1006" s="290"/>
      <c r="E1006" s="290"/>
      <c r="F1006" s="290"/>
      <c r="G1006" s="290"/>
      <c r="H1006" s="290"/>
      <c r="I1006" s="290"/>
      <c r="J1006" s="290"/>
      <c r="K1006" s="290"/>
      <c r="L1006" s="290"/>
      <c r="M1006" s="290"/>
      <c r="N1006" s="290"/>
      <c r="O1006" s="290"/>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39" ht="15" customHeight="1" outlineLevel="1">
      <c r="A1007" s="531">
        <v>14</v>
      </c>
      <c r="B1007" s="315" t="s">
        <v>108</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10"/>
      <c r="Z1007" s="410"/>
      <c r="AA1007" s="410"/>
      <c r="AB1007" s="410"/>
      <c r="AC1007" s="410"/>
      <c r="AD1007" s="410"/>
      <c r="AE1007" s="410"/>
      <c r="AF1007" s="410"/>
      <c r="AG1007" s="410"/>
      <c r="AH1007" s="410"/>
      <c r="AI1007" s="410"/>
      <c r="AJ1007" s="410"/>
      <c r="AK1007" s="410"/>
      <c r="AL1007" s="410"/>
      <c r="AM1007" s="296">
        <f>SUM(Y1007:AL1007)</f>
        <v>0</v>
      </c>
    </row>
    <row r="1008" spans="1:39" ht="15" customHeight="1" outlineLevel="1">
      <c r="A1008" s="531"/>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 si="3043">Z1007</f>
        <v>0</v>
      </c>
      <c r="AA1008" s="411">
        <f t="shared" ref="AA1008" si="3044">AA1007</f>
        <v>0</v>
      </c>
      <c r="AB1008" s="411">
        <f t="shared" ref="AB1008" si="3045">AB1007</f>
        <v>0</v>
      </c>
      <c r="AC1008" s="411">
        <f t="shared" ref="AC1008" si="3046">AC1007</f>
        <v>0</v>
      </c>
      <c r="AD1008" s="411">
        <f t="shared" ref="AD1008" si="3047">AD1007</f>
        <v>0</v>
      </c>
      <c r="AE1008" s="411">
        <f t="shared" ref="AE1008" si="3048">AE1007</f>
        <v>0</v>
      </c>
      <c r="AF1008" s="411">
        <f t="shared" ref="AF1008" si="3049">AF1007</f>
        <v>0</v>
      </c>
      <c r="AG1008" s="411">
        <f t="shared" ref="AG1008" si="3050">AG1007</f>
        <v>0</v>
      </c>
      <c r="AH1008" s="411">
        <f t="shared" ref="AH1008" si="3051">AH1007</f>
        <v>0</v>
      </c>
      <c r="AI1008" s="411">
        <f t="shared" ref="AI1008" si="3052">AI1007</f>
        <v>0</v>
      </c>
      <c r="AJ1008" s="411">
        <f t="shared" ref="AJ1008" si="3053">AJ1007</f>
        <v>0</v>
      </c>
      <c r="AK1008" s="411">
        <f t="shared" ref="AK1008" si="3054">AK1007</f>
        <v>0</v>
      </c>
      <c r="AL1008" s="411">
        <f t="shared" ref="AL1008" si="3055">AL1007</f>
        <v>0</v>
      </c>
      <c r="AM1008" s="297"/>
    </row>
    <row r="1009" spans="1:40" ht="15" customHeight="1" outlineLevel="1">
      <c r="A1009" s="531"/>
      <c r="B1009" s="315"/>
      <c r="C1009" s="305"/>
      <c r="D1009" s="291"/>
      <c r="E1009" s="291"/>
      <c r="F1009" s="291"/>
      <c r="G1009" s="291"/>
      <c r="H1009" s="291"/>
      <c r="I1009" s="291"/>
      <c r="J1009" s="291"/>
      <c r="K1009" s="291"/>
      <c r="L1009" s="291"/>
      <c r="M1009" s="291"/>
      <c r="N1009" s="468"/>
      <c r="O1009" s="291"/>
      <c r="P1009" s="291"/>
      <c r="Q1009" s="291"/>
      <c r="R1009" s="291"/>
      <c r="S1009" s="291"/>
      <c r="T1009" s="291"/>
      <c r="U1009" s="291"/>
      <c r="V1009" s="291"/>
      <c r="W1009" s="291"/>
      <c r="X1009" s="291"/>
      <c r="Y1009" s="412"/>
      <c r="Z1009" s="412"/>
      <c r="AA1009" s="412"/>
      <c r="AB1009" s="412"/>
      <c r="AC1009" s="412"/>
      <c r="AD1009" s="412"/>
      <c r="AE1009" s="412"/>
      <c r="AF1009" s="412"/>
      <c r="AG1009" s="412"/>
      <c r="AH1009" s="412"/>
      <c r="AI1009" s="412"/>
      <c r="AJ1009" s="412"/>
      <c r="AK1009" s="412"/>
      <c r="AL1009" s="412"/>
      <c r="AM1009" s="301"/>
      <c r="AN1009" s="627"/>
    </row>
    <row r="1010" spans="1:40" s="309" customFormat="1" ht="15.75" outlineLevel="1">
      <c r="A1010" s="531"/>
      <c r="B1010" s="288" t="s">
        <v>490</v>
      </c>
      <c r="C1010" s="291"/>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2"/>
      <c r="Z1010" s="412"/>
      <c r="AA1010" s="412"/>
      <c r="AB1010" s="412"/>
      <c r="AC1010" s="412"/>
      <c r="AD1010" s="412"/>
      <c r="AE1010" s="416"/>
      <c r="AF1010" s="416"/>
      <c r="AG1010" s="416"/>
      <c r="AH1010" s="416"/>
      <c r="AI1010" s="416"/>
      <c r="AJ1010" s="416"/>
      <c r="AK1010" s="416"/>
      <c r="AL1010" s="416"/>
      <c r="AM1010" s="516"/>
      <c r="AN1010" s="628"/>
    </row>
    <row r="1011" spans="1:40" outlineLevel="1">
      <c r="A1011" s="531">
        <v>15</v>
      </c>
      <c r="B1011" s="294" t="s">
        <v>495</v>
      </c>
      <c r="C1011" s="291" t="s">
        <v>25</v>
      </c>
      <c r="D1011" s="295"/>
      <c r="E1011" s="295"/>
      <c r="F1011" s="295"/>
      <c r="G1011" s="295"/>
      <c r="H1011" s="295"/>
      <c r="I1011" s="295"/>
      <c r="J1011" s="295"/>
      <c r="K1011" s="295"/>
      <c r="L1011" s="295"/>
      <c r="M1011" s="295"/>
      <c r="N1011" s="295">
        <v>0</v>
      </c>
      <c r="O1011" s="295"/>
      <c r="P1011" s="295"/>
      <c r="Q1011" s="295"/>
      <c r="R1011" s="295"/>
      <c r="S1011" s="295"/>
      <c r="T1011" s="295"/>
      <c r="U1011" s="295"/>
      <c r="V1011" s="295"/>
      <c r="W1011" s="295"/>
      <c r="X1011" s="295"/>
      <c r="Y1011" s="410"/>
      <c r="Z1011" s="410"/>
      <c r="AA1011" s="410"/>
      <c r="AB1011" s="410"/>
      <c r="AC1011" s="410"/>
      <c r="AD1011" s="410"/>
      <c r="AE1011" s="410"/>
      <c r="AF1011" s="410"/>
      <c r="AG1011" s="410"/>
      <c r="AH1011" s="410"/>
      <c r="AI1011" s="410"/>
      <c r="AJ1011" s="410"/>
      <c r="AK1011" s="410"/>
      <c r="AL1011" s="410"/>
      <c r="AM1011" s="629">
        <f>SUM(Y1011:AL1011)</f>
        <v>0</v>
      </c>
      <c r="AN1011" s="627"/>
    </row>
    <row r="1012" spans="1:40" outlineLevel="1">
      <c r="A1012" s="531"/>
      <c r="B1012" s="294" t="s">
        <v>346</v>
      </c>
      <c r="C1012" s="291" t="s">
        <v>163</v>
      </c>
      <c r="D1012" s="295"/>
      <c r="E1012" s="295"/>
      <c r="F1012" s="295"/>
      <c r="G1012" s="295"/>
      <c r="H1012" s="295"/>
      <c r="I1012" s="295"/>
      <c r="J1012" s="295"/>
      <c r="K1012" s="295"/>
      <c r="L1012" s="295"/>
      <c r="M1012" s="295"/>
      <c r="N1012" s="295">
        <f>N1011</f>
        <v>0</v>
      </c>
      <c r="O1012" s="295"/>
      <c r="P1012" s="295"/>
      <c r="Q1012" s="295"/>
      <c r="R1012" s="295"/>
      <c r="S1012" s="295"/>
      <c r="T1012" s="295"/>
      <c r="U1012" s="295"/>
      <c r="V1012" s="295"/>
      <c r="W1012" s="295"/>
      <c r="X1012" s="295"/>
      <c r="Y1012" s="411">
        <f>Y1011</f>
        <v>0</v>
      </c>
      <c r="Z1012" s="411">
        <f>Z1011</f>
        <v>0</v>
      </c>
      <c r="AA1012" s="411">
        <f t="shared" ref="AA1012:AL1012" si="3056">AA1011</f>
        <v>0</v>
      </c>
      <c r="AB1012" s="411">
        <f t="shared" si="3056"/>
        <v>0</v>
      </c>
      <c r="AC1012" s="411">
        <f t="shared" si="3056"/>
        <v>0</v>
      </c>
      <c r="AD1012" s="411">
        <f>AD1011</f>
        <v>0</v>
      </c>
      <c r="AE1012" s="411">
        <f t="shared" si="3056"/>
        <v>0</v>
      </c>
      <c r="AF1012" s="411">
        <f t="shared" si="3056"/>
        <v>0</v>
      </c>
      <c r="AG1012" s="411">
        <f t="shared" si="3056"/>
        <v>0</v>
      </c>
      <c r="AH1012" s="411">
        <f t="shared" si="3056"/>
        <v>0</v>
      </c>
      <c r="AI1012" s="411">
        <f t="shared" si="3056"/>
        <v>0</v>
      </c>
      <c r="AJ1012" s="411">
        <f t="shared" si="3056"/>
        <v>0</v>
      </c>
      <c r="AK1012" s="411">
        <f t="shared" si="3056"/>
        <v>0</v>
      </c>
      <c r="AL1012" s="411">
        <f t="shared" si="3056"/>
        <v>0</v>
      </c>
      <c r="AM1012" s="297"/>
    </row>
    <row r="1013" spans="1:40" outlineLevel="1">
      <c r="A1013" s="531"/>
      <c r="B1013" s="315"/>
      <c r="C1013" s="305"/>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2"/>
      <c r="Z1013" s="412"/>
      <c r="AA1013" s="412"/>
      <c r="AB1013" s="412"/>
      <c r="AC1013" s="412"/>
      <c r="AD1013" s="412"/>
      <c r="AE1013" s="412"/>
      <c r="AF1013" s="412"/>
      <c r="AG1013" s="412"/>
      <c r="AH1013" s="412"/>
      <c r="AI1013" s="412"/>
      <c r="AJ1013" s="412"/>
      <c r="AK1013" s="412"/>
      <c r="AL1013" s="412"/>
      <c r="AM1013" s="306"/>
    </row>
    <row r="1014" spans="1:40" s="283" customFormat="1" outlineLevel="1">
      <c r="A1014" s="531">
        <v>16</v>
      </c>
      <c r="B1014" s="324" t="s">
        <v>491</v>
      </c>
      <c r="C1014" s="291" t="s">
        <v>25</v>
      </c>
      <c r="D1014" s="295"/>
      <c r="E1014" s="295"/>
      <c r="F1014" s="295"/>
      <c r="G1014" s="295"/>
      <c r="H1014" s="295"/>
      <c r="I1014" s="295"/>
      <c r="J1014" s="295"/>
      <c r="K1014" s="295"/>
      <c r="L1014" s="295"/>
      <c r="M1014" s="295"/>
      <c r="N1014" s="295">
        <v>0</v>
      </c>
      <c r="O1014" s="295"/>
      <c r="P1014" s="295"/>
      <c r="Q1014" s="295"/>
      <c r="R1014" s="295"/>
      <c r="S1014" s="295"/>
      <c r="T1014" s="295"/>
      <c r="U1014" s="295"/>
      <c r="V1014" s="295"/>
      <c r="W1014" s="295"/>
      <c r="X1014" s="295"/>
      <c r="Y1014" s="410"/>
      <c r="Z1014" s="410"/>
      <c r="AA1014" s="410"/>
      <c r="AB1014" s="410"/>
      <c r="AC1014" s="410"/>
      <c r="AD1014" s="410"/>
      <c r="AE1014" s="410"/>
      <c r="AF1014" s="410"/>
      <c r="AG1014" s="410"/>
      <c r="AH1014" s="410"/>
      <c r="AI1014" s="410"/>
      <c r="AJ1014" s="410"/>
      <c r="AK1014" s="410"/>
      <c r="AL1014" s="410"/>
      <c r="AM1014" s="296">
        <f>SUM(Y1014:AL1014)</f>
        <v>0</v>
      </c>
    </row>
    <row r="1015" spans="1:40" s="283" customFormat="1" outlineLevel="1">
      <c r="A1015" s="531"/>
      <c r="B1015" s="294" t="s">
        <v>346</v>
      </c>
      <c r="C1015" s="291" t="s">
        <v>163</v>
      </c>
      <c r="D1015" s="295"/>
      <c r="E1015" s="295"/>
      <c r="F1015" s="295"/>
      <c r="G1015" s="295"/>
      <c r="H1015" s="295"/>
      <c r="I1015" s="295"/>
      <c r="J1015" s="295"/>
      <c r="K1015" s="295"/>
      <c r="L1015" s="295"/>
      <c r="M1015" s="295"/>
      <c r="N1015" s="295">
        <f>N1014</f>
        <v>0</v>
      </c>
      <c r="O1015" s="295"/>
      <c r="P1015" s="295"/>
      <c r="Q1015" s="295"/>
      <c r="R1015" s="295"/>
      <c r="S1015" s="295"/>
      <c r="T1015" s="295"/>
      <c r="U1015" s="295"/>
      <c r="V1015" s="295"/>
      <c r="W1015" s="295"/>
      <c r="X1015" s="295"/>
      <c r="Y1015" s="411">
        <f>Y1014</f>
        <v>0</v>
      </c>
      <c r="Z1015" s="411">
        <f t="shared" ref="Z1015:AK1015" si="3057">Z1014</f>
        <v>0</v>
      </c>
      <c r="AA1015" s="411">
        <f t="shared" si="3057"/>
        <v>0</v>
      </c>
      <c r="AB1015" s="411">
        <f t="shared" si="3057"/>
        <v>0</v>
      </c>
      <c r="AC1015" s="411">
        <f t="shared" si="3057"/>
        <v>0</v>
      </c>
      <c r="AD1015" s="411">
        <f t="shared" si="3057"/>
        <v>0</v>
      </c>
      <c r="AE1015" s="411">
        <f t="shared" si="3057"/>
        <v>0</v>
      </c>
      <c r="AF1015" s="411">
        <f t="shared" si="3057"/>
        <v>0</v>
      </c>
      <c r="AG1015" s="411">
        <f t="shared" si="3057"/>
        <v>0</v>
      </c>
      <c r="AH1015" s="411">
        <f t="shared" si="3057"/>
        <v>0</v>
      </c>
      <c r="AI1015" s="411">
        <f t="shared" si="3057"/>
        <v>0</v>
      </c>
      <c r="AJ1015" s="411">
        <f t="shared" si="3057"/>
        <v>0</v>
      </c>
      <c r="AK1015" s="411">
        <f t="shared" si="3057"/>
        <v>0</v>
      </c>
      <c r="AL1015" s="411">
        <f>AL1014</f>
        <v>0</v>
      </c>
      <c r="AM1015" s="297"/>
    </row>
    <row r="1016" spans="1:40" s="283" customFormat="1" outlineLevel="1">
      <c r="A1016" s="531"/>
      <c r="B1016" s="324"/>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2"/>
      <c r="Z1016" s="412"/>
      <c r="AA1016" s="412"/>
      <c r="AB1016" s="412"/>
      <c r="AC1016" s="412"/>
      <c r="AD1016" s="412"/>
      <c r="AE1016" s="416"/>
      <c r="AF1016" s="416"/>
      <c r="AG1016" s="416"/>
      <c r="AH1016" s="416"/>
      <c r="AI1016" s="416"/>
      <c r="AJ1016" s="416"/>
      <c r="AK1016" s="416"/>
      <c r="AL1016" s="416"/>
      <c r="AM1016" s="313"/>
    </row>
    <row r="1017" spans="1:40" ht="15.75" outlineLevel="1">
      <c r="A1017" s="531"/>
      <c r="B1017" s="518" t="s">
        <v>496</v>
      </c>
      <c r="C1017" s="320"/>
      <c r="D1017" s="290"/>
      <c r="E1017" s="289"/>
      <c r="F1017" s="289"/>
      <c r="G1017" s="289"/>
      <c r="H1017" s="289"/>
      <c r="I1017" s="289"/>
      <c r="J1017" s="289"/>
      <c r="K1017" s="289"/>
      <c r="L1017" s="289"/>
      <c r="M1017" s="289"/>
      <c r="N1017" s="290"/>
      <c r="O1017" s="289"/>
      <c r="P1017" s="289"/>
      <c r="Q1017" s="289"/>
      <c r="R1017" s="289"/>
      <c r="S1017" s="289"/>
      <c r="T1017" s="289"/>
      <c r="U1017" s="289"/>
      <c r="V1017" s="289"/>
      <c r="W1017" s="289"/>
      <c r="X1017" s="289"/>
      <c r="Y1017" s="414"/>
      <c r="Z1017" s="414"/>
      <c r="AA1017" s="414"/>
      <c r="AB1017" s="414"/>
      <c r="AC1017" s="414"/>
      <c r="AD1017" s="414"/>
      <c r="AE1017" s="414"/>
      <c r="AF1017" s="414"/>
      <c r="AG1017" s="414"/>
      <c r="AH1017" s="414"/>
      <c r="AI1017" s="414"/>
      <c r="AJ1017" s="414"/>
      <c r="AK1017" s="414"/>
      <c r="AL1017" s="414"/>
      <c r="AM1017" s="292"/>
    </row>
    <row r="1018" spans="1:40" outlineLevel="1">
      <c r="A1018" s="531">
        <v>17</v>
      </c>
      <c r="B1018" s="428" t="s">
        <v>112</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40" outlineLevel="1">
      <c r="A1019" s="531"/>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AL1019" si="3058">Z1018</f>
        <v>0</v>
      </c>
      <c r="AA1019" s="411">
        <f t="shared" si="3058"/>
        <v>0</v>
      </c>
      <c r="AB1019" s="411">
        <f t="shared" si="3058"/>
        <v>0</v>
      </c>
      <c r="AC1019" s="411">
        <f t="shared" si="3058"/>
        <v>0</v>
      </c>
      <c r="AD1019" s="411">
        <f t="shared" si="3058"/>
        <v>0</v>
      </c>
      <c r="AE1019" s="411">
        <f t="shared" si="3058"/>
        <v>0</v>
      </c>
      <c r="AF1019" s="411">
        <f t="shared" si="3058"/>
        <v>0</v>
      </c>
      <c r="AG1019" s="411">
        <f t="shared" si="3058"/>
        <v>0</v>
      </c>
      <c r="AH1019" s="411">
        <f t="shared" si="3058"/>
        <v>0</v>
      </c>
      <c r="AI1019" s="411">
        <f t="shared" si="3058"/>
        <v>0</v>
      </c>
      <c r="AJ1019" s="411">
        <f t="shared" si="3058"/>
        <v>0</v>
      </c>
      <c r="AK1019" s="411">
        <f t="shared" si="3058"/>
        <v>0</v>
      </c>
      <c r="AL1019" s="411">
        <f t="shared" si="3058"/>
        <v>0</v>
      </c>
      <c r="AM1019" s="306"/>
    </row>
    <row r="1020" spans="1:40" outlineLevel="1">
      <c r="A1020" s="531"/>
      <c r="B1020" s="294"/>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2"/>
      <c r="Z1020" s="425"/>
      <c r="AA1020" s="425"/>
      <c r="AB1020" s="425"/>
      <c r="AC1020" s="425"/>
      <c r="AD1020" s="425"/>
      <c r="AE1020" s="425"/>
      <c r="AF1020" s="425"/>
      <c r="AG1020" s="425"/>
      <c r="AH1020" s="425"/>
      <c r="AI1020" s="425"/>
      <c r="AJ1020" s="425"/>
      <c r="AK1020" s="425"/>
      <c r="AL1020" s="425"/>
      <c r="AM1020" s="306"/>
    </row>
    <row r="1021" spans="1:40" outlineLevel="1">
      <c r="A1021" s="531">
        <v>18</v>
      </c>
      <c r="B1021" s="428" t="s">
        <v>109</v>
      </c>
      <c r="C1021" s="291" t="s">
        <v>25</v>
      </c>
      <c r="D1021" s="295"/>
      <c r="E1021" s="295"/>
      <c r="F1021" s="295"/>
      <c r="G1021" s="295"/>
      <c r="H1021" s="295"/>
      <c r="I1021" s="295"/>
      <c r="J1021" s="295"/>
      <c r="K1021" s="295"/>
      <c r="L1021" s="295"/>
      <c r="M1021" s="295"/>
      <c r="N1021" s="295">
        <v>12</v>
      </c>
      <c r="O1021" s="295"/>
      <c r="P1021" s="295"/>
      <c r="Q1021" s="295"/>
      <c r="R1021" s="295"/>
      <c r="S1021" s="295"/>
      <c r="T1021" s="295"/>
      <c r="U1021" s="295"/>
      <c r="V1021" s="295"/>
      <c r="W1021" s="295"/>
      <c r="X1021" s="295"/>
      <c r="Y1021" s="426"/>
      <c r="Z1021" s="410"/>
      <c r="AA1021" s="410"/>
      <c r="AB1021" s="410"/>
      <c r="AC1021" s="410"/>
      <c r="AD1021" s="410"/>
      <c r="AE1021" s="410"/>
      <c r="AF1021" s="415"/>
      <c r="AG1021" s="415"/>
      <c r="AH1021" s="415"/>
      <c r="AI1021" s="415"/>
      <c r="AJ1021" s="415"/>
      <c r="AK1021" s="415"/>
      <c r="AL1021" s="415"/>
      <c r="AM1021" s="296">
        <f>SUM(Y1021:AL1021)</f>
        <v>0</v>
      </c>
    </row>
    <row r="1022" spans="1:40" outlineLevel="1">
      <c r="A1022" s="531"/>
      <c r="B1022" s="294" t="s">
        <v>346</v>
      </c>
      <c r="C1022" s="291" t="s">
        <v>163</v>
      </c>
      <c r="D1022" s="295"/>
      <c r="E1022" s="295"/>
      <c r="F1022" s="295"/>
      <c r="G1022" s="295"/>
      <c r="H1022" s="295"/>
      <c r="I1022" s="295"/>
      <c r="J1022" s="295"/>
      <c r="K1022" s="295"/>
      <c r="L1022" s="295"/>
      <c r="M1022" s="295"/>
      <c r="N1022" s="295">
        <f>N1021</f>
        <v>12</v>
      </c>
      <c r="O1022" s="295"/>
      <c r="P1022" s="295"/>
      <c r="Q1022" s="295"/>
      <c r="R1022" s="295"/>
      <c r="S1022" s="295"/>
      <c r="T1022" s="295"/>
      <c r="U1022" s="295"/>
      <c r="V1022" s="295"/>
      <c r="W1022" s="295"/>
      <c r="X1022" s="295"/>
      <c r="Y1022" s="411">
        <f>Y1021</f>
        <v>0</v>
      </c>
      <c r="Z1022" s="411">
        <f t="shared" ref="Z1022:AL1022" si="3059">Z1021</f>
        <v>0</v>
      </c>
      <c r="AA1022" s="411">
        <f t="shared" si="3059"/>
        <v>0</v>
      </c>
      <c r="AB1022" s="411">
        <f t="shared" si="3059"/>
        <v>0</v>
      </c>
      <c r="AC1022" s="411">
        <f t="shared" si="3059"/>
        <v>0</v>
      </c>
      <c r="AD1022" s="411">
        <f t="shared" si="3059"/>
        <v>0</v>
      </c>
      <c r="AE1022" s="411">
        <f t="shared" si="3059"/>
        <v>0</v>
      </c>
      <c r="AF1022" s="411">
        <f t="shared" si="3059"/>
        <v>0</v>
      </c>
      <c r="AG1022" s="411">
        <f t="shared" si="3059"/>
        <v>0</v>
      </c>
      <c r="AH1022" s="411">
        <f t="shared" si="3059"/>
        <v>0</v>
      </c>
      <c r="AI1022" s="411">
        <f t="shared" si="3059"/>
        <v>0</v>
      </c>
      <c r="AJ1022" s="411">
        <f t="shared" si="3059"/>
        <v>0</v>
      </c>
      <c r="AK1022" s="411">
        <f t="shared" si="3059"/>
        <v>0</v>
      </c>
      <c r="AL1022" s="411">
        <f t="shared" si="3059"/>
        <v>0</v>
      </c>
      <c r="AM1022" s="306"/>
    </row>
    <row r="1023" spans="1:40" outlineLevel="1">
      <c r="A1023" s="531"/>
      <c r="B1023" s="322"/>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3"/>
      <c r="Z1023" s="424"/>
      <c r="AA1023" s="424"/>
      <c r="AB1023" s="424"/>
      <c r="AC1023" s="424"/>
      <c r="AD1023" s="424"/>
      <c r="AE1023" s="424"/>
      <c r="AF1023" s="424"/>
      <c r="AG1023" s="424"/>
      <c r="AH1023" s="424"/>
      <c r="AI1023" s="424"/>
      <c r="AJ1023" s="424"/>
      <c r="AK1023" s="424"/>
      <c r="AL1023" s="424"/>
      <c r="AM1023" s="297"/>
    </row>
    <row r="1024" spans="1:40" outlineLevel="1">
      <c r="A1024" s="531">
        <v>19</v>
      </c>
      <c r="B1024" s="428" t="s">
        <v>111</v>
      </c>
      <c r="C1024" s="291" t="s">
        <v>25</v>
      </c>
      <c r="D1024" s="295"/>
      <c r="E1024" s="295"/>
      <c r="F1024" s="295"/>
      <c r="G1024" s="295"/>
      <c r="H1024" s="295"/>
      <c r="I1024" s="295"/>
      <c r="J1024" s="295"/>
      <c r="K1024" s="295"/>
      <c r="L1024" s="295"/>
      <c r="M1024" s="295"/>
      <c r="N1024" s="295">
        <v>12</v>
      </c>
      <c r="O1024" s="295"/>
      <c r="P1024" s="295"/>
      <c r="Q1024" s="295"/>
      <c r="R1024" s="295"/>
      <c r="S1024" s="295"/>
      <c r="T1024" s="295"/>
      <c r="U1024" s="295"/>
      <c r="V1024" s="295"/>
      <c r="W1024" s="295"/>
      <c r="X1024" s="295"/>
      <c r="Y1024" s="426"/>
      <c r="Z1024" s="410"/>
      <c r="AA1024" s="410"/>
      <c r="AB1024" s="410"/>
      <c r="AC1024" s="410"/>
      <c r="AD1024" s="410"/>
      <c r="AE1024" s="410"/>
      <c r="AF1024" s="415"/>
      <c r="AG1024" s="415"/>
      <c r="AH1024" s="415"/>
      <c r="AI1024" s="415"/>
      <c r="AJ1024" s="415"/>
      <c r="AK1024" s="415"/>
      <c r="AL1024" s="415"/>
      <c r="AM1024" s="296">
        <f>SUM(Y1024:AL1024)</f>
        <v>0</v>
      </c>
    </row>
    <row r="1025" spans="1:39" outlineLevel="1">
      <c r="A1025" s="531"/>
      <c r="B1025" s="294" t="s">
        <v>346</v>
      </c>
      <c r="C1025" s="291" t="s">
        <v>163</v>
      </c>
      <c r="D1025" s="295"/>
      <c r="E1025" s="295"/>
      <c r="F1025" s="295"/>
      <c r="G1025" s="295"/>
      <c r="H1025" s="295"/>
      <c r="I1025" s="295"/>
      <c r="J1025" s="295"/>
      <c r="K1025" s="295"/>
      <c r="L1025" s="295"/>
      <c r="M1025" s="295"/>
      <c r="N1025" s="295">
        <f>N1024</f>
        <v>12</v>
      </c>
      <c r="O1025" s="295"/>
      <c r="P1025" s="295"/>
      <c r="Q1025" s="295"/>
      <c r="R1025" s="295"/>
      <c r="S1025" s="295"/>
      <c r="T1025" s="295"/>
      <c r="U1025" s="295"/>
      <c r="V1025" s="295"/>
      <c r="W1025" s="295"/>
      <c r="X1025" s="295"/>
      <c r="Y1025" s="411">
        <f>Y1024</f>
        <v>0</v>
      </c>
      <c r="Z1025" s="411">
        <f t="shared" ref="Z1025:AL1025" si="3060">Z1024</f>
        <v>0</v>
      </c>
      <c r="AA1025" s="411">
        <f t="shared" si="3060"/>
        <v>0</v>
      </c>
      <c r="AB1025" s="411">
        <f t="shared" si="3060"/>
        <v>0</v>
      </c>
      <c r="AC1025" s="411">
        <f t="shared" si="3060"/>
        <v>0</v>
      </c>
      <c r="AD1025" s="411">
        <f t="shared" si="3060"/>
        <v>0</v>
      </c>
      <c r="AE1025" s="411">
        <f t="shared" si="3060"/>
        <v>0</v>
      </c>
      <c r="AF1025" s="411">
        <f t="shared" si="3060"/>
        <v>0</v>
      </c>
      <c r="AG1025" s="411">
        <f t="shared" si="3060"/>
        <v>0</v>
      </c>
      <c r="AH1025" s="411">
        <f t="shared" si="3060"/>
        <v>0</v>
      </c>
      <c r="AI1025" s="411">
        <f t="shared" si="3060"/>
        <v>0</v>
      </c>
      <c r="AJ1025" s="411">
        <f t="shared" si="3060"/>
        <v>0</v>
      </c>
      <c r="AK1025" s="411">
        <f t="shared" si="3060"/>
        <v>0</v>
      </c>
      <c r="AL1025" s="411">
        <f t="shared" si="3060"/>
        <v>0</v>
      </c>
      <c r="AM1025" s="297"/>
    </row>
    <row r="1026" spans="1:39" outlineLevel="1">
      <c r="A1026" s="531"/>
      <c r="B1026" s="322"/>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12"/>
      <c r="Z1026" s="412"/>
      <c r="AA1026" s="412"/>
      <c r="AB1026" s="412"/>
      <c r="AC1026" s="412"/>
      <c r="AD1026" s="412"/>
      <c r="AE1026" s="412"/>
      <c r="AF1026" s="412"/>
      <c r="AG1026" s="412"/>
      <c r="AH1026" s="412"/>
      <c r="AI1026" s="412"/>
      <c r="AJ1026" s="412"/>
      <c r="AK1026" s="412"/>
      <c r="AL1026" s="412"/>
      <c r="AM1026" s="306"/>
    </row>
    <row r="1027" spans="1:39" outlineLevel="1">
      <c r="A1027" s="531">
        <v>20</v>
      </c>
      <c r="B1027" s="428" t="s">
        <v>110</v>
      </c>
      <c r="C1027" s="291" t="s">
        <v>25</v>
      </c>
      <c r="D1027" s="295"/>
      <c r="E1027" s="295"/>
      <c r="F1027" s="295"/>
      <c r="G1027" s="295"/>
      <c r="H1027" s="295"/>
      <c r="I1027" s="295"/>
      <c r="J1027" s="295"/>
      <c r="K1027" s="295"/>
      <c r="L1027" s="295"/>
      <c r="M1027" s="295"/>
      <c r="N1027" s="295">
        <v>12</v>
      </c>
      <c r="O1027" s="295"/>
      <c r="P1027" s="295"/>
      <c r="Q1027" s="295"/>
      <c r="R1027" s="295"/>
      <c r="S1027" s="295"/>
      <c r="T1027" s="295"/>
      <c r="U1027" s="295"/>
      <c r="V1027" s="295"/>
      <c r="W1027" s="295"/>
      <c r="X1027" s="295"/>
      <c r="Y1027" s="426"/>
      <c r="Z1027" s="410"/>
      <c r="AA1027" s="410"/>
      <c r="AB1027" s="410"/>
      <c r="AC1027" s="410"/>
      <c r="AD1027" s="410"/>
      <c r="AE1027" s="410"/>
      <c r="AF1027" s="415"/>
      <c r="AG1027" s="415"/>
      <c r="AH1027" s="415"/>
      <c r="AI1027" s="415"/>
      <c r="AJ1027" s="415"/>
      <c r="AK1027" s="415"/>
      <c r="AL1027" s="415"/>
      <c r="AM1027" s="296">
        <f>SUM(Y1027:AL1027)</f>
        <v>0</v>
      </c>
    </row>
    <row r="1028" spans="1:39" outlineLevel="1">
      <c r="A1028" s="531"/>
      <c r="B1028" s="294" t="s">
        <v>346</v>
      </c>
      <c r="C1028" s="291" t="s">
        <v>163</v>
      </c>
      <c r="D1028" s="295"/>
      <c r="E1028" s="295"/>
      <c r="F1028" s="295"/>
      <c r="G1028" s="295"/>
      <c r="H1028" s="295"/>
      <c r="I1028" s="295"/>
      <c r="J1028" s="295"/>
      <c r="K1028" s="295"/>
      <c r="L1028" s="295"/>
      <c r="M1028" s="295"/>
      <c r="N1028" s="295">
        <f>N1027</f>
        <v>12</v>
      </c>
      <c r="O1028" s="295"/>
      <c r="P1028" s="295"/>
      <c r="Q1028" s="295"/>
      <c r="R1028" s="295"/>
      <c r="S1028" s="295"/>
      <c r="T1028" s="295"/>
      <c r="U1028" s="295"/>
      <c r="V1028" s="295"/>
      <c r="W1028" s="295"/>
      <c r="X1028" s="295"/>
      <c r="Y1028" s="411">
        <f t="shared" ref="Y1028:AL1028" si="3061">Y1027</f>
        <v>0</v>
      </c>
      <c r="Z1028" s="411">
        <f t="shared" si="3061"/>
        <v>0</v>
      </c>
      <c r="AA1028" s="411">
        <f t="shared" si="3061"/>
        <v>0</v>
      </c>
      <c r="AB1028" s="411">
        <f t="shared" si="3061"/>
        <v>0</v>
      </c>
      <c r="AC1028" s="411">
        <f t="shared" si="3061"/>
        <v>0</v>
      </c>
      <c r="AD1028" s="411">
        <f t="shared" si="3061"/>
        <v>0</v>
      </c>
      <c r="AE1028" s="411">
        <f t="shared" si="3061"/>
        <v>0</v>
      </c>
      <c r="AF1028" s="411">
        <f t="shared" si="3061"/>
        <v>0</v>
      </c>
      <c r="AG1028" s="411">
        <f t="shared" si="3061"/>
        <v>0</v>
      </c>
      <c r="AH1028" s="411">
        <f t="shared" si="3061"/>
        <v>0</v>
      </c>
      <c r="AI1028" s="411">
        <f t="shared" si="3061"/>
        <v>0</v>
      </c>
      <c r="AJ1028" s="411">
        <f t="shared" si="3061"/>
        <v>0</v>
      </c>
      <c r="AK1028" s="411">
        <f t="shared" si="3061"/>
        <v>0</v>
      </c>
      <c r="AL1028" s="411">
        <f t="shared" si="3061"/>
        <v>0</v>
      </c>
      <c r="AM1028" s="306"/>
    </row>
    <row r="1029" spans="1:39" ht="15.75" outlineLevel="1">
      <c r="A1029" s="531"/>
      <c r="B1029" s="323"/>
      <c r="C1029" s="300"/>
      <c r="D1029" s="291"/>
      <c r="E1029" s="291"/>
      <c r="F1029" s="291"/>
      <c r="G1029" s="291"/>
      <c r="H1029" s="291"/>
      <c r="I1029" s="291"/>
      <c r="J1029" s="291"/>
      <c r="K1029" s="291"/>
      <c r="L1029" s="291"/>
      <c r="M1029" s="291"/>
      <c r="N1029" s="300"/>
      <c r="O1029" s="291"/>
      <c r="P1029" s="291"/>
      <c r="Q1029" s="291"/>
      <c r="R1029" s="291"/>
      <c r="S1029" s="291"/>
      <c r="T1029" s="291"/>
      <c r="U1029" s="291"/>
      <c r="V1029" s="291"/>
      <c r="W1029" s="291"/>
      <c r="X1029" s="291"/>
      <c r="Y1029" s="412"/>
      <c r="Z1029" s="412"/>
      <c r="AA1029" s="412"/>
      <c r="AB1029" s="412"/>
      <c r="AC1029" s="412"/>
      <c r="AD1029" s="412"/>
      <c r="AE1029" s="412"/>
      <c r="AF1029" s="412"/>
      <c r="AG1029" s="412"/>
      <c r="AH1029" s="412"/>
      <c r="AI1029" s="412"/>
      <c r="AJ1029" s="412"/>
      <c r="AK1029" s="412"/>
      <c r="AL1029" s="412"/>
      <c r="AM1029" s="306"/>
    </row>
    <row r="1030" spans="1:39" ht="15.75" outlineLevel="1">
      <c r="A1030" s="531"/>
      <c r="B1030" s="517" t="s">
        <v>503</v>
      </c>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75" outlineLevel="1">
      <c r="A1031" s="531"/>
      <c r="B1031" s="503" t="s">
        <v>499</v>
      </c>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customHeight="1" outlineLevel="1">
      <c r="A1032" s="531">
        <v>21</v>
      </c>
      <c r="B1032" s="428" t="s">
        <v>113</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customHeight="1" outlineLevel="1">
      <c r="A1033" s="531"/>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62">Z1032</f>
        <v>0</v>
      </c>
      <c r="AA1033" s="411">
        <f t="shared" ref="AA1033" si="3063">AA1032</f>
        <v>0</v>
      </c>
      <c r="AB1033" s="411">
        <f t="shared" ref="AB1033" si="3064">AB1032</f>
        <v>0</v>
      </c>
      <c r="AC1033" s="411">
        <f t="shared" ref="AC1033" si="3065">AC1032</f>
        <v>0</v>
      </c>
      <c r="AD1033" s="411">
        <f t="shared" ref="AD1033" si="3066">AD1032</f>
        <v>0</v>
      </c>
      <c r="AE1033" s="411">
        <f t="shared" ref="AE1033" si="3067">AE1032</f>
        <v>0</v>
      </c>
      <c r="AF1033" s="411">
        <f t="shared" ref="AF1033" si="3068">AF1032</f>
        <v>0</v>
      </c>
      <c r="AG1033" s="411">
        <f t="shared" ref="AG1033" si="3069">AG1032</f>
        <v>0</v>
      </c>
      <c r="AH1033" s="411">
        <f t="shared" ref="AH1033" si="3070">AH1032</f>
        <v>0</v>
      </c>
      <c r="AI1033" s="411">
        <f t="shared" ref="AI1033" si="3071">AI1032</f>
        <v>0</v>
      </c>
      <c r="AJ1033" s="411">
        <f t="shared" ref="AJ1033" si="3072">AJ1032</f>
        <v>0</v>
      </c>
      <c r="AK1033" s="411">
        <f t="shared" ref="AK1033" si="3073">AK1032</f>
        <v>0</v>
      </c>
      <c r="AL1033" s="411">
        <f t="shared" ref="AL1033" si="3074">AL1032</f>
        <v>0</v>
      </c>
      <c r="AM1033" s="306"/>
    </row>
    <row r="1034" spans="1:39" ht="15" customHeight="1" outlineLevel="1">
      <c r="A1034" s="531"/>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 customHeight="1" outlineLevel="1">
      <c r="A1035" s="531">
        <v>22</v>
      </c>
      <c r="B1035" s="428" t="s">
        <v>114</v>
      </c>
      <c r="C1035" s="291" t="s">
        <v>25</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c r="Z1035" s="410"/>
      <c r="AA1035" s="410"/>
      <c r="AB1035" s="410"/>
      <c r="AC1035" s="410"/>
      <c r="AD1035" s="410"/>
      <c r="AE1035" s="410"/>
      <c r="AF1035" s="410"/>
      <c r="AG1035" s="410"/>
      <c r="AH1035" s="410"/>
      <c r="AI1035" s="410"/>
      <c r="AJ1035" s="410"/>
      <c r="AK1035" s="410"/>
      <c r="AL1035" s="410"/>
      <c r="AM1035" s="296">
        <f>SUM(Y1035:AL1035)</f>
        <v>0</v>
      </c>
    </row>
    <row r="1036" spans="1:39" ht="15" customHeight="1" outlineLevel="1">
      <c r="A1036" s="531"/>
      <c r="B1036" s="294" t="s">
        <v>346</v>
      </c>
      <c r="C1036" s="291" t="s">
        <v>163</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1">
        <f>Y1035</f>
        <v>0</v>
      </c>
      <c r="Z1036" s="411">
        <f t="shared" ref="Z1036" si="3075">Z1035</f>
        <v>0</v>
      </c>
      <c r="AA1036" s="411">
        <f t="shared" ref="AA1036" si="3076">AA1035</f>
        <v>0</v>
      </c>
      <c r="AB1036" s="411">
        <f t="shared" ref="AB1036" si="3077">AB1035</f>
        <v>0</v>
      </c>
      <c r="AC1036" s="411">
        <f t="shared" ref="AC1036" si="3078">AC1035</f>
        <v>0</v>
      </c>
      <c r="AD1036" s="411">
        <f t="shared" ref="AD1036" si="3079">AD1035</f>
        <v>0</v>
      </c>
      <c r="AE1036" s="411">
        <f t="shared" ref="AE1036" si="3080">AE1035</f>
        <v>0</v>
      </c>
      <c r="AF1036" s="411">
        <f t="shared" ref="AF1036" si="3081">AF1035</f>
        <v>0</v>
      </c>
      <c r="AG1036" s="411">
        <f t="shared" ref="AG1036" si="3082">AG1035</f>
        <v>0</v>
      </c>
      <c r="AH1036" s="411">
        <f t="shared" ref="AH1036" si="3083">AH1035</f>
        <v>0</v>
      </c>
      <c r="AI1036" s="411">
        <f t="shared" ref="AI1036" si="3084">AI1035</f>
        <v>0</v>
      </c>
      <c r="AJ1036" s="411">
        <f t="shared" ref="AJ1036" si="3085">AJ1035</f>
        <v>0</v>
      </c>
      <c r="AK1036" s="411">
        <f t="shared" ref="AK1036" si="3086">AK1035</f>
        <v>0</v>
      </c>
      <c r="AL1036" s="411">
        <f t="shared" ref="AL1036" si="3087">AL1035</f>
        <v>0</v>
      </c>
      <c r="AM1036" s="306"/>
    </row>
    <row r="1037" spans="1:39" ht="15" customHeight="1" outlineLevel="1">
      <c r="A1037" s="531"/>
      <c r="B1037" s="294"/>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22"/>
      <c r="Z1037" s="425"/>
      <c r="AA1037" s="425"/>
      <c r="AB1037" s="425"/>
      <c r="AC1037" s="425"/>
      <c r="AD1037" s="425"/>
      <c r="AE1037" s="425"/>
      <c r="AF1037" s="425"/>
      <c r="AG1037" s="425"/>
      <c r="AH1037" s="425"/>
      <c r="AI1037" s="425"/>
      <c r="AJ1037" s="425"/>
      <c r="AK1037" s="425"/>
      <c r="AL1037" s="425"/>
      <c r="AM1037" s="306"/>
    </row>
    <row r="1038" spans="1:39" ht="15" customHeight="1" outlineLevel="1">
      <c r="A1038" s="531">
        <v>23</v>
      </c>
      <c r="B1038" s="428" t="s">
        <v>115</v>
      </c>
      <c r="C1038" s="291" t="s">
        <v>25</v>
      </c>
      <c r="D1038" s="295"/>
      <c r="E1038" s="295"/>
      <c r="F1038" s="295"/>
      <c r="G1038" s="295"/>
      <c r="H1038" s="295"/>
      <c r="I1038" s="295"/>
      <c r="J1038" s="295"/>
      <c r="K1038" s="295"/>
      <c r="L1038" s="295"/>
      <c r="M1038" s="295"/>
      <c r="N1038" s="291"/>
      <c r="O1038" s="295"/>
      <c r="P1038" s="295"/>
      <c r="Q1038" s="295"/>
      <c r="R1038" s="295"/>
      <c r="S1038" s="295"/>
      <c r="T1038" s="295"/>
      <c r="U1038" s="295"/>
      <c r="V1038" s="295"/>
      <c r="W1038" s="295"/>
      <c r="X1038" s="295"/>
      <c r="Y1038" s="410"/>
      <c r="Z1038" s="410"/>
      <c r="AA1038" s="410"/>
      <c r="AB1038" s="410"/>
      <c r="AC1038" s="410"/>
      <c r="AD1038" s="410"/>
      <c r="AE1038" s="410"/>
      <c r="AF1038" s="410"/>
      <c r="AG1038" s="410"/>
      <c r="AH1038" s="410"/>
      <c r="AI1038" s="410"/>
      <c r="AJ1038" s="410"/>
      <c r="AK1038" s="410"/>
      <c r="AL1038" s="410"/>
      <c r="AM1038" s="296">
        <f>SUM(Y1038:AL1038)</f>
        <v>0</v>
      </c>
    </row>
    <row r="1039" spans="1:39" ht="15" customHeight="1" outlineLevel="1">
      <c r="A1039" s="531"/>
      <c r="B1039" s="294" t="s">
        <v>346</v>
      </c>
      <c r="C1039" s="291" t="s">
        <v>163</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1">
        <f>Y1038</f>
        <v>0</v>
      </c>
      <c r="Z1039" s="411">
        <f t="shared" ref="Z1039" si="3088">Z1038</f>
        <v>0</v>
      </c>
      <c r="AA1039" s="411">
        <f t="shared" ref="AA1039" si="3089">AA1038</f>
        <v>0</v>
      </c>
      <c r="AB1039" s="411">
        <f t="shared" ref="AB1039" si="3090">AB1038</f>
        <v>0</v>
      </c>
      <c r="AC1039" s="411">
        <f t="shared" ref="AC1039" si="3091">AC1038</f>
        <v>0</v>
      </c>
      <c r="AD1039" s="411">
        <f t="shared" ref="AD1039" si="3092">AD1038</f>
        <v>0</v>
      </c>
      <c r="AE1039" s="411">
        <f t="shared" ref="AE1039" si="3093">AE1038</f>
        <v>0</v>
      </c>
      <c r="AF1039" s="411">
        <f t="shared" ref="AF1039" si="3094">AF1038</f>
        <v>0</v>
      </c>
      <c r="AG1039" s="411">
        <f t="shared" ref="AG1039" si="3095">AG1038</f>
        <v>0</v>
      </c>
      <c r="AH1039" s="411">
        <f t="shared" ref="AH1039" si="3096">AH1038</f>
        <v>0</v>
      </c>
      <c r="AI1039" s="411">
        <f t="shared" ref="AI1039" si="3097">AI1038</f>
        <v>0</v>
      </c>
      <c r="AJ1039" s="411">
        <f t="shared" ref="AJ1039" si="3098">AJ1038</f>
        <v>0</v>
      </c>
      <c r="AK1039" s="411">
        <f t="shared" ref="AK1039" si="3099">AK1038</f>
        <v>0</v>
      </c>
      <c r="AL1039" s="411">
        <f t="shared" ref="AL1039" si="3100">AL1038</f>
        <v>0</v>
      </c>
      <c r="AM1039" s="306"/>
    </row>
    <row r="1040" spans="1:39" ht="15" customHeight="1" outlineLevel="1">
      <c r="A1040" s="531"/>
      <c r="B1040" s="430"/>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1:39" ht="15" customHeight="1" outlineLevel="1">
      <c r="A1041" s="531">
        <v>24</v>
      </c>
      <c r="B1041" s="428" t="s">
        <v>116</v>
      </c>
      <c r="C1041" s="291" t="s">
        <v>25</v>
      </c>
      <c r="D1041" s="295"/>
      <c r="E1041" s="295"/>
      <c r="F1041" s="295"/>
      <c r="G1041" s="295"/>
      <c r="H1041" s="295"/>
      <c r="I1041" s="295"/>
      <c r="J1041" s="295"/>
      <c r="K1041" s="295"/>
      <c r="L1041" s="295"/>
      <c r="M1041" s="295"/>
      <c r="N1041" s="291"/>
      <c r="O1041" s="295"/>
      <c r="P1041" s="295"/>
      <c r="Q1041" s="295"/>
      <c r="R1041" s="295"/>
      <c r="S1041" s="295"/>
      <c r="T1041" s="295"/>
      <c r="U1041" s="295"/>
      <c r="V1041" s="295"/>
      <c r="W1041" s="295"/>
      <c r="X1041" s="295"/>
      <c r="Y1041" s="410"/>
      <c r="Z1041" s="410"/>
      <c r="AA1041" s="410"/>
      <c r="AB1041" s="410"/>
      <c r="AC1041" s="410"/>
      <c r="AD1041" s="410"/>
      <c r="AE1041" s="410"/>
      <c r="AF1041" s="410"/>
      <c r="AG1041" s="410"/>
      <c r="AH1041" s="410"/>
      <c r="AI1041" s="410"/>
      <c r="AJ1041" s="410"/>
      <c r="AK1041" s="410"/>
      <c r="AL1041" s="410"/>
      <c r="AM1041" s="296">
        <f>SUM(Y1041:AL1041)</f>
        <v>0</v>
      </c>
    </row>
    <row r="1042" spans="1:39" ht="15" customHeight="1" outlineLevel="1">
      <c r="A1042" s="531"/>
      <c r="B1042" s="294" t="s">
        <v>346</v>
      </c>
      <c r="C1042" s="291" t="s">
        <v>163</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1">
        <f>Y1041</f>
        <v>0</v>
      </c>
      <c r="Z1042" s="411">
        <f t="shared" ref="Z1042" si="3101">Z1041</f>
        <v>0</v>
      </c>
      <c r="AA1042" s="411">
        <f t="shared" ref="AA1042" si="3102">AA1041</f>
        <v>0</v>
      </c>
      <c r="AB1042" s="411">
        <f t="shared" ref="AB1042" si="3103">AB1041</f>
        <v>0</v>
      </c>
      <c r="AC1042" s="411">
        <f t="shared" ref="AC1042" si="3104">AC1041</f>
        <v>0</v>
      </c>
      <c r="AD1042" s="411">
        <f t="shared" ref="AD1042" si="3105">AD1041</f>
        <v>0</v>
      </c>
      <c r="AE1042" s="411">
        <f t="shared" ref="AE1042" si="3106">AE1041</f>
        <v>0</v>
      </c>
      <c r="AF1042" s="411">
        <f t="shared" ref="AF1042" si="3107">AF1041</f>
        <v>0</v>
      </c>
      <c r="AG1042" s="411">
        <f t="shared" ref="AG1042" si="3108">AG1041</f>
        <v>0</v>
      </c>
      <c r="AH1042" s="411">
        <f t="shared" ref="AH1042" si="3109">AH1041</f>
        <v>0</v>
      </c>
      <c r="AI1042" s="411">
        <f t="shared" ref="AI1042" si="3110">AI1041</f>
        <v>0</v>
      </c>
      <c r="AJ1042" s="411">
        <f t="shared" ref="AJ1042" si="3111">AJ1041</f>
        <v>0</v>
      </c>
      <c r="AK1042" s="411">
        <f t="shared" ref="AK1042" si="3112">AK1041</f>
        <v>0</v>
      </c>
      <c r="AL1042" s="411">
        <f t="shared" ref="AL1042" si="3113">AL1041</f>
        <v>0</v>
      </c>
      <c r="AM1042" s="306"/>
    </row>
    <row r="1043" spans="1:39" ht="15" customHeight="1" outlineLevel="1">
      <c r="A1043" s="531"/>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customHeight="1" outlineLevel="1">
      <c r="A1044" s="531"/>
      <c r="B1044" s="288" t="s">
        <v>500</v>
      </c>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1">
        <v>25</v>
      </c>
      <c r="B1045" s="428" t="s">
        <v>117</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1"/>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 t="shared" ref="Z1046" si="3114">Z1045</f>
        <v>0</v>
      </c>
      <c r="AA1046" s="411">
        <f t="shared" ref="AA1046" si="3115">AA1045</f>
        <v>0</v>
      </c>
      <c r="AB1046" s="411">
        <f t="shared" ref="AB1046" si="3116">AB1045</f>
        <v>0</v>
      </c>
      <c r="AC1046" s="411">
        <f t="shared" ref="AC1046" si="3117">AC1045</f>
        <v>0</v>
      </c>
      <c r="AD1046" s="411">
        <f t="shared" ref="AD1046" si="3118">AD1045</f>
        <v>0</v>
      </c>
      <c r="AE1046" s="411">
        <f t="shared" ref="AE1046" si="3119">AE1045</f>
        <v>0</v>
      </c>
      <c r="AF1046" s="411">
        <f t="shared" ref="AF1046" si="3120">AF1045</f>
        <v>0</v>
      </c>
      <c r="AG1046" s="411">
        <f t="shared" ref="AG1046" si="3121">AG1045</f>
        <v>0</v>
      </c>
      <c r="AH1046" s="411">
        <f t="shared" ref="AH1046" si="3122">AH1045</f>
        <v>0</v>
      </c>
      <c r="AI1046" s="411">
        <f t="shared" ref="AI1046" si="3123">AI1045</f>
        <v>0</v>
      </c>
      <c r="AJ1046" s="411">
        <f t="shared" ref="AJ1046" si="3124">AJ1045</f>
        <v>0</v>
      </c>
      <c r="AK1046" s="411">
        <f t="shared" ref="AK1046" si="3125">AK1045</f>
        <v>0</v>
      </c>
      <c r="AL1046" s="411">
        <f t="shared" ref="AL1046" si="3126">AL1045</f>
        <v>0</v>
      </c>
      <c r="AM1046" s="306"/>
    </row>
    <row r="1047" spans="1:39" ht="15"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1">
        <v>26</v>
      </c>
      <c r="B1048" s="428" t="s">
        <v>118</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27">Z1048</f>
        <v>0</v>
      </c>
      <c r="AA1049" s="411">
        <f t="shared" ref="AA1049" si="3128">AA1048</f>
        <v>0</v>
      </c>
      <c r="AB1049" s="411">
        <f t="shared" ref="AB1049" si="3129">AB1048</f>
        <v>0</v>
      </c>
      <c r="AC1049" s="411">
        <f t="shared" ref="AC1049" si="3130">AC1048</f>
        <v>0</v>
      </c>
      <c r="AD1049" s="411">
        <f t="shared" ref="AD1049" si="3131">AD1048</f>
        <v>0</v>
      </c>
      <c r="AE1049" s="411">
        <f t="shared" ref="AE1049" si="3132">AE1048</f>
        <v>0</v>
      </c>
      <c r="AF1049" s="411">
        <f t="shared" ref="AF1049" si="3133">AF1048</f>
        <v>0</v>
      </c>
      <c r="AG1049" s="411">
        <f t="shared" ref="AG1049" si="3134">AG1048</f>
        <v>0</v>
      </c>
      <c r="AH1049" s="411">
        <f t="shared" ref="AH1049" si="3135">AH1048</f>
        <v>0</v>
      </c>
      <c r="AI1049" s="411">
        <f t="shared" ref="AI1049" si="3136">AI1048</f>
        <v>0</v>
      </c>
      <c r="AJ1049" s="411">
        <f t="shared" ref="AJ1049" si="3137">AJ1048</f>
        <v>0</v>
      </c>
      <c r="AK1049" s="411">
        <f t="shared" ref="AK1049" si="3138">AK1048</f>
        <v>0</v>
      </c>
      <c r="AL1049" s="411">
        <f t="shared" ref="AL1049" si="3139">AL1048</f>
        <v>0</v>
      </c>
      <c r="AM1049" s="306"/>
    </row>
    <row r="1050" spans="1:39" ht="15"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1">
        <v>27</v>
      </c>
      <c r="B1051" s="428" t="s">
        <v>119</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40">Z1051</f>
        <v>0</v>
      </c>
      <c r="AA1052" s="411">
        <f t="shared" ref="AA1052" si="3141">AA1051</f>
        <v>0</v>
      </c>
      <c r="AB1052" s="411">
        <f t="shared" ref="AB1052" si="3142">AB1051</f>
        <v>0</v>
      </c>
      <c r="AC1052" s="411">
        <f t="shared" ref="AC1052" si="3143">AC1051</f>
        <v>0</v>
      </c>
      <c r="AD1052" s="411">
        <f t="shared" ref="AD1052" si="3144">AD1051</f>
        <v>0</v>
      </c>
      <c r="AE1052" s="411">
        <f t="shared" ref="AE1052" si="3145">AE1051</f>
        <v>0</v>
      </c>
      <c r="AF1052" s="411">
        <f t="shared" ref="AF1052" si="3146">AF1051</f>
        <v>0</v>
      </c>
      <c r="AG1052" s="411">
        <f t="shared" ref="AG1052" si="3147">AG1051</f>
        <v>0</v>
      </c>
      <c r="AH1052" s="411">
        <f t="shared" ref="AH1052" si="3148">AH1051</f>
        <v>0</v>
      </c>
      <c r="AI1052" s="411">
        <f t="shared" ref="AI1052" si="3149">AI1051</f>
        <v>0</v>
      </c>
      <c r="AJ1052" s="411">
        <f t="shared" ref="AJ1052" si="3150">AJ1051</f>
        <v>0</v>
      </c>
      <c r="AK1052" s="411">
        <f t="shared" ref="AK1052" si="3151">AK1051</f>
        <v>0</v>
      </c>
      <c r="AL1052" s="411">
        <f t="shared" ref="AL1052" si="3152">AL1051</f>
        <v>0</v>
      </c>
      <c r="AM1052" s="306"/>
    </row>
    <row r="1053" spans="1:39" ht="15" customHeight="1" outlineLevel="1">
      <c r="A1053" s="531"/>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1">
        <v>28</v>
      </c>
      <c r="B1054" s="428" t="s">
        <v>120</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Z1054</f>
        <v>0</v>
      </c>
      <c r="AA1055" s="411">
        <f t="shared" ref="AA1055" si="3153">AA1054</f>
        <v>0</v>
      </c>
      <c r="AB1055" s="411">
        <f t="shared" ref="AB1055" si="3154">AB1054</f>
        <v>0</v>
      </c>
      <c r="AC1055" s="411">
        <f t="shared" ref="AC1055" si="3155">AC1054</f>
        <v>0</v>
      </c>
      <c r="AD1055" s="411">
        <f t="shared" ref="AD1055" si="3156">AD1054</f>
        <v>0</v>
      </c>
      <c r="AE1055" s="411">
        <f>AE1054</f>
        <v>0</v>
      </c>
      <c r="AF1055" s="411">
        <f t="shared" ref="AF1055" si="3157">AF1054</f>
        <v>0</v>
      </c>
      <c r="AG1055" s="411">
        <f t="shared" ref="AG1055" si="3158">AG1054</f>
        <v>0</v>
      </c>
      <c r="AH1055" s="411">
        <f t="shared" ref="AH1055" si="3159">AH1054</f>
        <v>0</v>
      </c>
      <c r="AI1055" s="411">
        <f t="shared" ref="AI1055" si="3160">AI1054</f>
        <v>0</v>
      </c>
      <c r="AJ1055" s="411">
        <f t="shared" ref="AJ1055" si="3161">AJ1054</f>
        <v>0</v>
      </c>
      <c r="AK1055" s="411">
        <f t="shared" ref="AK1055" si="3162">AK1054</f>
        <v>0</v>
      </c>
      <c r="AL1055" s="411">
        <f t="shared" ref="AL1055" si="3163">AL1054</f>
        <v>0</v>
      </c>
      <c r="AM1055" s="306"/>
    </row>
    <row r="1056" spans="1:39" ht="15" customHeight="1" outlineLevel="1">
      <c r="A1056" s="531"/>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1">
        <v>29</v>
      </c>
      <c r="B1057" s="428" t="s">
        <v>121</v>
      </c>
      <c r="C1057" s="291" t="s">
        <v>25</v>
      </c>
      <c r="D1057" s="295"/>
      <c r="E1057" s="295"/>
      <c r="F1057" s="295"/>
      <c r="G1057" s="295"/>
      <c r="H1057" s="295"/>
      <c r="I1057" s="295"/>
      <c r="J1057" s="295"/>
      <c r="K1057" s="295"/>
      <c r="L1057" s="295"/>
      <c r="M1057" s="295"/>
      <c r="N1057" s="295">
        <v>3</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customHeight="1" outlineLevel="1">
      <c r="A1058" s="531"/>
      <c r="B1058" s="294" t="s">
        <v>346</v>
      </c>
      <c r="C1058" s="291" t="s">
        <v>163</v>
      </c>
      <c r="D1058" s="295"/>
      <c r="E1058" s="295"/>
      <c r="F1058" s="295"/>
      <c r="G1058" s="295"/>
      <c r="H1058" s="295"/>
      <c r="I1058" s="295"/>
      <c r="J1058" s="295"/>
      <c r="K1058" s="295"/>
      <c r="L1058" s="295"/>
      <c r="M1058" s="295"/>
      <c r="N1058" s="295">
        <f>N1057</f>
        <v>3</v>
      </c>
      <c r="O1058" s="295"/>
      <c r="P1058" s="295"/>
      <c r="Q1058" s="295"/>
      <c r="R1058" s="295"/>
      <c r="S1058" s="295"/>
      <c r="T1058" s="295"/>
      <c r="U1058" s="295"/>
      <c r="V1058" s="295"/>
      <c r="W1058" s="295"/>
      <c r="X1058" s="295"/>
      <c r="Y1058" s="411">
        <f>Y1057</f>
        <v>0</v>
      </c>
      <c r="Z1058" s="411">
        <f t="shared" ref="Z1058" si="3164">Z1057</f>
        <v>0</v>
      </c>
      <c r="AA1058" s="411">
        <f t="shared" ref="AA1058" si="3165">AA1057</f>
        <v>0</v>
      </c>
      <c r="AB1058" s="411">
        <f t="shared" ref="AB1058" si="3166">AB1057</f>
        <v>0</v>
      </c>
      <c r="AC1058" s="411">
        <f t="shared" ref="AC1058" si="3167">AC1057</f>
        <v>0</v>
      </c>
      <c r="AD1058" s="411">
        <f t="shared" ref="AD1058" si="3168">AD1057</f>
        <v>0</v>
      </c>
      <c r="AE1058" s="411">
        <f t="shared" ref="AE1058" si="3169">AE1057</f>
        <v>0</v>
      </c>
      <c r="AF1058" s="411">
        <f t="shared" ref="AF1058" si="3170">AF1057</f>
        <v>0</v>
      </c>
      <c r="AG1058" s="411">
        <f t="shared" ref="AG1058" si="3171">AG1057</f>
        <v>0</v>
      </c>
      <c r="AH1058" s="411">
        <f t="shared" ref="AH1058" si="3172">AH1057</f>
        <v>0</v>
      </c>
      <c r="AI1058" s="411">
        <f t="shared" ref="AI1058" si="3173">AI1057</f>
        <v>0</v>
      </c>
      <c r="AJ1058" s="411">
        <f t="shared" ref="AJ1058" si="3174">AJ1057</f>
        <v>0</v>
      </c>
      <c r="AK1058" s="411">
        <f t="shared" ref="AK1058" si="3175">AK1057</f>
        <v>0</v>
      </c>
      <c r="AL1058" s="411">
        <f t="shared" ref="AL1058" si="3176">AL1057</f>
        <v>0</v>
      </c>
      <c r="AM1058" s="306"/>
    </row>
    <row r="1059" spans="1:39" ht="15" customHeight="1" outlineLevel="1">
      <c r="A1059" s="531"/>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customHeight="1" outlineLevel="1">
      <c r="A1060" s="531">
        <v>30</v>
      </c>
      <c r="B1060" s="428" t="s">
        <v>122</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customHeight="1" outlineLevel="1">
      <c r="A1061" s="531"/>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3177">Z1060</f>
        <v>0</v>
      </c>
      <c r="AA1061" s="411">
        <f t="shared" ref="AA1061" si="3178">AA1060</f>
        <v>0</v>
      </c>
      <c r="AB1061" s="411">
        <f t="shared" ref="AB1061" si="3179">AB1060</f>
        <v>0</v>
      </c>
      <c r="AC1061" s="411">
        <f t="shared" ref="AC1061" si="3180">AC1060</f>
        <v>0</v>
      </c>
      <c r="AD1061" s="411">
        <f t="shared" ref="AD1061" si="3181">AD1060</f>
        <v>0</v>
      </c>
      <c r="AE1061" s="411">
        <f t="shared" ref="AE1061" si="3182">AE1060</f>
        <v>0</v>
      </c>
      <c r="AF1061" s="411">
        <f t="shared" ref="AF1061" si="3183">AF1060</f>
        <v>0</v>
      </c>
      <c r="AG1061" s="411">
        <f t="shared" ref="AG1061" si="3184">AG1060</f>
        <v>0</v>
      </c>
      <c r="AH1061" s="411">
        <f t="shared" ref="AH1061" si="3185">AH1060</f>
        <v>0</v>
      </c>
      <c r="AI1061" s="411">
        <f t="shared" ref="AI1061" si="3186">AI1060</f>
        <v>0</v>
      </c>
      <c r="AJ1061" s="411">
        <f t="shared" ref="AJ1061" si="3187">AJ1060</f>
        <v>0</v>
      </c>
      <c r="AK1061" s="411">
        <f t="shared" ref="AK1061" si="3188">AK1060</f>
        <v>0</v>
      </c>
      <c r="AL1061" s="411">
        <f t="shared" ref="AL1061" si="3189">AL1060</f>
        <v>0</v>
      </c>
      <c r="AM1061" s="306"/>
    </row>
    <row r="1062" spans="1:39" ht="15" customHeight="1" outlineLevel="1">
      <c r="A1062" s="531"/>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customHeight="1" outlineLevel="1">
      <c r="A1063" s="531">
        <v>31</v>
      </c>
      <c r="B1063" s="428" t="s">
        <v>123</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customHeight="1" outlineLevel="1">
      <c r="A1064" s="531"/>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3190">Z1063</f>
        <v>0</v>
      </c>
      <c r="AA1064" s="411">
        <f t="shared" ref="AA1064" si="3191">AA1063</f>
        <v>0</v>
      </c>
      <c r="AB1064" s="411">
        <f t="shared" ref="AB1064" si="3192">AB1063</f>
        <v>0</v>
      </c>
      <c r="AC1064" s="411">
        <f t="shared" ref="AC1064" si="3193">AC1063</f>
        <v>0</v>
      </c>
      <c r="AD1064" s="411">
        <f t="shared" ref="AD1064" si="3194">AD1063</f>
        <v>0</v>
      </c>
      <c r="AE1064" s="411">
        <f t="shared" ref="AE1064" si="3195">AE1063</f>
        <v>0</v>
      </c>
      <c r="AF1064" s="411">
        <f t="shared" ref="AF1064" si="3196">AF1063</f>
        <v>0</v>
      </c>
      <c r="AG1064" s="411">
        <f t="shared" ref="AG1064" si="3197">AG1063</f>
        <v>0</v>
      </c>
      <c r="AH1064" s="411">
        <f t="shared" ref="AH1064" si="3198">AH1063</f>
        <v>0</v>
      </c>
      <c r="AI1064" s="411">
        <f t="shared" ref="AI1064" si="3199">AI1063</f>
        <v>0</v>
      </c>
      <c r="AJ1064" s="411">
        <f t="shared" ref="AJ1064" si="3200">AJ1063</f>
        <v>0</v>
      </c>
      <c r="AK1064" s="411">
        <f t="shared" ref="AK1064" si="3201">AK1063</f>
        <v>0</v>
      </c>
      <c r="AL1064" s="411">
        <f t="shared" ref="AL1064" si="3202">AL1063</f>
        <v>0</v>
      </c>
      <c r="AM1064" s="306"/>
    </row>
    <row r="1065" spans="1:39" ht="15" customHeight="1" outlineLevel="1">
      <c r="A1065" s="531"/>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customHeight="1" outlineLevel="1">
      <c r="A1066" s="531">
        <v>32</v>
      </c>
      <c r="B1066" s="428" t="s">
        <v>124</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customHeight="1" outlineLevel="1">
      <c r="A1067" s="531"/>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3203">Z1066</f>
        <v>0</v>
      </c>
      <c r="AA1067" s="411">
        <f t="shared" ref="AA1067" si="3204">AA1066</f>
        <v>0</v>
      </c>
      <c r="AB1067" s="411">
        <f t="shared" ref="AB1067" si="3205">AB1066</f>
        <v>0</v>
      </c>
      <c r="AC1067" s="411">
        <f t="shared" ref="AC1067" si="3206">AC1066</f>
        <v>0</v>
      </c>
      <c r="AD1067" s="411">
        <f t="shared" ref="AD1067" si="3207">AD1066</f>
        <v>0</v>
      </c>
      <c r="AE1067" s="411">
        <f t="shared" ref="AE1067" si="3208">AE1066</f>
        <v>0</v>
      </c>
      <c r="AF1067" s="411">
        <f t="shared" ref="AF1067" si="3209">AF1066</f>
        <v>0</v>
      </c>
      <c r="AG1067" s="411">
        <f t="shared" ref="AG1067" si="3210">AG1066</f>
        <v>0</v>
      </c>
      <c r="AH1067" s="411">
        <f t="shared" ref="AH1067" si="3211">AH1066</f>
        <v>0</v>
      </c>
      <c r="AI1067" s="411">
        <f t="shared" ref="AI1067" si="3212">AI1066</f>
        <v>0</v>
      </c>
      <c r="AJ1067" s="411">
        <f t="shared" ref="AJ1067" si="3213">AJ1066</f>
        <v>0</v>
      </c>
      <c r="AK1067" s="411">
        <f t="shared" ref="AK1067" si="3214">AK1066</f>
        <v>0</v>
      </c>
      <c r="AL1067" s="411">
        <f t="shared" ref="AL1067" si="3215">AL1066</f>
        <v>0</v>
      </c>
      <c r="AM1067" s="306"/>
    </row>
    <row r="1068" spans="1:39" ht="15" customHeight="1" outlineLevel="1">
      <c r="A1068" s="531"/>
      <c r="B1068" s="428"/>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customHeight="1" outlineLevel="1">
      <c r="A1069" s="531"/>
      <c r="B1069" s="288" t="s">
        <v>501</v>
      </c>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customHeight="1" outlineLevel="1">
      <c r="A1070" s="531">
        <v>33</v>
      </c>
      <c r="B1070" s="428" t="s">
        <v>125</v>
      </c>
      <c r="C1070" s="291" t="s">
        <v>25</v>
      </c>
      <c r="D1070" s="295"/>
      <c r="E1070" s="295"/>
      <c r="F1070" s="295"/>
      <c r="G1070" s="295"/>
      <c r="H1070" s="295"/>
      <c r="I1070" s="295"/>
      <c r="J1070" s="295"/>
      <c r="K1070" s="295"/>
      <c r="L1070" s="295"/>
      <c r="M1070" s="295"/>
      <c r="N1070" s="295">
        <v>0</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customHeight="1" outlineLevel="1">
      <c r="A1071" s="531"/>
      <c r="B1071" s="294" t="s">
        <v>346</v>
      </c>
      <c r="C1071" s="291" t="s">
        <v>163</v>
      </c>
      <c r="D1071" s="295"/>
      <c r="E1071" s="295"/>
      <c r="F1071" s="295"/>
      <c r="G1071" s="295"/>
      <c r="H1071" s="295"/>
      <c r="I1071" s="295"/>
      <c r="J1071" s="295"/>
      <c r="K1071" s="295"/>
      <c r="L1071" s="295"/>
      <c r="M1071" s="295"/>
      <c r="N1071" s="295">
        <f>N1070</f>
        <v>0</v>
      </c>
      <c r="O1071" s="295"/>
      <c r="P1071" s="295"/>
      <c r="Q1071" s="295"/>
      <c r="R1071" s="295"/>
      <c r="S1071" s="295"/>
      <c r="T1071" s="295"/>
      <c r="U1071" s="295"/>
      <c r="V1071" s="295"/>
      <c r="W1071" s="295"/>
      <c r="X1071" s="295"/>
      <c r="Y1071" s="411">
        <f>Y1070</f>
        <v>0</v>
      </c>
      <c r="Z1071" s="411">
        <f t="shared" ref="Z1071" si="3216">Z1070</f>
        <v>0</v>
      </c>
      <c r="AA1071" s="411">
        <f t="shared" ref="AA1071" si="3217">AA1070</f>
        <v>0</v>
      </c>
      <c r="AB1071" s="411">
        <f t="shared" ref="AB1071" si="3218">AB1070</f>
        <v>0</v>
      </c>
      <c r="AC1071" s="411">
        <f t="shared" ref="AC1071" si="3219">AC1070</f>
        <v>0</v>
      </c>
      <c r="AD1071" s="411">
        <f t="shared" ref="AD1071" si="3220">AD1070</f>
        <v>0</v>
      </c>
      <c r="AE1071" s="411">
        <f t="shared" ref="AE1071" si="3221">AE1070</f>
        <v>0</v>
      </c>
      <c r="AF1071" s="411">
        <f t="shared" ref="AF1071" si="3222">AF1070</f>
        <v>0</v>
      </c>
      <c r="AG1071" s="411">
        <f t="shared" ref="AG1071" si="3223">AG1070</f>
        <v>0</v>
      </c>
      <c r="AH1071" s="411">
        <f t="shared" ref="AH1071" si="3224">AH1070</f>
        <v>0</v>
      </c>
      <c r="AI1071" s="411">
        <f t="shared" ref="AI1071" si="3225">AI1070</f>
        <v>0</v>
      </c>
      <c r="AJ1071" s="411">
        <f t="shared" ref="AJ1071" si="3226">AJ1070</f>
        <v>0</v>
      </c>
      <c r="AK1071" s="411">
        <f t="shared" ref="AK1071" si="3227">AK1070</f>
        <v>0</v>
      </c>
      <c r="AL1071" s="411">
        <f t="shared" ref="AL1071" si="3228">AL1070</f>
        <v>0</v>
      </c>
      <c r="AM1071" s="306"/>
    </row>
    <row r="1072" spans="1:39" ht="15" customHeight="1" outlineLevel="1">
      <c r="A1072" s="531"/>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customHeight="1" outlineLevel="1">
      <c r="A1073" s="531">
        <v>34</v>
      </c>
      <c r="B1073" s="428" t="s">
        <v>126</v>
      </c>
      <c r="C1073" s="291" t="s">
        <v>25</v>
      </c>
      <c r="D1073" s="295"/>
      <c r="E1073" s="295"/>
      <c r="F1073" s="295"/>
      <c r="G1073" s="295"/>
      <c r="H1073" s="295"/>
      <c r="I1073" s="295"/>
      <c r="J1073" s="295"/>
      <c r="K1073" s="295"/>
      <c r="L1073" s="295"/>
      <c r="M1073" s="295"/>
      <c r="N1073" s="295">
        <v>0</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customHeight="1" outlineLevel="1">
      <c r="A1074" s="531"/>
      <c r="B1074" s="294" t="s">
        <v>346</v>
      </c>
      <c r="C1074" s="291" t="s">
        <v>163</v>
      </c>
      <c r="D1074" s="295"/>
      <c r="E1074" s="295"/>
      <c r="F1074" s="295"/>
      <c r="G1074" s="295"/>
      <c r="H1074" s="295"/>
      <c r="I1074" s="295"/>
      <c r="J1074" s="295"/>
      <c r="K1074" s="295"/>
      <c r="L1074" s="295"/>
      <c r="M1074" s="295"/>
      <c r="N1074" s="295">
        <f>N1073</f>
        <v>0</v>
      </c>
      <c r="O1074" s="295"/>
      <c r="P1074" s="295"/>
      <c r="Q1074" s="295"/>
      <c r="R1074" s="295"/>
      <c r="S1074" s="295"/>
      <c r="T1074" s="295"/>
      <c r="U1074" s="295"/>
      <c r="V1074" s="295"/>
      <c r="W1074" s="295"/>
      <c r="X1074" s="295"/>
      <c r="Y1074" s="411">
        <f>Y1073</f>
        <v>0</v>
      </c>
      <c r="Z1074" s="411">
        <f t="shared" ref="Z1074" si="3229">Z1073</f>
        <v>0</v>
      </c>
      <c r="AA1074" s="411">
        <f t="shared" ref="AA1074" si="3230">AA1073</f>
        <v>0</v>
      </c>
      <c r="AB1074" s="411">
        <f t="shared" ref="AB1074" si="3231">AB1073</f>
        <v>0</v>
      </c>
      <c r="AC1074" s="411">
        <f t="shared" ref="AC1074" si="3232">AC1073</f>
        <v>0</v>
      </c>
      <c r="AD1074" s="411">
        <f t="shared" ref="AD1074" si="3233">AD1073</f>
        <v>0</v>
      </c>
      <c r="AE1074" s="411">
        <f t="shared" ref="AE1074" si="3234">AE1073</f>
        <v>0</v>
      </c>
      <c r="AF1074" s="411">
        <f t="shared" ref="AF1074" si="3235">AF1073</f>
        <v>0</v>
      </c>
      <c r="AG1074" s="411">
        <f t="shared" ref="AG1074" si="3236">AG1073</f>
        <v>0</v>
      </c>
      <c r="AH1074" s="411">
        <f t="shared" ref="AH1074" si="3237">AH1073</f>
        <v>0</v>
      </c>
      <c r="AI1074" s="411">
        <f t="shared" ref="AI1074" si="3238">AI1073</f>
        <v>0</v>
      </c>
      <c r="AJ1074" s="411">
        <f t="shared" ref="AJ1074" si="3239">AJ1073</f>
        <v>0</v>
      </c>
      <c r="AK1074" s="411">
        <f t="shared" ref="AK1074" si="3240">AK1073</f>
        <v>0</v>
      </c>
      <c r="AL1074" s="411">
        <f t="shared" ref="AL1074" si="3241">AL1073</f>
        <v>0</v>
      </c>
      <c r="AM1074" s="306"/>
    </row>
    <row r="1075" spans="1:39" ht="15" customHeight="1" outlineLevel="1">
      <c r="A1075" s="531"/>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customHeight="1" outlineLevel="1">
      <c r="A1076" s="531">
        <v>35</v>
      </c>
      <c r="B1076" s="428" t="s">
        <v>127</v>
      </c>
      <c r="C1076" s="291" t="s">
        <v>25</v>
      </c>
      <c r="D1076" s="295"/>
      <c r="E1076" s="295"/>
      <c r="F1076" s="295"/>
      <c r="G1076" s="295"/>
      <c r="H1076" s="295"/>
      <c r="I1076" s="295"/>
      <c r="J1076" s="295"/>
      <c r="K1076" s="295"/>
      <c r="L1076" s="295"/>
      <c r="M1076" s="295"/>
      <c r="N1076" s="295">
        <v>0</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customHeight="1" outlineLevel="1">
      <c r="A1077" s="531"/>
      <c r="B1077" s="294" t="s">
        <v>346</v>
      </c>
      <c r="C1077" s="291" t="s">
        <v>163</v>
      </c>
      <c r="D1077" s="295"/>
      <c r="E1077" s="295"/>
      <c r="F1077" s="295"/>
      <c r="G1077" s="295"/>
      <c r="H1077" s="295"/>
      <c r="I1077" s="295"/>
      <c r="J1077" s="295"/>
      <c r="K1077" s="295"/>
      <c r="L1077" s="295"/>
      <c r="M1077" s="295"/>
      <c r="N1077" s="295">
        <f>N1076</f>
        <v>0</v>
      </c>
      <c r="O1077" s="295"/>
      <c r="P1077" s="295"/>
      <c r="Q1077" s="295"/>
      <c r="R1077" s="295"/>
      <c r="S1077" s="295"/>
      <c r="T1077" s="295"/>
      <c r="U1077" s="295"/>
      <c r="V1077" s="295"/>
      <c r="W1077" s="295"/>
      <c r="X1077" s="295"/>
      <c r="Y1077" s="411">
        <f>Y1076</f>
        <v>0</v>
      </c>
      <c r="Z1077" s="411">
        <f t="shared" ref="Z1077" si="3242">Z1076</f>
        <v>0</v>
      </c>
      <c r="AA1077" s="411">
        <f t="shared" ref="AA1077" si="3243">AA1076</f>
        <v>0</v>
      </c>
      <c r="AB1077" s="411">
        <f t="shared" ref="AB1077" si="3244">AB1076</f>
        <v>0</v>
      </c>
      <c r="AC1077" s="411">
        <f t="shared" ref="AC1077" si="3245">AC1076</f>
        <v>0</v>
      </c>
      <c r="AD1077" s="411">
        <f t="shared" ref="AD1077" si="3246">AD1076</f>
        <v>0</v>
      </c>
      <c r="AE1077" s="411">
        <f t="shared" ref="AE1077" si="3247">AE1076</f>
        <v>0</v>
      </c>
      <c r="AF1077" s="411">
        <f t="shared" ref="AF1077" si="3248">AF1076</f>
        <v>0</v>
      </c>
      <c r="AG1077" s="411">
        <f t="shared" ref="AG1077" si="3249">AG1076</f>
        <v>0</v>
      </c>
      <c r="AH1077" s="411">
        <f t="shared" ref="AH1077" si="3250">AH1076</f>
        <v>0</v>
      </c>
      <c r="AI1077" s="411">
        <f t="shared" ref="AI1077" si="3251">AI1076</f>
        <v>0</v>
      </c>
      <c r="AJ1077" s="411">
        <f t="shared" ref="AJ1077" si="3252">AJ1076</f>
        <v>0</v>
      </c>
      <c r="AK1077" s="411">
        <f t="shared" ref="AK1077" si="3253">AK1076</f>
        <v>0</v>
      </c>
      <c r="AL1077" s="411">
        <f t="shared" ref="AL1077" si="3254">AL1076</f>
        <v>0</v>
      </c>
      <c r="AM1077" s="306"/>
    </row>
    <row r="1078" spans="1:39" ht="15" customHeight="1" outlineLevel="1">
      <c r="A1078" s="531"/>
      <c r="B1078" s="431"/>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customHeight="1" outlineLevel="1">
      <c r="A1079" s="531"/>
      <c r="B1079" s="288" t="s">
        <v>502</v>
      </c>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28.5" customHeight="1" outlineLevel="1">
      <c r="A1080" s="531">
        <v>36</v>
      </c>
      <c r="B1080" s="428" t="s">
        <v>128</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55">Z1080</f>
        <v>0</v>
      </c>
      <c r="AA1081" s="411">
        <f t="shared" ref="AA1081" si="3256">AA1080</f>
        <v>0</v>
      </c>
      <c r="AB1081" s="411">
        <f t="shared" ref="AB1081" si="3257">AB1080</f>
        <v>0</v>
      </c>
      <c r="AC1081" s="411">
        <f t="shared" ref="AC1081" si="3258">AC1080</f>
        <v>0</v>
      </c>
      <c r="AD1081" s="411">
        <f t="shared" ref="AD1081" si="3259">AD1080</f>
        <v>0</v>
      </c>
      <c r="AE1081" s="411">
        <f t="shared" ref="AE1081" si="3260">AE1080</f>
        <v>0</v>
      </c>
      <c r="AF1081" s="411">
        <f t="shared" ref="AF1081" si="3261">AF1080</f>
        <v>0</v>
      </c>
      <c r="AG1081" s="411">
        <f t="shared" ref="AG1081" si="3262">AG1080</f>
        <v>0</v>
      </c>
      <c r="AH1081" s="411">
        <f t="shared" ref="AH1081" si="3263">AH1080</f>
        <v>0</v>
      </c>
      <c r="AI1081" s="411">
        <f t="shared" ref="AI1081" si="3264">AI1080</f>
        <v>0</v>
      </c>
      <c r="AJ1081" s="411">
        <f t="shared" ref="AJ1081" si="3265">AJ1080</f>
        <v>0</v>
      </c>
      <c r="AK1081" s="411">
        <f t="shared" ref="AK1081" si="3266">AK1080</f>
        <v>0</v>
      </c>
      <c r="AL1081" s="411">
        <f t="shared" ref="AL1081" si="3267">AL1080</f>
        <v>0</v>
      </c>
      <c r="AM1081" s="306"/>
    </row>
    <row r="1082" spans="1:39" ht="15"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customHeight="1" outlineLevel="1">
      <c r="A1083" s="531">
        <v>37</v>
      </c>
      <c r="B1083" s="428" t="s">
        <v>129</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68">Z1083</f>
        <v>0</v>
      </c>
      <c r="AA1084" s="411">
        <f t="shared" ref="AA1084" si="3269">AA1083</f>
        <v>0</v>
      </c>
      <c r="AB1084" s="411">
        <f t="shared" ref="AB1084" si="3270">AB1083</f>
        <v>0</v>
      </c>
      <c r="AC1084" s="411">
        <f t="shared" ref="AC1084" si="3271">AC1083</f>
        <v>0</v>
      </c>
      <c r="AD1084" s="411">
        <f t="shared" ref="AD1084" si="3272">AD1083</f>
        <v>0</v>
      </c>
      <c r="AE1084" s="411">
        <f t="shared" ref="AE1084" si="3273">AE1083</f>
        <v>0</v>
      </c>
      <c r="AF1084" s="411">
        <f t="shared" ref="AF1084" si="3274">AF1083</f>
        <v>0</v>
      </c>
      <c r="AG1084" s="411">
        <f t="shared" ref="AG1084" si="3275">AG1083</f>
        <v>0</v>
      </c>
      <c r="AH1084" s="411">
        <f t="shared" ref="AH1084" si="3276">AH1083</f>
        <v>0</v>
      </c>
      <c r="AI1084" s="411">
        <f t="shared" ref="AI1084" si="3277">AI1083</f>
        <v>0</v>
      </c>
      <c r="AJ1084" s="411">
        <f t="shared" ref="AJ1084" si="3278">AJ1083</f>
        <v>0</v>
      </c>
      <c r="AK1084" s="411">
        <f t="shared" ref="AK1084" si="3279">AK1083</f>
        <v>0</v>
      </c>
      <c r="AL1084" s="411">
        <f t="shared" ref="AL1084" si="3280">AL1083</f>
        <v>0</v>
      </c>
      <c r="AM1084" s="306"/>
    </row>
    <row r="1085" spans="1:39" ht="15"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customHeight="1" outlineLevel="1">
      <c r="A1086" s="531">
        <v>38</v>
      </c>
      <c r="B1086" s="428" t="s">
        <v>130</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1"/>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281">Z1086</f>
        <v>0</v>
      </c>
      <c r="AA1087" s="411">
        <f t="shared" ref="AA1087" si="3282">AA1086</f>
        <v>0</v>
      </c>
      <c r="AB1087" s="411">
        <f t="shared" ref="AB1087" si="3283">AB1086</f>
        <v>0</v>
      </c>
      <c r="AC1087" s="411">
        <f t="shared" ref="AC1087" si="3284">AC1086</f>
        <v>0</v>
      </c>
      <c r="AD1087" s="411">
        <f t="shared" ref="AD1087" si="3285">AD1086</f>
        <v>0</v>
      </c>
      <c r="AE1087" s="411">
        <f t="shared" ref="AE1087" si="3286">AE1086</f>
        <v>0</v>
      </c>
      <c r="AF1087" s="411">
        <f t="shared" ref="AF1087" si="3287">AF1086</f>
        <v>0</v>
      </c>
      <c r="AG1087" s="411">
        <f t="shared" ref="AG1087" si="3288">AG1086</f>
        <v>0</v>
      </c>
      <c r="AH1087" s="411">
        <f t="shared" ref="AH1087" si="3289">AH1086</f>
        <v>0</v>
      </c>
      <c r="AI1087" s="411">
        <f t="shared" ref="AI1087" si="3290">AI1086</f>
        <v>0</v>
      </c>
      <c r="AJ1087" s="411">
        <f t="shared" ref="AJ1087" si="3291">AJ1086</f>
        <v>0</v>
      </c>
      <c r="AK1087" s="411">
        <f t="shared" ref="AK1087" si="3292">AK1086</f>
        <v>0</v>
      </c>
      <c r="AL1087" s="411">
        <f t="shared" ref="AL1087" si="3293">AL1086</f>
        <v>0</v>
      </c>
      <c r="AM1087" s="306"/>
    </row>
    <row r="1088" spans="1:39" ht="15"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1">
        <v>39</v>
      </c>
      <c r="B1089" s="428" t="s">
        <v>131</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94">Z1089</f>
        <v>0</v>
      </c>
      <c r="AA1090" s="411">
        <f t="shared" ref="AA1090" si="3295">AA1089</f>
        <v>0</v>
      </c>
      <c r="AB1090" s="411">
        <f t="shared" ref="AB1090" si="3296">AB1089</f>
        <v>0</v>
      </c>
      <c r="AC1090" s="411">
        <f t="shared" ref="AC1090" si="3297">AC1089</f>
        <v>0</v>
      </c>
      <c r="AD1090" s="411">
        <f t="shared" ref="AD1090" si="3298">AD1089</f>
        <v>0</v>
      </c>
      <c r="AE1090" s="411">
        <f t="shared" ref="AE1090" si="3299">AE1089</f>
        <v>0</v>
      </c>
      <c r="AF1090" s="411">
        <f t="shared" ref="AF1090" si="3300">AF1089</f>
        <v>0</v>
      </c>
      <c r="AG1090" s="411">
        <f t="shared" ref="AG1090" si="3301">AG1089</f>
        <v>0</v>
      </c>
      <c r="AH1090" s="411">
        <f t="shared" ref="AH1090" si="3302">AH1089</f>
        <v>0</v>
      </c>
      <c r="AI1090" s="411">
        <f t="shared" ref="AI1090" si="3303">AI1089</f>
        <v>0</v>
      </c>
      <c r="AJ1090" s="411">
        <f t="shared" ref="AJ1090" si="3304">AJ1089</f>
        <v>0</v>
      </c>
      <c r="AK1090" s="411">
        <f t="shared" ref="AK1090" si="3305">AK1089</f>
        <v>0</v>
      </c>
      <c r="AL1090" s="411">
        <f t="shared" ref="AL1090" si="3306">AL1089</f>
        <v>0</v>
      </c>
      <c r="AM1090" s="306"/>
    </row>
    <row r="1091" spans="1:39" ht="15"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customHeight="1" outlineLevel="1">
      <c r="A1092" s="531">
        <v>40</v>
      </c>
      <c r="B1092" s="428" t="s">
        <v>132</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07">Z1092</f>
        <v>0</v>
      </c>
      <c r="AA1093" s="411">
        <f t="shared" ref="AA1093" si="3308">AA1092</f>
        <v>0</v>
      </c>
      <c r="AB1093" s="411">
        <f t="shared" ref="AB1093" si="3309">AB1092</f>
        <v>0</v>
      </c>
      <c r="AC1093" s="411">
        <f t="shared" ref="AC1093" si="3310">AC1092</f>
        <v>0</v>
      </c>
      <c r="AD1093" s="411">
        <f t="shared" ref="AD1093" si="3311">AD1092</f>
        <v>0</v>
      </c>
      <c r="AE1093" s="411">
        <f t="shared" ref="AE1093" si="3312">AE1092</f>
        <v>0</v>
      </c>
      <c r="AF1093" s="411">
        <f t="shared" ref="AF1093" si="3313">AF1092</f>
        <v>0</v>
      </c>
      <c r="AG1093" s="411">
        <f t="shared" ref="AG1093" si="3314">AG1092</f>
        <v>0</v>
      </c>
      <c r="AH1093" s="411">
        <f t="shared" ref="AH1093" si="3315">AH1092</f>
        <v>0</v>
      </c>
      <c r="AI1093" s="411">
        <f t="shared" ref="AI1093" si="3316">AI1092</f>
        <v>0</v>
      </c>
      <c r="AJ1093" s="411">
        <f t="shared" ref="AJ1093" si="3317">AJ1092</f>
        <v>0</v>
      </c>
      <c r="AK1093" s="411">
        <f t="shared" ref="AK1093" si="3318">AK1092</f>
        <v>0</v>
      </c>
      <c r="AL1093" s="411">
        <f t="shared" ref="AL1093" si="3319">AL1092</f>
        <v>0</v>
      </c>
      <c r="AM1093" s="306"/>
    </row>
    <row r="1094" spans="1:39" ht="15"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customHeight="1" outlineLevel="1">
      <c r="A1095" s="531">
        <v>41</v>
      </c>
      <c r="B1095" s="428" t="s">
        <v>133</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20">Z1095</f>
        <v>0</v>
      </c>
      <c r="AA1096" s="411">
        <f t="shared" ref="AA1096" si="3321">AA1095</f>
        <v>0</v>
      </c>
      <c r="AB1096" s="411">
        <f t="shared" ref="AB1096" si="3322">AB1095</f>
        <v>0</v>
      </c>
      <c r="AC1096" s="411">
        <f t="shared" ref="AC1096" si="3323">AC1095</f>
        <v>0</v>
      </c>
      <c r="AD1096" s="411">
        <f t="shared" ref="AD1096" si="3324">AD1095</f>
        <v>0</v>
      </c>
      <c r="AE1096" s="411">
        <f t="shared" ref="AE1096" si="3325">AE1095</f>
        <v>0</v>
      </c>
      <c r="AF1096" s="411">
        <f t="shared" ref="AF1096" si="3326">AF1095</f>
        <v>0</v>
      </c>
      <c r="AG1096" s="411">
        <f t="shared" ref="AG1096" si="3327">AG1095</f>
        <v>0</v>
      </c>
      <c r="AH1096" s="411">
        <f t="shared" ref="AH1096" si="3328">AH1095</f>
        <v>0</v>
      </c>
      <c r="AI1096" s="411">
        <f t="shared" ref="AI1096" si="3329">AI1095</f>
        <v>0</v>
      </c>
      <c r="AJ1096" s="411">
        <f t="shared" ref="AJ1096" si="3330">AJ1095</f>
        <v>0</v>
      </c>
      <c r="AK1096" s="411">
        <f t="shared" ref="AK1096" si="3331">AK1095</f>
        <v>0</v>
      </c>
      <c r="AL1096" s="411">
        <f t="shared" ref="AL1096" si="3332">AL1095</f>
        <v>0</v>
      </c>
      <c r="AM1096" s="306"/>
    </row>
    <row r="1097" spans="1:39" ht="15"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28.5" customHeight="1" outlineLevel="1">
      <c r="A1098" s="531">
        <v>42</v>
      </c>
      <c r="B1098" s="428" t="s">
        <v>134</v>
      </c>
      <c r="C1098" s="291" t="s">
        <v>25</v>
      </c>
      <c r="D1098" s="295"/>
      <c r="E1098" s="295"/>
      <c r="F1098" s="295"/>
      <c r="G1098" s="295"/>
      <c r="H1098" s="295"/>
      <c r="I1098" s="295"/>
      <c r="J1098" s="295"/>
      <c r="K1098" s="295"/>
      <c r="L1098" s="295"/>
      <c r="M1098" s="295"/>
      <c r="N1098" s="291"/>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1"/>
      <c r="B1099" s="294" t="s">
        <v>346</v>
      </c>
      <c r="C1099" s="291" t="s">
        <v>163</v>
      </c>
      <c r="D1099" s="295"/>
      <c r="E1099" s="295"/>
      <c r="F1099" s="295"/>
      <c r="G1099" s="295"/>
      <c r="H1099" s="295"/>
      <c r="I1099" s="295"/>
      <c r="J1099" s="295"/>
      <c r="K1099" s="295"/>
      <c r="L1099" s="295"/>
      <c r="M1099" s="295"/>
      <c r="N1099" s="468"/>
      <c r="O1099" s="295"/>
      <c r="P1099" s="295"/>
      <c r="Q1099" s="295"/>
      <c r="R1099" s="295"/>
      <c r="S1099" s="295"/>
      <c r="T1099" s="295"/>
      <c r="U1099" s="295"/>
      <c r="V1099" s="295"/>
      <c r="W1099" s="295"/>
      <c r="X1099" s="295"/>
      <c r="Y1099" s="411">
        <f>Y1098</f>
        <v>0</v>
      </c>
      <c r="Z1099" s="411">
        <f t="shared" ref="Z1099" si="3333">Z1098</f>
        <v>0</v>
      </c>
      <c r="AA1099" s="411">
        <f t="shared" ref="AA1099" si="3334">AA1098</f>
        <v>0</v>
      </c>
      <c r="AB1099" s="411">
        <f t="shared" ref="AB1099" si="3335">AB1098</f>
        <v>0</v>
      </c>
      <c r="AC1099" s="411">
        <f t="shared" ref="AC1099" si="3336">AC1098</f>
        <v>0</v>
      </c>
      <c r="AD1099" s="411">
        <f t="shared" ref="AD1099" si="3337">AD1098</f>
        <v>0</v>
      </c>
      <c r="AE1099" s="411">
        <f t="shared" ref="AE1099" si="3338">AE1098</f>
        <v>0</v>
      </c>
      <c r="AF1099" s="411">
        <f t="shared" ref="AF1099" si="3339">AF1098</f>
        <v>0</v>
      </c>
      <c r="AG1099" s="411">
        <f t="shared" ref="AG1099" si="3340">AG1098</f>
        <v>0</v>
      </c>
      <c r="AH1099" s="411">
        <f t="shared" ref="AH1099" si="3341">AH1098</f>
        <v>0</v>
      </c>
      <c r="AI1099" s="411">
        <f t="shared" ref="AI1099" si="3342">AI1098</f>
        <v>0</v>
      </c>
      <c r="AJ1099" s="411">
        <f t="shared" ref="AJ1099" si="3343">AJ1098</f>
        <v>0</v>
      </c>
      <c r="AK1099" s="411">
        <f t="shared" ref="AK1099" si="3344">AK1098</f>
        <v>0</v>
      </c>
      <c r="AL1099" s="411">
        <f t="shared" ref="AL1099" si="3345">AL1098</f>
        <v>0</v>
      </c>
      <c r="AM1099" s="306"/>
    </row>
    <row r="1100" spans="1:39" ht="15"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customHeight="1" outlineLevel="1">
      <c r="A1101" s="531">
        <v>43</v>
      </c>
      <c r="B1101" s="428" t="s">
        <v>135</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46">Z1101</f>
        <v>0</v>
      </c>
      <c r="AA1102" s="411">
        <f t="shared" ref="AA1102" si="3347">AA1101</f>
        <v>0</v>
      </c>
      <c r="AB1102" s="411">
        <f t="shared" ref="AB1102" si="3348">AB1101</f>
        <v>0</v>
      </c>
      <c r="AC1102" s="411">
        <f t="shared" ref="AC1102" si="3349">AC1101</f>
        <v>0</v>
      </c>
      <c r="AD1102" s="411">
        <f t="shared" ref="AD1102" si="3350">AD1101</f>
        <v>0</v>
      </c>
      <c r="AE1102" s="411">
        <f t="shared" ref="AE1102" si="3351">AE1101</f>
        <v>0</v>
      </c>
      <c r="AF1102" s="411">
        <f t="shared" ref="AF1102" si="3352">AF1101</f>
        <v>0</v>
      </c>
      <c r="AG1102" s="411">
        <f t="shared" ref="AG1102" si="3353">AG1101</f>
        <v>0</v>
      </c>
      <c r="AH1102" s="411">
        <f t="shared" ref="AH1102" si="3354">AH1101</f>
        <v>0</v>
      </c>
      <c r="AI1102" s="411">
        <f t="shared" ref="AI1102" si="3355">AI1101</f>
        <v>0</v>
      </c>
      <c r="AJ1102" s="411">
        <f t="shared" ref="AJ1102" si="3356">AJ1101</f>
        <v>0</v>
      </c>
      <c r="AK1102" s="411">
        <f t="shared" ref="AK1102" si="3357">AK1101</f>
        <v>0</v>
      </c>
      <c r="AL1102" s="411">
        <f t="shared" ref="AL1102" si="3358">AL1101</f>
        <v>0</v>
      </c>
      <c r="AM1102" s="306"/>
    </row>
    <row r="1103" spans="1:39" ht="15"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customHeight="1" outlineLevel="1">
      <c r="A1104" s="531">
        <v>44</v>
      </c>
      <c r="B1104" s="428" t="s">
        <v>136</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59">Z1104</f>
        <v>0</v>
      </c>
      <c r="AA1105" s="411">
        <f t="shared" ref="AA1105" si="3360">AA1104</f>
        <v>0</v>
      </c>
      <c r="AB1105" s="411">
        <f t="shared" ref="AB1105" si="3361">AB1104</f>
        <v>0</v>
      </c>
      <c r="AC1105" s="411">
        <f t="shared" ref="AC1105" si="3362">AC1104</f>
        <v>0</v>
      </c>
      <c r="AD1105" s="411">
        <f t="shared" ref="AD1105" si="3363">AD1104</f>
        <v>0</v>
      </c>
      <c r="AE1105" s="411">
        <f t="shared" ref="AE1105" si="3364">AE1104</f>
        <v>0</v>
      </c>
      <c r="AF1105" s="411">
        <f t="shared" ref="AF1105" si="3365">AF1104</f>
        <v>0</v>
      </c>
      <c r="AG1105" s="411">
        <f t="shared" ref="AG1105" si="3366">AG1104</f>
        <v>0</v>
      </c>
      <c r="AH1105" s="411">
        <f t="shared" ref="AH1105" si="3367">AH1104</f>
        <v>0</v>
      </c>
      <c r="AI1105" s="411">
        <f t="shared" ref="AI1105" si="3368">AI1104</f>
        <v>0</v>
      </c>
      <c r="AJ1105" s="411">
        <f t="shared" ref="AJ1105" si="3369">AJ1104</f>
        <v>0</v>
      </c>
      <c r="AK1105" s="411">
        <f t="shared" ref="AK1105" si="3370">AK1104</f>
        <v>0</v>
      </c>
      <c r="AL1105" s="411">
        <f t="shared" ref="AL1105" si="3371">AL1104</f>
        <v>0</v>
      </c>
      <c r="AM1105" s="306"/>
    </row>
    <row r="1106" spans="1:39" ht="15"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2.450000000000003" customHeight="1" outlineLevel="1">
      <c r="A1107" s="531">
        <v>45</v>
      </c>
      <c r="B1107" s="428" t="s">
        <v>137</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72">Z1107</f>
        <v>0</v>
      </c>
      <c r="AA1108" s="411">
        <f t="shared" ref="AA1108" si="3373">AA1107</f>
        <v>0</v>
      </c>
      <c r="AB1108" s="411">
        <f t="shared" ref="AB1108" si="3374">AB1107</f>
        <v>0</v>
      </c>
      <c r="AC1108" s="411">
        <f t="shared" ref="AC1108" si="3375">AC1107</f>
        <v>0</v>
      </c>
      <c r="AD1108" s="411">
        <f t="shared" ref="AD1108" si="3376">AD1107</f>
        <v>0</v>
      </c>
      <c r="AE1108" s="411">
        <f t="shared" ref="AE1108" si="3377">AE1107</f>
        <v>0</v>
      </c>
      <c r="AF1108" s="411">
        <f t="shared" ref="AF1108" si="3378">AF1107</f>
        <v>0</v>
      </c>
      <c r="AG1108" s="411">
        <f t="shared" ref="AG1108" si="3379">AG1107</f>
        <v>0</v>
      </c>
      <c r="AH1108" s="411">
        <f t="shared" ref="AH1108" si="3380">AH1107</f>
        <v>0</v>
      </c>
      <c r="AI1108" s="411">
        <f t="shared" ref="AI1108" si="3381">AI1107</f>
        <v>0</v>
      </c>
      <c r="AJ1108" s="411">
        <f t="shared" ref="AJ1108" si="3382">AJ1107</f>
        <v>0</v>
      </c>
      <c r="AK1108" s="411">
        <f t="shared" ref="AK1108" si="3383">AK1107</f>
        <v>0</v>
      </c>
      <c r="AL1108" s="411">
        <f t="shared" ref="AL1108" si="3384">AL1107</f>
        <v>0</v>
      </c>
      <c r="AM1108" s="306"/>
    </row>
    <row r="1109" spans="1:39" ht="15" customHeight="1" outlineLevel="1">
      <c r="A1109" s="531"/>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2.1" customHeight="1" outlineLevel="1">
      <c r="A1110" s="531">
        <v>46</v>
      </c>
      <c r="B1110" s="428" t="s">
        <v>138</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customHeight="1" outlineLevel="1">
      <c r="A1111" s="531"/>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385">Z1110</f>
        <v>0</v>
      </c>
      <c r="AA1111" s="411">
        <f t="shared" ref="AA1111" si="3386">AA1110</f>
        <v>0</v>
      </c>
      <c r="AB1111" s="411">
        <f t="shared" ref="AB1111" si="3387">AB1110</f>
        <v>0</v>
      </c>
      <c r="AC1111" s="411">
        <f t="shared" ref="AC1111" si="3388">AC1110</f>
        <v>0</v>
      </c>
      <c r="AD1111" s="411">
        <f t="shared" ref="AD1111" si="3389">AD1110</f>
        <v>0</v>
      </c>
      <c r="AE1111" s="411">
        <f t="shared" ref="AE1111" si="3390">AE1110</f>
        <v>0</v>
      </c>
      <c r="AF1111" s="411">
        <f t="shared" ref="AF1111" si="3391">AF1110</f>
        <v>0</v>
      </c>
      <c r="AG1111" s="411">
        <f t="shared" ref="AG1111" si="3392">AG1110</f>
        <v>0</v>
      </c>
      <c r="AH1111" s="411">
        <f t="shared" ref="AH1111" si="3393">AH1110</f>
        <v>0</v>
      </c>
      <c r="AI1111" s="411">
        <f t="shared" ref="AI1111" si="3394">AI1110</f>
        <v>0</v>
      </c>
      <c r="AJ1111" s="411">
        <f t="shared" ref="AJ1111" si="3395">AJ1110</f>
        <v>0</v>
      </c>
      <c r="AK1111" s="411">
        <f t="shared" ref="AK1111" si="3396">AK1110</f>
        <v>0</v>
      </c>
      <c r="AL1111" s="411">
        <f t="shared" ref="AL1111" si="3397">AL1110</f>
        <v>0</v>
      </c>
      <c r="AM1111" s="306"/>
    </row>
    <row r="1112" spans="1:39" ht="15" customHeight="1" outlineLevel="1">
      <c r="A1112" s="531"/>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35.450000000000003" customHeight="1" outlineLevel="1">
      <c r="A1113" s="531">
        <v>47</v>
      </c>
      <c r="B1113" s="428" t="s">
        <v>139</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customHeight="1" outlineLevel="1">
      <c r="A1114" s="531"/>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398">Z1113</f>
        <v>0</v>
      </c>
      <c r="AA1114" s="411">
        <f t="shared" ref="AA1114" si="3399">AA1113</f>
        <v>0</v>
      </c>
      <c r="AB1114" s="411">
        <f t="shared" ref="AB1114" si="3400">AB1113</f>
        <v>0</v>
      </c>
      <c r="AC1114" s="411">
        <f t="shared" ref="AC1114" si="3401">AC1113</f>
        <v>0</v>
      </c>
      <c r="AD1114" s="411">
        <f t="shared" ref="AD1114" si="3402">AD1113</f>
        <v>0</v>
      </c>
      <c r="AE1114" s="411">
        <f t="shared" ref="AE1114" si="3403">AE1113</f>
        <v>0</v>
      </c>
      <c r="AF1114" s="411">
        <f t="shared" ref="AF1114" si="3404">AF1113</f>
        <v>0</v>
      </c>
      <c r="AG1114" s="411">
        <f t="shared" ref="AG1114" si="3405">AG1113</f>
        <v>0</v>
      </c>
      <c r="AH1114" s="411">
        <f t="shared" ref="AH1114" si="3406">AH1113</f>
        <v>0</v>
      </c>
      <c r="AI1114" s="411">
        <f t="shared" ref="AI1114" si="3407">AI1113</f>
        <v>0</v>
      </c>
      <c r="AJ1114" s="411">
        <f t="shared" ref="AJ1114" si="3408">AJ1113</f>
        <v>0</v>
      </c>
      <c r="AK1114" s="411">
        <f t="shared" ref="AK1114" si="3409">AK1113</f>
        <v>0</v>
      </c>
      <c r="AL1114" s="411">
        <f t="shared" ref="AL1114" si="3410">AL1113</f>
        <v>0</v>
      </c>
      <c r="AM1114" s="306"/>
    </row>
    <row r="1115" spans="1:39" ht="15" customHeight="1" outlineLevel="1">
      <c r="A1115" s="531"/>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39.75" customHeight="1" outlineLevel="1">
      <c r="A1116" s="531">
        <v>48</v>
      </c>
      <c r="B1116" s="428" t="s">
        <v>140</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customHeight="1" outlineLevel="1">
      <c r="A1117" s="531"/>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3411">Z1116</f>
        <v>0</v>
      </c>
      <c r="AA1117" s="411">
        <f t="shared" ref="AA1117" si="3412">AA1116</f>
        <v>0</v>
      </c>
      <c r="AB1117" s="411">
        <f t="shared" ref="AB1117" si="3413">AB1116</f>
        <v>0</v>
      </c>
      <c r="AC1117" s="411">
        <f t="shared" ref="AC1117" si="3414">AC1116</f>
        <v>0</v>
      </c>
      <c r="AD1117" s="411">
        <f t="shared" ref="AD1117" si="3415">AD1116</f>
        <v>0</v>
      </c>
      <c r="AE1117" s="411">
        <f t="shared" ref="AE1117" si="3416">AE1116</f>
        <v>0</v>
      </c>
      <c r="AF1117" s="411">
        <f t="shared" ref="AF1117" si="3417">AF1116</f>
        <v>0</v>
      </c>
      <c r="AG1117" s="411">
        <f t="shared" ref="AG1117" si="3418">AG1116</f>
        <v>0</v>
      </c>
      <c r="AH1117" s="411">
        <f t="shared" ref="AH1117" si="3419">AH1116</f>
        <v>0</v>
      </c>
      <c r="AI1117" s="411">
        <f t="shared" ref="AI1117" si="3420">AI1116</f>
        <v>0</v>
      </c>
      <c r="AJ1117" s="411">
        <f t="shared" ref="AJ1117" si="3421">AJ1116</f>
        <v>0</v>
      </c>
      <c r="AK1117" s="411">
        <f t="shared" ref="AK1117" si="3422">AK1116</f>
        <v>0</v>
      </c>
      <c r="AL1117" s="411">
        <f t="shared" ref="AL1117" si="3423">AL1116</f>
        <v>0</v>
      </c>
      <c r="AM1117" s="306"/>
    </row>
    <row r="1118" spans="1:39" ht="15" customHeight="1" outlineLevel="1">
      <c r="A1118" s="531"/>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33" customHeight="1" outlineLevel="1">
      <c r="A1119" s="531">
        <v>49</v>
      </c>
      <c r="B1119" s="428" t="s">
        <v>141</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customHeight="1" outlineLevel="1">
      <c r="A1120" s="531"/>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3424">Z1119</f>
        <v>0</v>
      </c>
      <c r="AA1120" s="411">
        <f t="shared" ref="AA1120" si="3425">AA1119</f>
        <v>0</v>
      </c>
      <c r="AB1120" s="411">
        <f t="shared" ref="AB1120" si="3426">AB1119</f>
        <v>0</v>
      </c>
      <c r="AC1120" s="411">
        <f t="shared" ref="AC1120" si="3427">AC1119</f>
        <v>0</v>
      </c>
      <c r="AD1120" s="411">
        <f t="shared" ref="AD1120" si="3428">AD1119</f>
        <v>0</v>
      </c>
      <c r="AE1120" s="411">
        <f t="shared" ref="AE1120" si="3429">AE1119</f>
        <v>0</v>
      </c>
      <c r="AF1120" s="411">
        <f t="shared" ref="AF1120" si="3430">AF1119</f>
        <v>0</v>
      </c>
      <c r="AG1120" s="411">
        <f t="shared" ref="AG1120" si="3431">AG1119</f>
        <v>0</v>
      </c>
      <c r="AH1120" s="411">
        <f t="shared" ref="AH1120" si="3432">AH1119</f>
        <v>0</v>
      </c>
      <c r="AI1120" s="411">
        <f t="shared" ref="AI1120" si="3433">AI1119</f>
        <v>0</v>
      </c>
      <c r="AJ1120" s="411">
        <f t="shared" ref="AJ1120" si="3434">AJ1119</f>
        <v>0</v>
      </c>
      <c r="AK1120" s="411">
        <f t="shared" ref="AK1120" si="3435">AK1119</f>
        <v>0</v>
      </c>
      <c r="AL1120" s="411">
        <f t="shared" ref="AL1120" si="3436">AL1119</f>
        <v>0</v>
      </c>
      <c r="AM1120" s="306"/>
    </row>
    <row r="1121" spans="1:39" ht="15" customHeight="1" outlineLevel="1">
      <c r="A1121" s="531"/>
      <c r="B1121" s="294"/>
      <c r="C1121" s="305"/>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301"/>
      <c r="Z1121" s="301"/>
      <c r="AA1121" s="301"/>
      <c r="AB1121" s="301"/>
      <c r="AC1121" s="301"/>
      <c r="AD1121" s="301"/>
      <c r="AE1121" s="301"/>
      <c r="AF1121" s="301"/>
      <c r="AG1121" s="301"/>
      <c r="AH1121" s="301"/>
      <c r="AI1121" s="301"/>
      <c r="AJ1121" s="301"/>
      <c r="AK1121" s="301"/>
      <c r="AL1121" s="301"/>
      <c r="AM1121" s="306"/>
    </row>
    <row r="1122" spans="1:39" ht="15.75">
      <c r="B1122" s="327" t="s">
        <v>347</v>
      </c>
      <c r="C1122" s="329"/>
      <c r="D1122" s="329">
        <f>SUM(D965:D1120)</f>
        <v>0</v>
      </c>
      <c r="E1122" s="329"/>
      <c r="F1122" s="329"/>
      <c r="G1122" s="329"/>
      <c r="H1122" s="329"/>
      <c r="I1122" s="329"/>
      <c r="J1122" s="329"/>
      <c r="K1122" s="329"/>
      <c r="L1122" s="329"/>
      <c r="M1122" s="329"/>
      <c r="N1122" s="329"/>
      <c r="O1122" s="329">
        <f>SUM(O965:O1120)</f>
        <v>0</v>
      </c>
      <c r="P1122" s="329"/>
      <c r="Q1122" s="329"/>
      <c r="R1122" s="329"/>
      <c r="S1122" s="329"/>
      <c r="T1122" s="329"/>
      <c r="U1122" s="329"/>
      <c r="V1122" s="329"/>
      <c r="W1122" s="329"/>
      <c r="X1122" s="329"/>
      <c r="Y1122" s="329">
        <f>IF(Y963="kWh",SUMPRODUCT(D965:D1120,Y965:Y1120))</f>
        <v>0</v>
      </c>
      <c r="Z1122" s="329">
        <f>IF(Z963="kWh",SUMPRODUCT(D965:D1120,Z965:Z1120))</f>
        <v>0</v>
      </c>
      <c r="AA1122" s="329">
        <f>IF(AA963="kw",SUMPRODUCT(N965:N1120,O965:O1120,AA965:AA1120),SUMPRODUCT(D965:D1120,AA965:AA1120))</f>
        <v>0</v>
      </c>
      <c r="AB1122" s="329">
        <f>IF(AB963="kw",SUMPRODUCT(N965:N1120,O965:O1120,AB965:AB1120),SUMPRODUCT(D965:D1120,AB965:AB1120))</f>
        <v>0</v>
      </c>
      <c r="AC1122" s="329">
        <f>IF(AC963="kw",SUMPRODUCT(N965:N1120,O965:O1120,AC965:AC1120),SUMPRODUCT(D965:D1120,AC965:AC1120))</f>
        <v>0</v>
      </c>
      <c r="AD1122" s="329">
        <f>IF(AD963="kw",SUMPRODUCT(N965:N1120,O965:O1120,AD965:AD1120),SUMPRODUCT(D965:D1120,AD965:AD1120))</f>
        <v>0</v>
      </c>
      <c r="AE1122" s="329">
        <f>IF(AE963="kw",SUMPRODUCT(N965:N1120,O965:O1120,AE965:AE1120),SUMPRODUCT(D965:D1120,AE965:AE1120))</f>
        <v>0</v>
      </c>
      <c r="AF1122" s="329">
        <f>IF(AF963="kw",SUMPRODUCT(N965:N1120,O965:O1120,AF965:AF1120),SUMPRODUCT(D965:D1120,AF965:AF1120))</f>
        <v>0</v>
      </c>
      <c r="AG1122" s="329">
        <f>IF(AG963="kw",SUMPRODUCT(N965:N1120,O965:O1120,AG965:AG1120),SUMPRODUCT(D965:D1120,AG965:AG1120))</f>
        <v>0</v>
      </c>
      <c r="AH1122" s="329">
        <f>IF(AH963="kw",SUMPRODUCT(N965:N1120,O965:O1120,AH965:AH1120),SUMPRODUCT(D965:D1120,AH965:AH1120))</f>
        <v>0</v>
      </c>
      <c r="AI1122" s="329">
        <f>IF(AI963="kw",SUMPRODUCT(N965:N1120,O965:O1120,AI965:AI1120),SUMPRODUCT(D965:D1120,AI965:AI1120))</f>
        <v>0</v>
      </c>
      <c r="AJ1122" s="329">
        <f>IF(AJ963="kw",SUMPRODUCT(N965:N1120,O965:O1120,AJ965:AJ1120),SUMPRODUCT(D965:D1120,AJ965:AJ1120))</f>
        <v>0</v>
      </c>
      <c r="AK1122" s="329">
        <f>IF(AK963="kw",SUMPRODUCT(N965:N1120,O965:O1120,AK965:AK1120),SUMPRODUCT(D965:D1120,AK965:AK1120))</f>
        <v>0</v>
      </c>
      <c r="AL1122" s="329">
        <f>IF(AL963="kw",SUMPRODUCT(N965:N1120,O965:O1120,AL965:AL1120),SUMPRODUCT(D965:D1120,AL965:AL1120))</f>
        <v>0</v>
      </c>
      <c r="AM1122" s="330"/>
    </row>
    <row r="1123" spans="1:39" ht="15.75">
      <c r="B1123" s="391" t="s">
        <v>348</v>
      </c>
      <c r="C1123" s="392"/>
      <c r="D1123" s="392"/>
      <c r="E1123" s="392"/>
      <c r="F1123" s="392"/>
      <c r="G1123" s="392"/>
      <c r="H1123" s="392"/>
      <c r="I1123" s="392"/>
      <c r="J1123" s="392"/>
      <c r="K1123" s="392"/>
      <c r="L1123" s="392"/>
      <c r="M1123" s="392"/>
      <c r="N1123" s="392"/>
      <c r="O1123" s="392"/>
      <c r="P1123" s="392"/>
      <c r="Q1123" s="392"/>
      <c r="R1123" s="392"/>
      <c r="S1123" s="392"/>
      <c r="T1123" s="392"/>
      <c r="U1123" s="392"/>
      <c r="V1123" s="392"/>
      <c r="W1123" s="392"/>
      <c r="X1123" s="392"/>
      <c r="Y1123" s="392">
        <f>HLOOKUP(Y779,'2. LRAMVA Threshold'!$B$42:$Q$53,12,FALSE)</f>
        <v>0</v>
      </c>
      <c r="Z1123" s="392">
        <f>HLOOKUP(Z779,'2. LRAMVA Threshold'!$B$42:$Q$53,12,FALSE)</f>
        <v>0</v>
      </c>
      <c r="AA1123" s="392">
        <f>HLOOKUP(AA779,'2. LRAMVA Threshold'!$B$42:$Q$53,12,FALSE)</f>
        <v>0</v>
      </c>
      <c r="AB1123" s="392">
        <f>HLOOKUP(AB779,'2. LRAMVA Threshold'!$B$42:$Q$53,12,FALSE)</f>
        <v>0</v>
      </c>
      <c r="AC1123" s="392">
        <f>HLOOKUP(AC779,'2. LRAMVA Threshold'!$B$42:$Q$53,12,FALSE)</f>
        <v>0</v>
      </c>
      <c r="AD1123" s="392">
        <f>HLOOKUP(AD779,'2. LRAMVA Threshold'!$B$42:$Q$53,12,FALSE)</f>
        <v>0</v>
      </c>
      <c r="AE1123" s="392">
        <f>HLOOKUP(AE779,'2. LRAMVA Threshold'!$B$42:$Q$53,12,FALSE)</f>
        <v>0</v>
      </c>
      <c r="AF1123" s="392">
        <f>HLOOKUP(AF779,'2. LRAMVA Threshold'!$B$42:$Q$53,12,FALSE)</f>
        <v>0</v>
      </c>
      <c r="AG1123" s="392">
        <f>HLOOKUP(AG779,'2. LRAMVA Threshold'!$B$42:$Q$53,12,FALSE)</f>
        <v>0</v>
      </c>
      <c r="AH1123" s="392">
        <f>HLOOKUP(AH779,'2. LRAMVA Threshold'!$B$42:$Q$53,12,FALSE)</f>
        <v>0</v>
      </c>
      <c r="AI1123" s="392">
        <f>HLOOKUP(AI779,'2. LRAMVA Threshold'!$B$42:$Q$53,12,FALSE)</f>
        <v>0</v>
      </c>
      <c r="AJ1123" s="392">
        <f>HLOOKUP(AJ779,'2. LRAMVA Threshold'!$B$42:$Q$53,12,FALSE)</f>
        <v>0</v>
      </c>
      <c r="AK1123" s="392">
        <f>HLOOKUP(AK779,'2. LRAMVA Threshold'!$B$42:$Q$53,12,FALSE)</f>
        <v>0</v>
      </c>
      <c r="AL1123" s="392">
        <f>HLOOKUP(AL779,'2. LRAMVA Threshold'!$B$42:$Q$53,12,FALSE)</f>
        <v>0</v>
      </c>
      <c r="AM1123" s="442"/>
    </row>
    <row r="1124" spans="1:39">
      <c r="B1124" s="394"/>
      <c r="C1124" s="432"/>
      <c r="D1124" s="433"/>
      <c r="E1124" s="433"/>
      <c r="F1124" s="433"/>
      <c r="G1124" s="433"/>
      <c r="H1124" s="433"/>
      <c r="I1124" s="433"/>
      <c r="J1124" s="433"/>
      <c r="K1124" s="433"/>
      <c r="L1124" s="433"/>
      <c r="M1124" s="433"/>
      <c r="N1124" s="433"/>
      <c r="O1124" s="434"/>
      <c r="P1124" s="433"/>
      <c r="Q1124" s="433"/>
      <c r="R1124" s="433"/>
      <c r="S1124" s="435"/>
      <c r="T1124" s="435"/>
      <c r="U1124" s="435"/>
      <c r="V1124" s="435"/>
      <c r="W1124" s="433"/>
      <c r="X1124" s="433"/>
      <c r="Y1124" s="436"/>
      <c r="Z1124" s="436"/>
      <c r="AA1124" s="436"/>
      <c r="AB1124" s="436"/>
      <c r="AC1124" s="436"/>
      <c r="AD1124" s="436"/>
      <c r="AE1124" s="436"/>
      <c r="AF1124" s="399"/>
      <c r="AG1124" s="399"/>
      <c r="AH1124" s="399"/>
      <c r="AI1124" s="399"/>
      <c r="AJ1124" s="399"/>
      <c r="AK1124" s="399"/>
      <c r="AL1124" s="399"/>
      <c r="AM1124" s="400"/>
    </row>
    <row r="1125" spans="1:39">
      <c r="B1125" s="324" t="s">
        <v>349</v>
      </c>
      <c r="C1125" s="338"/>
      <c r="D1125" s="338"/>
      <c r="E1125" s="376"/>
      <c r="F1125" s="376"/>
      <c r="G1125" s="376"/>
      <c r="H1125" s="376"/>
      <c r="I1125" s="376"/>
      <c r="J1125" s="376"/>
      <c r="K1125" s="376"/>
      <c r="L1125" s="376"/>
      <c r="M1125" s="376"/>
      <c r="N1125" s="376"/>
      <c r="O1125" s="291"/>
      <c r="P1125" s="340"/>
      <c r="Q1125" s="340"/>
      <c r="R1125" s="340"/>
      <c r="S1125" s="339"/>
      <c r="T1125" s="339"/>
      <c r="U1125" s="339"/>
      <c r="V1125" s="339"/>
      <c r="W1125" s="340"/>
      <c r="X1125" s="340"/>
      <c r="Y1125" s="341">
        <f>HLOOKUP(Y$35,'3.  Distribution Rates'!$C$122:$P$133,12,FALSE)</f>
        <v>0</v>
      </c>
      <c r="Z1125" s="341">
        <f>HLOOKUP(Z$35,'3.  Distribution Rates'!$C$122:$P$133,12,FALSE)</f>
        <v>0</v>
      </c>
      <c r="AA1125" s="341">
        <f>HLOOKUP(AA$35,'3.  Distribution Rates'!$C$122:$P$133,12,FALSE)</f>
        <v>0</v>
      </c>
      <c r="AB1125" s="341">
        <f>HLOOKUP(AB$35,'3.  Distribution Rates'!$C$122:$P$133,12,FALSE)</f>
        <v>0</v>
      </c>
      <c r="AC1125" s="341">
        <f>HLOOKUP(AC$35,'3.  Distribution Rates'!$C$122:$P$133,12,FALSE)</f>
        <v>0</v>
      </c>
      <c r="AD1125" s="341">
        <f>HLOOKUP(AD$35,'3.  Distribution Rates'!$C$122:$P$133,12,FALSE)</f>
        <v>0</v>
      </c>
      <c r="AE1125" s="341">
        <f>HLOOKUP(AE$35,'3.  Distribution Rates'!$C$122:$P$133,12,FALSE)</f>
        <v>0</v>
      </c>
      <c r="AF1125" s="341">
        <f>HLOOKUP(AF$35,'3.  Distribution Rates'!$C$122:$P$133,12,FALSE)</f>
        <v>0</v>
      </c>
      <c r="AG1125" s="341">
        <f>HLOOKUP(AG$35,'3.  Distribution Rates'!$C$122:$P$133,12,FALSE)</f>
        <v>0</v>
      </c>
      <c r="AH1125" s="341">
        <f>HLOOKUP(AH$35,'3.  Distribution Rates'!$C$122:$P$133,12,FALSE)</f>
        <v>0</v>
      </c>
      <c r="AI1125" s="341">
        <f>HLOOKUP(AI$35,'3.  Distribution Rates'!$C$122:$P$133,12,FALSE)</f>
        <v>0</v>
      </c>
      <c r="AJ1125" s="341">
        <f>HLOOKUP(AJ$35,'3.  Distribution Rates'!$C$122:$P$133,12,FALSE)</f>
        <v>0</v>
      </c>
      <c r="AK1125" s="341">
        <f>HLOOKUP(AK$35,'3.  Distribution Rates'!$C$122:$P$133,12,FALSE)</f>
        <v>0</v>
      </c>
      <c r="AL1125" s="341">
        <f>HLOOKUP(AL$35,'3.  Distribution Rates'!$C$122:$P$133,12,FALSE)</f>
        <v>0</v>
      </c>
      <c r="AM1125" s="444"/>
    </row>
    <row r="1126" spans="1:39">
      <c r="B1126" s="324" t="s">
        <v>353</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'4.  2011-2014 LRAM'!Y143*Y1125</f>
        <v>0</v>
      </c>
      <c r="Z1126" s="378">
        <f>'4.  2011-2014 LRAM'!Z143*Z1125</f>
        <v>0</v>
      </c>
      <c r="AA1126" s="378">
        <f>'4.  2011-2014 LRAM'!AA143*AA1125</f>
        <v>0</v>
      </c>
      <c r="AB1126" s="378">
        <f>'4.  2011-2014 LRAM'!AB143*AB1125</f>
        <v>0</v>
      </c>
      <c r="AC1126" s="378">
        <f>'4.  2011-2014 LRAM'!AC143*AC1125</f>
        <v>0</v>
      </c>
      <c r="AD1126" s="378">
        <f>'4.  2011-2014 LRAM'!AD143*AD1125</f>
        <v>0</v>
      </c>
      <c r="AE1126" s="378">
        <f>'4.  2011-2014 LRAM'!AE143*AE1125</f>
        <v>0</v>
      </c>
      <c r="AF1126" s="378">
        <f>'4.  2011-2014 LRAM'!AF143*AF1125</f>
        <v>0</v>
      </c>
      <c r="AG1126" s="378">
        <f>'4.  2011-2014 LRAM'!AG143*AG1125</f>
        <v>0</v>
      </c>
      <c r="AH1126" s="378">
        <f>'4.  2011-2014 LRAM'!AH143*AH1125</f>
        <v>0</v>
      </c>
      <c r="AI1126" s="378">
        <f>'4.  2011-2014 LRAM'!AI143*AI1125</f>
        <v>0</v>
      </c>
      <c r="AJ1126" s="378">
        <f>'4.  2011-2014 LRAM'!AJ143*AJ1125</f>
        <v>0</v>
      </c>
      <c r="AK1126" s="378">
        <f>'4.  2011-2014 LRAM'!AK143*AK1125</f>
        <v>0</v>
      </c>
      <c r="AL1126" s="378">
        <f>'4.  2011-2014 LRAM'!AL143*AL1125</f>
        <v>0</v>
      </c>
      <c r="AM1126" s="626">
        <f t="shared" ref="AM1126:AM1135" si="3437">SUM(Y1126:AL1126)</f>
        <v>0</v>
      </c>
    </row>
    <row r="1127" spans="1:39">
      <c r="B1127" s="324" t="s">
        <v>354</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'4.  2011-2014 LRAM'!Y272*Y1125</f>
        <v>0</v>
      </c>
      <c r="Z1127" s="378">
        <f>'4.  2011-2014 LRAM'!Z272*Z1125</f>
        <v>0</v>
      </c>
      <c r="AA1127" s="378">
        <f>'4.  2011-2014 LRAM'!AA272*AA1125</f>
        <v>0</v>
      </c>
      <c r="AB1127" s="378">
        <f>'4.  2011-2014 LRAM'!AB272*AB1125</f>
        <v>0</v>
      </c>
      <c r="AC1127" s="378">
        <f>'4.  2011-2014 LRAM'!AC272*AC1125</f>
        <v>0</v>
      </c>
      <c r="AD1127" s="378">
        <f>'4.  2011-2014 LRAM'!AD272*AD1125</f>
        <v>0</v>
      </c>
      <c r="AE1127" s="378">
        <f>'4.  2011-2014 LRAM'!AE272*AE1125</f>
        <v>0</v>
      </c>
      <c r="AF1127" s="378">
        <f>'4.  2011-2014 LRAM'!AF272*AF1125</f>
        <v>0</v>
      </c>
      <c r="AG1127" s="378">
        <f>'4.  2011-2014 LRAM'!AG272*AG1125</f>
        <v>0</v>
      </c>
      <c r="AH1127" s="378">
        <f>'4.  2011-2014 LRAM'!AH272*AH1125</f>
        <v>0</v>
      </c>
      <c r="AI1127" s="378">
        <f>'4.  2011-2014 LRAM'!AI272*AI1125</f>
        <v>0</v>
      </c>
      <c r="AJ1127" s="378">
        <f>'4.  2011-2014 LRAM'!AJ272*AJ1125</f>
        <v>0</v>
      </c>
      <c r="AK1127" s="378">
        <f>'4.  2011-2014 LRAM'!AK272*AK1125</f>
        <v>0</v>
      </c>
      <c r="AL1127" s="378">
        <f>'4.  2011-2014 LRAM'!AL272*AL1125</f>
        <v>0</v>
      </c>
      <c r="AM1127" s="626">
        <f t="shared" si="3437"/>
        <v>0</v>
      </c>
    </row>
    <row r="1128" spans="1:39">
      <c r="B1128" s="324" t="s">
        <v>355</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'4.  2011-2014 LRAM'!Y401*Y1125</f>
        <v>0</v>
      </c>
      <c r="Z1128" s="378">
        <f>'4.  2011-2014 LRAM'!Z401*Z1125</f>
        <v>0</v>
      </c>
      <c r="AA1128" s="378">
        <f>'4.  2011-2014 LRAM'!AA401*AA1125</f>
        <v>0</v>
      </c>
      <c r="AB1128" s="378">
        <f>'4.  2011-2014 LRAM'!AB401*AB1125</f>
        <v>0</v>
      </c>
      <c r="AC1128" s="378">
        <f>'4.  2011-2014 LRAM'!AC401*AC1125</f>
        <v>0</v>
      </c>
      <c r="AD1128" s="378">
        <f>'4.  2011-2014 LRAM'!AD401*AD1125</f>
        <v>0</v>
      </c>
      <c r="AE1128" s="378">
        <f>'4.  2011-2014 LRAM'!AE401*AE1125</f>
        <v>0</v>
      </c>
      <c r="AF1128" s="378">
        <f>'4.  2011-2014 LRAM'!AF401*AF1125</f>
        <v>0</v>
      </c>
      <c r="AG1128" s="378">
        <f>'4.  2011-2014 LRAM'!AG401*AG1125</f>
        <v>0</v>
      </c>
      <c r="AH1128" s="378">
        <f>'4.  2011-2014 LRAM'!AH401*AH1125</f>
        <v>0</v>
      </c>
      <c r="AI1128" s="378">
        <f>'4.  2011-2014 LRAM'!AI401*AI1125</f>
        <v>0</v>
      </c>
      <c r="AJ1128" s="378">
        <f>'4.  2011-2014 LRAM'!AJ401*AJ1125</f>
        <v>0</v>
      </c>
      <c r="AK1128" s="378">
        <f>'4.  2011-2014 LRAM'!AK401*AK1125</f>
        <v>0</v>
      </c>
      <c r="AL1128" s="378">
        <f>'4.  2011-2014 LRAM'!AL401*AL1125</f>
        <v>0</v>
      </c>
      <c r="AM1128" s="626">
        <f t="shared" si="3437"/>
        <v>0</v>
      </c>
    </row>
    <row r="1129" spans="1:39">
      <c r="B1129" s="324" t="s">
        <v>356</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'4.  2011-2014 LRAM'!Y531*Y1125</f>
        <v>0</v>
      </c>
      <c r="Z1129" s="378">
        <f>'4.  2011-2014 LRAM'!Z531*Z1125</f>
        <v>0</v>
      </c>
      <c r="AA1129" s="378">
        <f>'4.  2011-2014 LRAM'!AA531*AA1125</f>
        <v>0</v>
      </c>
      <c r="AB1129" s="378">
        <f>'4.  2011-2014 LRAM'!AB531*AB1125</f>
        <v>0</v>
      </c>
      <c r="AC1129" s="378">
        <f>'4.  2011-2014 LRAM'!AC531*AC1125</f>
        <v>0</v>
      </c>
      <c r="AD1129" s="378">
        <f>'4.  2011-2014 LRAM'!AD531*AD1125</f>
        <v>0</v>
      </c>
      <c r="AE1129" s="378">
        <f>'4.  2011-2014 LRAM'!AE531*AE1125</f>
        <v>0</v>
      </c>
      <c r="AF1129" s="378">
        <f>'4.  2011-2014 LRAM'!AF531*AF1125</f>
        <v>0</v>
      </c>
      <c r="AG1129" s="378">
        <f>'4.  2011-2014 LRAM'!AG531*AG1125</f>
        <v>0</v>
      </c>
      <c r="AH1129" s="378">
        <f>'4.  2011-2014 LRAM'!AH531*AH1125</f>
        <v>0</v>
      </c>
      <c r="AI1129" s="378">
        <f>'4.  2011-2014 LRAM'!AI531*AI1125</f>
        <v>0</v>
      </c>
      <c r="AJ1129" s="378">
        <f>'4.  2011-2014 LRAM'!AJ531*AJ1125</f>
        <v>0</v>
      </c>
      <c r="AK1129" s="378">
        <f>'4.  2011-2014 LRAM'!AK531*AK1125</f>
        <v>0</v>
      </c>
      <c r="AL1129" s="378">
        <f>'4.  2011-2014 LRAM'!AL531*AL1125</f>
        <v>0</v>
      </c>
      <c r="AM1129" s="626">
        <f t="shared" si="3437"/>
        <v>0</v>
      </c>
    </row>
    <row r="1130" spans="1:39">
      <c r="B1130" s="324" t="s">
        <v>357</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 t="shared" ref="Y1130:AL1130" si="3438">Y212*Y1125</f>
        <v>0</v>
      </c>
      <c r="Z1130" s="378">
        <f t="shared" si="3438"/>
        <v>0</v>
      </c>
      <c r="AA1130" s="378">
        <f t="shared" si="3438"/>
        <v>0</v>
      </c>
      <c r="AB1130" s="378">
        <f t="shared" si="3438"/>
        <v>0</v>
      </c>
      <c r="AC1130" s="378">
        <f t="shared" si="3438"/>
        <v>0</v>
      </c>
      <c r="AD1130" s="378">
        <f t="shared" si="3438"/>
        <v>0</v>
      </c>
      <c r="AE1130" s="378">
        <f t="shared" si="3438"/>
        <v>0</v>
      </c>
      <c r="AF1130" s="378">
        <f t="shared" si="3438"/>
        <v>0</v>
      </c>
      <c r="AG1130" s="378">
        <f t="shared" si="3438"/>
        <v>0</v>
      </c>
      <c r="AH1130" s="378">
        <f t="shared" si="3438"/>
        <v>0</v>
      </c>
      <c r="AI1130" s="378">
        <f t="shared" si="3438"/>
        <v>0</v>
      </c>
      <c r="AJ1130" s="378">
        <f t="shared" si="3438"/>
        <v>0</v>
      </c>
      <c r="AK1130" s="378">
        <f t="shared" si="3438"/>
        <v>0</v>
      </c>
      <c r="AL1130" s="378">
        <f t="shared" si="3438"/>
        <v>0</v>
      </c>
      <c r="AM1130" s="626">
        <f t="shared" si="3437"/>
        <v>0</v>
      </c>
    </row>
    <row r="1131" spans="1:39">
      <c r="B1131" s="324" t="s">
        <v>358</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Y395*Y1125</f>
        <v>0</v>
      </c>
      <c r="Z1131" s="378">
        <f t="shared" ref="Z1131:AL1131" si="3439">Z395*Z1125</f>
        <v>0</v>
      </c>
      <c r="AA1131" s="378">
        <f t="shared" si="3439"/>
        <v>0</v>
      </c>
      <c r="AB1131" s="378">
        <f t="shared" si="3439"/>
        <v>0</v>
      </c>
      <c r="AC1131" s="378">
        <f t="shared" si="3439"/>
        <v>0</v>
      </c>
      <c r="AD1131" s="378">
        <f t="shared" si="3439"/>
        <v>0</v>
      </c>
      <c r="AE1131" s="378">
        <f t="shared" si="3439"/>
        <v>0</v>
      </c>
      <c r="AF1131" s="378">
        <f t="shared" si="3439"/>
        <v>0</v>
      </c>
      <c r="AG1131" s="378">
        <f t="shared" si="3439"/>
        <v>0</v>
      </c>
      <c r="AH1131" s="378">
        <f t="shared" si="3439"/>
        <v>0</v>
      </c>
      <c r="AI1131" s="378">
        <f t="shared" si="3439"/>
        <v>0</v>
      </c>
      <c r="AJ1131" s="378">
        <f t="shared" si="3439"/>
        <v>0</v>
      </c>
      <c r="AK1131" s="378">
        <f t="shared" si="3439"/>
        <v>0</v>
      </c>
      <c r="AL1131" s="378">
        <f t="shared" si="3439"/>
        <v>0</v>
      </c>
      <c r="AM1131" s="626">
        <f t="shared" si="3437"/>
        <v>0</v>
      </c>
    </row>
    <row r="1132" spans="1:39">
      <c r="B1132" s="324" t="s">
        <v>359</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 t="shared" ref="Y1132:AL1132" si="3440">Y587*Y1125</f>
        <v>0</v>
      </c>
      <c r="Z1132" s="378">
        <f t="shared" si="3440"/>
        <v>0</v>
      </c>
      <c r="AA1132" s="378">
        <f t="shared" si="3440"/>
        <v>0</v>
      </c>
      <c r="AB1132" s="378">
        <f t="shared" si="3440"/>
        <v>0</v>
      </c>
      <c r="AC1132" s="378">
        <f t="shared" si="3440"/>
        <v>0</v>
      </c>
      <c r="AD1132" s="378">
        <f t="shared" si="3440"/>
        <v>0</v>
      </c>
      <c r="AE1132" s="378">
        <f t="shared" si="3440"/>
        <v>0</v>
      </c>
      <c r="AF1132" s="378">
        <f t="shared" si="3440"/>
        <v>0</v>
      </c>
      <c r="AG1132" s="378">
        <f t="shared" si="3440"/>
        <v>0</v>
      </c>
      <c r="AH1132" s="378">
        <f t="shared" si="3440"/>
        <v>0</v>
      </c>
      <c r="AI1132" s="378">
        <f t="shared" si="3440"/>
        <v>0</v>
      </c>
      <c r="AJ1132" s="378">
        <f t="shared" si="3440"/>
        <v>0</v>
      </c>
      <c r="AK1132" s="378">
        <f t="shared" si="3440"/>
        <v>0</v>
      </c>
      <c r="AL1132" s="378">
        <f t="shared" si="3440"/>
        <v>0</v>
      </c>
      <c r="AM1132" s="626">
        <f t="shared" si="3437"/>
        <v>0</v>
      </c>
    </row>
    <row r="1133" spans="1:39">
      <c r="B1133" s="324" t="s">
        <v>360</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 t="shared" ref="Y1133:AL1133" si="3441">Y773*Y1125</f>
        <v>0</v>
      </c>
      <c r="Z1133" s="378">
        <f t="shared" si="3441"/>
        <v>0</v>
      </c>
      <c r="AA1133" s="378">
        <f t="shared" si="3441"/>
        <v>0</v>
      </c>
      <c r="AB1133" s="378">
        <f t="shared" si="3441"/>
        <v>0</v>
      </c>
      <c r="AC1133" s="378">
        <f t="shared" si="3441"/>
        <v>0</v>
      </c>
      <c r="AD1133" s="378">
        <f t="shared" si="3441"/>
        <v>0</v>
      </c>
      <c r="AE1133" s="378">
        <f t="shared" si="3441"/>
        <v>0</v>
      </c>
      <c r="AF1133" s="378">
        <f t="shared" si="3441"/>
        <v>0</v>
      </c>
      <c r="AG1133" s="378">
        <f t="shared" si="3441"/>
        <v>0</v>
      </c>
      <c r="AH1133" s="378">
        <f t="shared" si="3441"/>
        <v>0</v>
      </c>
      <c r="AI1133" s="378">
        <f t="shared" si="3441"/>
        <v>0</v>
      </c>
      <c r="AJ1133" s="378">
        <f t="shared" si="3441"/>
        <v>0</v>
      </c>
      <c r="AK1133" s="378">
        <f t="shared" si="3441"/>
        <v>0</v>
      </c>
      <c r="AL1133" s="378">
        <f t="shared" si="3441"/>
        <v>0</v>
      </c>
      <c r="AM1133" s="626">
        <f t="shared" si="3437"/>
        <v>0</v>
      </c>
    </row>
    <row r="1134" spans="1:39">
      <c r="B1134" s="324" t="s">
        <v>361</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 t="shared" ref="Y1134:AL1134" si="3442">Y956*Y1125</f>
        <v>0</v>
      </c>
      <c r="Z1134" s="378">
        <f t="shared" si="3442"/>
        <v>0</v>
      </c>
      <c r="AA1134" s="378">
        <f t="shared" si="3442"/>
        <v>0</v>
      </c>
      <c r="AB1134" s="378">
        <f t="shared" si="3442"/>
        <v>0</v>
      </c>
      <c r="AC1134" s="378">
        <f t="shared" si="3442"/>
        <v>0</v>
      </c>
      <c r="AD1134" s="378">
        <f t="shared" si="3442"/>
        <v>0</v>
      </c>
      <c r="AE1134" s="378">
        <f t="shared" si="3442"/>
        <v>0</v>
      </c>
      <c r="AF1134" s="378">
        <f t="shared" si="3442"/>
        <v>0</v>
      </c>
      <c r="AG1134" s="378">
        <f t="shared" si="3442"/>
        <v>0</v>
      </c>
      <c r="AH1134" s="378">
        <f t="shared" si="3442"/>
        <v>0</v>
      </c>
      <c r="AI1134" s="378">
        <f t="shared" si="3442"/>
        <v>0</v>
      </c>
      <c r="AJ1134" s="378">
        <f t="shared" si="3442"/>
        <v>0</v>
      </c>
      <c r="AK1134" s="378">
        <f t="shared" si="3442"/>
        <v>0</v>
      </c>
      <c r="AL1134" s="378">
        <f t="shared" si="3442"/>
        <v>0</v>
      </c>
      <c r="AM1134" s="626">
        <f t="shared" si="3437"/>
        <v>0</v>
      </c>
    </row>
    <row r="1135" spans="1:39">
      <c r="B1135" s="324" t="s">
        <v>362</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Y1122*Y1125</f>
        <v>0</v>
      </c>
      <c r="Z1135" s="378">
        <f>Z1122*Z1125</f>
        <v>0</v>
      </c>
      <c r="AA1135" s="378">
        <f t="shared" ref="AA1135:AL1135" si="3443">AA1122*AA1125</f>
        <v>0</v>
      </c>
      <c r="AB1135" s="378">
        <f t="shared" si="3443"/>
        <v>0</v>
      </c>
      <c r="AC1135" s="378">
        <f t="shared" si="3443"/>
        <v>0</v>
      </c>
      <c r="AD1135" s="378">
        <f t="shared" si="3443"/>
        <v>0</v>
      </c>
      <c r="AE1135" s="378">
        <f t="shared" si="3443"/>
        <v>0</v>
      </c>
      <c r="AF1135" s="378">
        <f t="shared" si="3443"/>
        <v>0</v>
      </c>
      <c r="AG1135" s="378">
        <f t="shared" si="3443"/>
        <v>0</v>
      </c>
      <c r="AH1135" s="378">
        <f t="shared" si="3443"/>
        <v>0</v>
      </c>
      <c r="AI1135" s="378">
        <f t="shared" si="3443"/>
        <v>0</v>
      </c>
      <c r="AJ1135" s="378">
        <f t="shared" si="3443"/>
        <v>0</v>
      </c>
      <c r="AK1135" s="378">
        <f t="shared" si="3443"/>
        <v>0</v>
      </c>
      <c r="AL1135" s="378">
        <f t="shared" si="3443"/>
        <v>0</v>
      </c>
      <c r="AM1135" s="626">
        <f t="shared" si="3437"/>
        <v>0</v>
      </c>
    </row>
    <row r="1136" spans="1:39" ht="15.75">
      <c r="B1136" s="349" t="s">
        <v>352</v>
      </c>
      <c r="C1136" s="345"/>
      <c r="D1136" s="336"/>
      <c r="E1136" s="334"/>
      <c r="F1136" s="334"/>
      <c r="G1136" s="334"/>
      <c r="H1136" s="334"/>
      <c r="I1136" s="334"/>
      <c r="J1136" s="334"/>
      <c r="K1136" s="334"/>
      <c r="L1136" s="334"/>
      <c r="M1136" s="334"/>
      <c r="N1136" s="334"/>
      <c r="O1136" s="300"/>
      <c r="P1136" s="334"/>
      <c r="Q1136" s="334"/>
      <c r="R1136" s="334"/>
      <c r="S1136" s="336"/>
      <c r="T1136" s="336"/>
      <c r="U1136" s="336"/>
      <c r="V1136" s="336"/>
      <c r="W1136" s="334"/>
      <c r="X1136" s="334"/>
      <c r="Y1136" s="346">
        <f>SUM(Y1126:Y1135)</f>
        <v>0</v>
      </c>
      <c r="Z1136" s="346">
        <f t="shared" ref="Z1136:AE1136" si="3444">SUM(Z1126:Z1135)</f>
        <v>0</v>
      </c>
      <c r="AA1136" s="346">
        <f t="shared" si="3444"/>
        <v>0</v>
      </c>
      <c r="AB1136" s="346">
        <f t="shared" si="3444"/>
        <v>0</v>
      </c>
      <c r="AC1136" s="346">
        <f t="shared" si="3444"/>
        <v>0</v>
      </c>
      <c r="AD1136" s="346">
        <f t="shared" si="3444"/>
        <v>0</v>
      </c>
      <c r="AE1136" s="346">
        <f t="shared" si="3444"/>
        <v>0</v>
      </c>
      <c r="AF1136" s="346">
        <f>SUM(AF1126:AF1135)</f>
        <v>0</v>
      </c>
      <c r="AG1136" s="346">
        <f t="shared" ref="AG1136:AL1136" si="3445">SUM(AG1126:AG1135)</f>
        <v>0</v>
      </c>
      <c r="AH1136" s="346">
        <f t="shared" si="3445"/>
        <v>0</v>
      </c>
      <c r="AI1136" s="346">
        <f t="shared" si="3445"/>
        <v>0</v>
      </c>
      <c r="AJ1136" s="346">
        <f t="shared" si="3445"/>
        <v>0</v>
      </c>
      <c r="AK1136" s="346">
        <f t="shared" si="3445"/>
        <v>0</v>
      </c>
      <c r="AL1136" s="346">
        <f t="shared" si="3445"/>
        <v>0</v>
      </c>
      <c r="AM1136" s="407">
        <f>SUM(AM1126:AM1135)</f>
        <v>0</v>
      </c>
    </row>
    <row r="1137" spans="2:39" ht="15.75">
      <c r="B1137" s="349" t="s">
        <v>351</v>
      </c>
      <c r="C1137" s="345"/>
      <c r="D1137" s="350"/>
      <c r="E1137" s="334"/>
      <c r="F1137" s="334"/>
      <c r="G1137" s="334"/>
      <c r="H1137" s="334"/>
      <c r="I1137" s="334"/>
      <c r="J1137" s="334"/>
      <c r="K1137" s="334"/>
      <c r="L1137" s="334"/>
      <c r="M1137" s="334"/>
      <c r="N1137" s="334"/>
      <c r="O1137" s="300"/>
      <c r="P1137" s="334"/>
      <c r="Q1137" s="334"/>
      <c r="R1137" s="334"/>
      <c r="S1137" s="336"/>
      <c r="T1137" s="336"/>
      <c r="U1137" s="336"/>
      <c r="V1137" s="336"/>
      <c r="W1137" s="334"/>
      <c r="X1137" s="334"/>
      <c r="Y1137" s="347">
        <f>Y1123*Y1125</f>
        <v>0</v>
      </c>
      <c r="Z1137" s="347">
        <f t="shared" ref="Z1137:AE1137" si="3446">Z1123*Z1125</f>
        <v>0</v>
      </c>
      <c r="AA1137" s="347">
        <f>AA1123*AA1125</f>
        <v>0</v>
      </c>
      <c r="AB1137" s="347">
        <f t="shared" si="3446"/>
        <v>0</v>
      </c>
      <c r="AC1137" s="347">
        <f t="shared" si="3446"/>
        <v>0</v>
      </c>
      <c r="AD1137" s="347">
        <f t="shared" si="3446"/>
        <v>0</v>
      </c>
      <c r="AE1137" s="347">
        <f t="shared" si="3446"/>
        <v>0</v>
      </c>
      <c r="AF1137" s="347">
        <f t="shared" ref="AF1137:AL1137" si="3447">AF1123*AF1125</f>
        <v>0</v>
      </c>
      <c r="AG1137" s="347">
        <f t="shared" si="3447"/>
        <v>0</v>
      </c>
      <c r="AH1137" s="347">
        <f t="shared" si="3447"/>
        <v>0</v>
      </c>
      <c r="AI1137" s="347">
        <f t="shared" si="3447"/>
        <v>0</v>
      </c>
      <c r="AJ1137" s="347">
        <f t="shared" si="3447"/>
        <v>0</v>
      </c>
      <c r="AK1137" s="347">
        <f t="shared" si="3447"/>
        <v>0</v>
      </c>
      <c r="AL1137" s="347">
        <f t="shared" si="3447"/>
        <v>0</v>
      </c>
      <c r="AM1137" s="407">
        <f>SUM(Y1137:AL1137)</f>
        <v>0</v>
      </c>
    </row>
    <row r="1138" spans="2:39" ht="15.75">
      <c r="B1138" s="349" t="s">
        <v>350</v>
      </c>
      <c r="C1138" s="345"/>
      <c r="D1138" s="350"/>
      <c r="E1138" s="334"/>
      <c r="F1138" s="334"/>
      <c r="G1138" s="334"/>
      <c r="H1138" s="334"/>
      <c r="I1138" s="334"/>
      <c r="J1138" s="334"/>
      <c r="K1138" s="334"/>
      <c r="L1138" s="334"/>
      <c r="M1138" s="334"/>
      <c r="N1138" s="334"/>
      <c r="O1138" s="300"/>
      <c r="P1138" s="334"/>
      <c r="Q1138" s="334"/>
      <c r="R1138" s="334"/>
      <c r="S1138" s="350"/>
      <c r="T1138" s="350"/>
      <c r="U1138" s="350"/>
      <c r="V1138" s="350"/>
      <c r="W1138" s="334"/>
      <c r="X1138" s="334"/>
      <c r="Y1138" s="351"/>
      <c r="Z1138" s="351"/>
      <c r="AA1138" s="351"/>
      <c r="AB1138" s="351"/>
      <c r="AC1138" s="351"/>
      <c r="AD1138" s="351"/>
      <c r="AE1138" s="351"/>
      <c r="AF1138" s="351"/>
      <c r="AG1138" s="351"/>
      <c r="AH1138" s="351"/>
      <c r="AI1138" s="351"/>
      <c r="AJ1138" s="351"/>
      <c r="AK1138" s="351"/>
      <c r="AL1138" s="351"/>
      <c r="AM1138" s="407">
        <f>AM1136-AM1137</f>
        <v>0</v>
      </c>
    </row>
    <row r="1139" spans="2:39">
      <c r="B1139" s="381"/>
      <c r="C1139" s="445"/>
      <c r="D1139" s="445"/>
      <c r="E1139" s="446"/>
      <c r="F1139" s="446"/>
      <c r="G1139" s="446"/>
      <c r="H1139" s="446"/>
      <c r="I1139" s="446"/>
      <c r="J1139" s="446"/>
      <c r="K1139" s="446"/>
      <c r="L1139" s="446"/>
      <c r="M1139" s="446"/>
      <c r="N1139" s="446"/>
      <c r="O1139" s="447"/>
      <c r="P1139" s="446"/>
      <c r="Q1139" s="446"/>
      <c r="R1139" s="446"/>
      <c r="S1139" s="445"/>
      <c r="T1139" s="448"/>
      <c r="U1139" s="445"/>
      <c r="V1139" s="445"/>
      <c r="W1139" s="446"/>
      <c r="X1139" s="446"/>
      <c r="Y1139" s="449"/>
      <c r="Z1139" s="449"/>
      <c r="AA1139" s="449"/>
      <c r="AB1139" s="449"/>
      <c r="AC1139" s="449"/>
      <c r="AD1139" s="449"/>
      <c r="AE1139" s="449"/>
      <c r="AF1139" s="449"/>
      <c r="AG1139" s="449"/>
      <c r="AH1139" s="449"/>
      <c r="AI1139" s="449"/>
      <c r="AJ1139" s="449"/>
      <c r="AK1139" s="449"/>
      <c r="AL1139" s="449"/>
      <c r="AM1139" s="386"/>
    </row>
    <row r="1140" spans="2:39" ht="19.5" customHeight="1">
      <c r="B1140" s="368" t="s">
        <v>592</v>
      </c>
      <c r="C1140" s="387"/>
      <c r="D1140" s="388"/>
      <c r="E1140" s="388"/>
      <c r="F1140" s="388"/>
      <c r="G1140" s="388"/>
      <c r="H1140" s="388"/>
      <c r="I1140" s="388"/>
      <c r="J1140" s="388"/>
      <c r="K1140" s="388"/>
      <c r="L1140" s="388"/>
      <c r="M1140" s="388"/>
      <c r="N1140" s="388"/>
      <c r="O1140" s="388"/>
      <c r="P1140" s="388"/>
      <c r="Q1140" s="388"/>
      <c r="R1140" s="388"/>
      <c r="S1140" s="371"/>
      <c r="T1140" s="372"/>
      <c r="U1140" s="388"/>
      <c r="V1140" s="388"/>
      <c r="W1140" s="388"/>
      <c r="X1140" s="388"/>
      <c r="Y1140" s="409"/>
      <c r="Z1140" s="409"/>
      <c r="AA1140" s="409"/>
      <c r="AB1140" s="409"/>
      <c r="AC1140" s="409"/>
      <c r="AD1140" s="409"/>
      <c r="AE1140" s="409"/>
      <c r="AF1140" s="409"/>
      <c r="AG1140" s="409"/>
      <c r="AH1140" s="409"/>
      <c r="AI1140" s="409"/>
      <c r="AJ1140" s="409"/>
      <c r="AK1140" s="409"/>
      <c r="AL1140" s="409"/>
      <c r="AM1140" s="389"/>
    </row>
    <row r="1142" spans="2:39">
      <c r="B1142" s="587" t="s">
        <v>526</v>
      </c>
    </row>
  </sheetData>
  <sheetProtection formatCells="0" formatColumns="0" formatRows="0" insertColumns="0" insertRows="0" insertHyperlinks="0" deleteColumns="0" deleteRows="0" sort="0" autoFilter="0" pivotTables="0"/>
  <mergeCells count="45">
    <mergeCell ref="Y961:AM961"/>
    <mergeCell ref="P592:X592"/>
    <mergeCell ref="B778:B779"/>
    <mergeCell ref="C778:C779"/>
    <mergeCell ref="E778:M778"/>
    <mergeCell ref="N778:N779"/>
    <mergeCell ref="P778:X778"/>
    <mergeCell ref="Y778:AM778"/>
    <mergeCell ref="Y592:AM592"/>
    <mergeCell ref="P961:X961"/>
    <mergeCell ref="N961:N962"/>
    <mergeCell ref="B961:B962"/>
    <mergeCell ref="C961:C962"/>
    <mergeCell ref="E961:M961"/>
    <mergeCell ref="C400:C401"/>
    <mergeCell ref="E400:M400"/>
    <mergeCell ref="N400:N401"/>
    <mergeCell ref="B592:B593"/>
    <mergeCell ref="C592:C593"/>
    <mergeCell ref="E592:M592"/>
    <mergeCell ref="N592:N593"/>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1"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77" location="'5.  2015-2020 LRAM'!A1" display="Return to top" xr:uid="{00000000-0004-0000-0A00-000009000000}"/>
    <hyperlink ref="D960" location="'5.  2015-2020 LRAM'!A1" display="Return to top" xr:uid="{00000000-0004-0000-0A00-00000A000000}"/>
    <hyperlink ref="B1142"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78" zoomScaleNormal="100" workbookViewId="0">
      <selection activeCell="I96" sqref="I9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3" t="s">
        <v>665</v>
      </c>
      <c r="D8" s="833"/>
      <c r="E8" s="833"/>
      <c r="F8" s="833"/>
      <c r="G8" s="833"/>
      <c r="H8" s="833"/>
      <c r="I8" s="833"/>
      <c r="J8" s="833"/>
      <c r="K8" s="833"/>
      <c r="L8" s="833"/>
      <c r="M8" s="833"/>
      <c r="N8" s="833"/>
      <c r="O8" s="833"/>
      <c r="P8" s="833"/>
      <c r="Q8" s="833"/>
      <c r="R8" s="833"/>
      <c r="S8" s="833"/>
      <c r="T8" s="105"/>
      <c r="U8" s="105"/>
      <c r="V8" s="105"/>
      <c r="W8" s="105"/>
    </row>
    <row r="9" spans="1:28" s="9" customFormat="1" ht="47.1" customHeight="1">
      <c r="B9" s="55"/>
      <c r="C9" s="796" t="s">
        <v>676</v>
      </c>
      <c r="D9" s="796"/>
      <c r="E9" s="796"/>
      <c r="F9" s="796"/>
      <c r="G9" s="796"/>
      <c r="H9" s="796"/>
      <c r="I9" s="796"/>
      <c r="J9" s="796"/>
      <c r="K9" s="796"/>
      <c r="L9" s="796"/>
      <c r="M9" s="796"/>
      <c r="N9" s="796"/>
      <c r="O9" s="796"/>
      <c r="P9" s="796"/>
      <c r="Q9" s="796"/>
      <c r="R9" s="796"/>
      <c r="S9" s="796"/>
      <c r="T9" s="105"/>
      <c r="U9" s="105"/>
      <c r="V9" s="105"/>
      <c r="W9" s="105"/>
    </row>
    <row r="10" spans="1:28" s="9" customFormat="1" ht="38.1" customHeight="1">
      <c r="B10" s="88"/>
      <c r="C10" s="817" t="s">
        <v>677</v>
      </c>
      <c r="D10" s="796"/>
      <c r="E10" s="796"/>
      <c r="F10" s="796"/>
      <c r="G10" s="796"/>
      <c r="H10" s="796"/>
      <c r="I10" s="796"/>
      <c r="J10" s="796"/>
      <c r="K10" s="796"/>
      <c r="L10" s="796"/>
      <c r="M10" s="796"/>
      <c r="N10" s="796"/>
      <c r="O10" s="796"/>
      <c r="P10" s="796"/>
      <c r="Q10" s="796"/>
      <c r="R10" s="796"/>
      <c r="S10" s="79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2" t="s">
        <v>235</v>
      </c>
      <c r="C12" s="832"/>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to 4,999 kW</v>
      </c>
      <c r="L14" s="204" t="str">
        <f>'1.  LRAMVA Summary'!G52</f>
        <v>Large Use</v>
      </c>
      <c r="M14" s="204" t="str">
        <f>'1.  LRAMVA Summary'!H52</f>
        <v>Large Use 2</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5">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5">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15">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15">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5">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5">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5">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1">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1">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705</v>
      </c>
      <c r="C55" s="731">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706</v>
      </c>
      <c r="C56" s="731">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707</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708</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3.1795841291831182</v>
      </c>
      <c r="J136" s="230">
        <f>(SUM('1.  LRAMVA Summary'!E$54:E$77)+SUM('1.  LRAMVA Summary'!E$78:E$79)*(MONTH($E136)-1)/12)*$H136</f>
        <v>75.042476157877729</v>
      </c>
      <c r="K136" s="230">
        <f>(SUM('1.  LRAMVA Summary'!F$54:F$77)+SUM('1.  LRAMVA Summary'!F$78:F$79)*(MONTH($E136)-1)/12)*$H136</f>
        <v>-12.047498691057825</v>
      </c>
      <c r="L136" s="230">
        <f>(SUM('1.  LRAMVA Summary'!G$54:G$77)+SUM('1.  LRAMVA Summary'!G$78:G$79)*(MONTH($E136)-1)/12)*$H136</f>
        <v>4.989219913634364</v>
      </c>
      <c r="M136" s="230">
        <f>(SUM('1.  LRAMVA Summary'!H$54:H$77)+SUM('1.  LRAMVA Summary'!H$78:H$79)*(MONTH($E136)-1)/12)*$H136</f>
        <v>4.4519384193836764</v>
      </c>
      <c r="N136" s="230">
        <f>(SUM('1.  LRAMVA Summary'!I$54:I$77)+SUM('1.  LRAMVA Summary'!I$78:I$79)*(MONTH($E136)-1)/12)*$H136</f>
        <v>30.745718142923625</v>
      </c>
      <c r="O136" s="230">
        <f>(SUM('1.  LRAMVA Summary'!J$54:J$77)+SUM('1.  LRAMVA Summary'!J$78:J$79)*(MONTH($E136)-1)/12)*$H136</f>
        <v>7.7009233197512508</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114.06236139169593</v>
      </c>
    </row>
    <row r="137" spans="2:23" s="9" customFormat="1">
      <c r="B137" s="66"/>
      <c r="E137" s="214">
        <v>43525</v>
      </c>
      <c r="F137" s="214" t="s">
        <v>186</v>
      </c>
      <c r="G137" s="215" t="s">
        <v>65</v>
      </c>
      <c r="H137" s="240">
        <f t="shared" si="75"/>
        <v>2.0416666666666669E-3</v>
      </c>
      <c r="I137" s="230">
        <f>(SUM('1.  LRAMVA Summary'!D$54:D$77)+SUM('1.  LRAMVA Summary'!D$78:D$79)*(MONTH($E137)-1)/12)*$H137</f>
        <v>6.3591682583662363</v>
      </c>
      <c r="J137" s="230">
        <f>(SUM('1.  LRAMVA Summary'!E$54:E$77)+SUM('1.  LRAMVA Summary'!E$78:E$79)*(MONTH($E137)-1)/12)*$H137</f>
        <v>150.08495231575546</v>
      </c>
      <c r="K137" s="230">
        <f>(SUM('1.  LRAMVA Summary'!F$54:F$77)+SUM('1.  LRAMVA Summary'!F$78:F$79)*(MONTH($E137)-1)/12)*$H137</f>
        <v>-24.09499738211565</v>
      </c>
      <c r="L137" s="230">
        <f>(SUM('1.  LRAMVA Summary'!G$54:G$77)+SUM('1.  LRAMVA Summary'!G$78:G$79)*(MONTH($E137)-1)/12)*$H137</f>
        <v>9.978439827268728</v>
      </c>
      <c r="M137" s="230">
        <f>(SUM('1.  LRAMVA Summary'!H$54:H$77)+SUM('1.  LRAMVA Summary'!H$78:H$79)*(MONTH($E137)-1)/12)*$H137</f>
        <v>8.9038768387673528</v>
      </c>
      <c r="N137" s="230">
        <f>(SUM('1.  LRAMVA Summary'!I$54:I$77)+SUM('1.  LRAMVA Summary'!I$78:I$79)*(MONTH($E137)-1)/12)*$H137</f>
        <v>61.49143628584725</v>
      </c>
      <c r="O137" s="230">
        <f>(SUM('1.  LRAMVA Summary'!J$54:J$77)+SUM('1.  LRAMVA Summary'!J$78:J$79)*(MONTH($E137)-1)/12)*$H137</f>
        <v>15.401846639502502</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228.12472278339186</v>
      </c>
    </row>
    <row r="138" spans="2:23" s="8" customFormat="1">
      <c r="B138" s="239"/>
      <c r="E138" s="214">
        <v>43556</v>
      </c>
      <c r="F138" s="214" t="s">
        <v>186</v>
      </c>
      <c r="G138" s="215" t="s">
        <v>66</v>
      </c>
      <c r="H138" s="240">
        <f>$C$48/12</f>
        <v>1.8166666666666667E-3</v>
      </c>
      <c r="I138" s="230">
        <f>(SUM('1.  LRAMVA Summary'!D$54:D$77)+SUM('1.  LRAMVA Summary'!D$78:D$79)*(MONTH($E138)-1)/12)*$H138</f>
        <v>8.4875429407581997</v>
      </c>
      <c r="J138" s="230">
        <f>(SUM('1.  LRAMVA Summary'!E$54:E$77)+SUM('1.  LRAMVA Summary'!E$78:E$79)*(MONTH($E138)-1)/12)*$H138</f>
        <v>200.31746696837567</v>
      </c>
      <c r="K138" s="230">
        <f>(SUM('1.  LRAMVA Summary'!F$54:F$77)+SUM('1.  LRAMVA Summary'!F$78:F$79)*(MONTH($E138)-1)/12)*$H138</f>
        <v>-32.159445485517622</v>
      </c>
      <c r="L138" s="230">
        <f>(SUM('1.  LRAMVA Summary'!G$54:G$77)+SUM('1.  LRAMVA Summary'!G$78:G$79)*(MONTH($E138)-1)/12)*$H138</f>
        <v>13.318162544966832</v>
      </c>
      <c r="M138" s="230">
        <f>(SUM('1.  LRAMVA Summary'!H$54:H$77)+SUM('1.  LRAMVA Summary'!H$78:H$79)*(MONTH($E138)-1)/12)*$H138</f>
        <v>11.88394990317112</v>
      </c>
      <c r="N138" s="230">
        <f>(SUM('1.  LRAMVA Summary'!I$54:I$77)+SUM('1.  LRAMVA Summary'!I$78:I$79)*(MONTH($E138)-1)/12)*$H138</f>
        <v>82.072243532538963</v>
      </c>
      <c r="O138" s="230">
        <f>(SUM('1.  LRAMVA Summary'!J$54:J$77)+SUM('1.  LRAMVA Summary'!J$78:J$79)*(MONTH($E138)-1)/12)*$H138</f>
        <v>20.556750412723744</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304.47667081701695</v>
      </c>
    </row>
    <row r="139" spans="2:23" s="9" customFormat="1">
      <c r="B139" s="66"/>
      <c r="E139" s="214">
        <v>43586</v>
      </c>
      <c r="F139" s="214" t="s">
        <v>186</v>
      </c>
      <c r="G139" s="215" t="s">
        <v>66</v>
      </c>
      <c r="H139" s="240">
        <f>$C$48/12</f>
        <v>1.8166666666666667E-3</v>
      </c>
      <c r="I139" s="230">
        <f>(SUM('1.  LRAMVA Summary'!D$54:D$77)+SUM('1.  LRAMVA Summary'!D$78:D$79)*(MONTH($E139)-1)/12)*$H139</f>
        <v>11.316723921010933</v>
      </c>
      <c r="J139" s="230">
        <f>(SUM('1.  LRAMVA Summary'!E$54:E$77)+SUM('1.  LRAMVA Summary'!E$78:E$79)*(MONTH($E139)-1)/12)*$H139</f>
        <v>267.08995595783421</v>
      </c>
      <c r="K139" s="230">
        <f>(SUM('1.  LRAMVA Summary'!F$54:F$77)+SUM('1.  LRAMVA Summary'!F$78:F$79)*(MONTH($E139)-1)/12)*$H139</f>
        <v>-42.87926064735683</v>
      </c>
      <c r="L139" s="230">
        <f>(SUM('1.  LRAMVA Summary'!G$54:G$77)+SUM('1.  LRAMVA Summary'!G$78:G$79)*(MONTH($E139)-1)/12)*$H139</f>
        <v>17.757550059955776</v>
      </c>
      <c r="M139" s="230">
        <f>(SUM('1.  LRAMVA Summary'!H$54:H$77)+SUM('1.  LRAMVA Summary'!H$78:H$79)*(MONTH($E139)-1)/12)*$H139</f>
        <v>15.845266537561493</v>
      </c>
      <c r="N139" s="230">
        <f>(SUM('1.  LRAMVA Summary'!I$54:I$77)+SUM('1.  LRAMVA Summary'!I$78:I$79)*(MONTH($E139)-1)/12)*$H139</f>
        <v>109.4296580433853</v>
      </c>
      <c r="O139" s="230">
        <f>(SUM('1.  LRAMVA Summary'!J$54:J$77)+SUM('1.  LRAMVA Summary'!J$78:J$79)*(MONTH($E139)-1)/12)*$H139</f>
        <v>27.40900055029833</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405.96889442268923</v>
      </c>
    </row>
    <row r="140" spans="2:23" s="9" customFormat="1">
      <c r="B140" s="66"/>
      <c r="E140" s="214">
        <v>43617</v>
      </c>
      <c r="F140" s="214" t="s">
        <v>186</v>
      </c>
      <c r="G140" s="215" t="s">
        <v>66</v>
      </c>
      <c r="H140" s="240">
        <f t="shared" ref="H140" si="77">$C$48/12</f>
        <v>1.8166666666666667E-3</v>
      </c>
      <c r="I140" s="230">
        <f>(SUM('1.  LRAMVA Summary'!D$54:D$77)+SUM('1.  LRAMVA Summary'!D$78:D$79)*(MONTH($E140)-1)/12)*$H140</f>
        <v>14.145904901263666</v>
      </c>
      <c r="J140" s="230">
        <f>(SUM('1.  LRAMVA Summary'!E$54:E$77)+SUM('1.  LRAMVA Summary'!E$78:E$79)*(MONTH($E140)-1)/12)*$H140</f>
        <v>333.86244494729277</v>
      </c>
      <c r="K140" s="230">
        <f>(SUM('1.  LRAMVA Summary'!F$54:F$77)+SUM('1.  LRAMVA Summary'!F$78:F$79)*(MONTH($E140)-1)/12)*$H140</f>
        <v>-53.599075809196037</v>
      </c>
      <c r="L140" s="230">
        <f>(SUM('1.  LRAMVA Summary'!G$54:G$77)+SUM('1.  LRAMVA Summary'!G$78:G$79)*(MONTH($E140)-1)/12)*$H140</f>
        <v>22.196937574944716</v>
      </c>
      <c r="M140" s="230">
        <f>(SUM('1.  LRAMVA Summary'!H$54:H$77)+SUM('1.  LRAMVA Summary'!H$78:H$79)*(MONTH($E140)-1)/12)*$H140</f>
        <v>19.806583171951864</v>
      </c>
      <c r="N140" s="230">
        <f>(SUM('1.  LRAMVA Summary'!I$54:I$77)+SUM('1.  LRAMVA Summary'!I$78:I$79)*(MONTH($E140)-1)/12)*$H140</f>
        <v>136.78707255423166</v>
      </c>
      <c r="O140" s="230">
        <f>(SUM('1.  LRAMVA Summary'!J$54:J$77)+SUM('1.  LRAMVA Summary'!J$78:J$79)*(MONTH($E140)-1)/12)*$H140</f>
        <v>34.261250687872916</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507.46111802836157</v>
      </c>
    </row>
    <row r="141" spans="2:23" s="9" customFormat="1">
      <c r="B141" s="66"/>
      <c r="E141" s="214">
        <v>43647</v>
      </c>
      <c r="F141" s="214" t="s">
        <v>186</v>
      </c>
      <c r="G141" s="215" t="s">
        <v>68</v>
      </c>
      <c r="H141" s="240">
        <f>$C$49/12</f>
        <v>1.8166666666666667E-3</v>
      </c>
      <c r="I141" s="230">
        <f>(SUM('1.  LRAMVA Summary'!D$54:D$77)+SUM('1.  LRAMVA Summary'!D$78:D$79)*(MONTH($E141)-1)/12)*$H141</f>
        <v>16.975085881516399</v>
      </c>
      <c r="J141" s="230">
        <f>(SUM('1.  LRAMVA Summary'!E$54:E$77)+SUM('1.  LRAMVA Summary'!E$78:E$79)*(MONTH($E141)-1)/12)*$H141</f>
        <v>400.63493393675134</v>
      </c>
      <c r="K141" s="230">
        <f>(SUM('1.  LRAMVA Summary'!F$54:F$77)+SUM('1.  LRAMVA Summary'!F$78:F$79)*(MONTH($E141)-1)/12)*$H141</f>
        <v>-64.318890971035245</v>
      </c>
      <c r="L141" s="230">
        <f>(SUM('1.  LRAMVA Summary'!G$54:G$77)+SUM('1.  LRAMVA Summary'!G$78:G$79)*(MONTH($E141)-1)/12)*$H141</f>
        <v>26.636325089933663</v>
      </c>
      <c r="M141" s="230">
        <f>(SUM('1.  LRAMVA Summary'!H$54:H$77)+SUM('1.  LRAMVA Summary'!H$78:H$79)*(MONTH($E141)-1)/12)*$H141</f>
        <v>23.767899806342239</v>
      </c>
      <c r="N141" s="230">
        <f>(SUM('1.  LRAMVA Summary'!I$54:I$77)+SUM('1.  LRAMVA Summary'!I$78:I$79)*(MONTH($E141)-1)/12)*$H141</f>
        <v>164.14448706507793</v>
      </c>
      <c r="O141" s="230">
        <f>(SUM('1.  LRAMVA Summary'!J$54:J$77)+SUM('1.  LRAMVA Summary'!J$78:J$79)*(MONTH($E141)-1)/12)*$H141</f>
        <v>41.113500825447488</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608.9533416340339</v>
      </c>
    </row>
    <row r="142" spans="2:23" s="9" customFormat="1">
      <c r="B142" s="66"/>
      <c r="E142" s="214">
        <v>43678</v>
      </c>
      <c r="F142" s="214" t="s">
        <v>186</v>
      </c>
      <c r="G142" s="215" t="s">
        <v>68</v>
      </c>
      <c r="H142" s="240">
        <f t="shared" ref="H142" si="78">$C$49/12</f>
        <v>1.8166666666666667E-3</v>
      </c>
      <c r="I142" s="230">
        <f>(SUM('1.  LRAMVA Summary'!D$54:D$77)+SUM('1.  LRAMVA Summary'!D$78:D$79)*(MONTH($E142)-1)/12)*$H142</f>
        <v>19.804266861769133</v>
      </c>
      <c r="J142" s="230">
        <f>(SUM('1.  LRAMVA Summary'!E$54:E$77)+SUM('1.  LRAMVA Summary'!E$78:E$79)*(MONTH($E142)-1)/12)*$H142</f>
        <v>467.40742292620985</v>
      </c>
      <c r="K142" s="230">
        <f>(SUM('1.  LRAMVA Summary'!F$54:F$77)+SUM('1.  LRAMVA Summary'!F$78:F$79)*(MONTH($E142)-1)/12)*$H142</f>
        <v>-75.038706132874452</v>
      </c>
      <c r="L142" s="230">
        <f>(SUM('1.  LRAMVA Summary'!G$54:G$77)+SUM('1.  LRAMVA Summary'!G$78:G$79)*(MONTH($E142)-1)/12)*$H142</f>
        <v>31.075712604922607</v>
      </c>
      <c r="M142" s="230">
        <f>(SUM('1.  LRAMVA Summary'!H$54:H$77)+SUM('1.  LRAMVA Summary'!H$78:H$79)*(MONTH($E142)-1)/12)*$H142</f>
        <v>27.72921644073261</v>
      </c>
      <c r="N142" s="230">
        <f>(SUM('1.  LRAMVA Summary'!I$54:I$77)+SUM('1.  LRAMVA Summary'!I$78:I$79)*(MONTH($E142)-1)/12)*$H142</f>
        <v>191.50190157592428</v>
      </c>
      <c r="O142" s="230">
        <f>(SUM('1.  LRAMVA Summary'!J$54:J$77)+SUM('1.  LRAMVA Summary'!J$78:J$79)*(MONTH($E142)-1)/12)*$H142</f>
        <v>47.965750963022074</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710.44556523970607</v>
      </c>
    </row>
    <row r="143" spans="2:23" s="9" customFormat="1">
      <c r="B143" s="66"/>
      <c r="E143" s="214">
        <v>43709</v>
      </c>
      <c r="F143" s="214" t="s">
        <v>186</v>
      </c>
      <c r="G143" s="215" t="s">
        <v>68</v>
      </c>
      <c r="H143" s="240">
        <f>$C$49/12</f>
        <v>1.8166666666666667E-3</v>
      </c>
      <c r="I143" s="230">
        <f>(SUM('1.  LRAMVA Summary'!D$54:D$77)+SUM('1.  LRAMVA Summary'!D$78:D$79)*(MONTH($E143)-1)/12)*$H143</f>
        <v>22.633447842021866</v>
      </c>
      <c r="J143" s="230">
        <f>(SUM('1.  LRAMVA Summary'!E$54:E$77)+SUM('1.  LRAMVA Summary'!E$78:E$79)*(MONTH($E143)-1)/12)*$H143</f>
        <v>534.17991191566841</v>
      </c>
      <c r="K143" s="230">
        <f>(SUM('1.  LRAMVA Summary'!F$54:F$77)+SUM('1.  LRAMVA Summary'!F$78:F$79)*(MONTH($E143)-1)/12)*$H143</f>
        <v>-85.75852129471366</v>
      </c>
      <c r="L143" s="230">
        <f>(SUM('1.  LRAMVA Summary'!G$54:G$77)+SUM('1.  LRAMVA Summary'!G$78:G$79)*(MONTH($E143)-1)/12)*$H143</f>
        <v>35.515100119911551</v>
      </c>
      <c r="M143" s="230">
        <f>(SUM('1.  LRAMVA Summary'!H$54:H$77)+SUM('1.  LRAMVA Summary'!H$78:H$79)*(MONTH($E143)-1)/12)*$H143</f>
        <v>31.690533075122985</v>
      </c>
      <c r="N143" s="230">
        <f>(SUM('1.  LRAMVA Summary'!I$54:I$77)+SUM('1.  LRAMVA Summary'!I$78:I$79)*(MONTH($E143)-1)/12)*$H143</f>
        <v>218.8593160867706</v>
      </c>
      <c r="O143" s="230">
        <f>(SUM('1.  LRAMVA Summary'!J$54:J$77)+SUM('1.  LRAMVA Summary'!J$78:J$79)*(MONTH($E143)-1)/12)*$H143</f>
        <v>54.818001100596661</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811.93778884537846</v>
      </c>
    </row>
    <row r="144" spans="2:23" s="9" customFormat="1">
      <c r="B144" s="66"/>
      <c r="E144" s="214">
        <v>43739</v>
      </c>
      <c r="F144" s="214" t="s">
        <v>186</v>
      </c>
      <c r="G144" s="215" t="s">
        <v>69</v>
      </c>
      <c r="H144" s="240">
        <f>$C$50/12</f>
        <v>1.8166666666666667E-3</v>
      </c>
      <c r="I144" s="230">
        <f>(SUM('1.  LRAMVA Summary'!D$54:D$77)+SUM('1.  LRAMVA Summary'!D$78:D$79)*(MONTH($E144)-1)/12)*$H144</f>
        <v>25.462628822274596</v>
      </c>
      <c r="J144" s="230">
        <f>(SUM('1.  LRAMVA Summary'!E$54:E$77)+SUM('1.  LRAMVA Summary'!E$78:E$79)*(MONTH($E144)-1)/12)*$H144</f>
        <v>600.95240090512698</v>
      </c>
      <c r="K144" s="230">
        <f>(SUM('1.  LRAMVA Summary'!F$54:F$77)+SUM('1.  LRAMVA Summary'!F$78:F$79)*(MONTH($E144)-1)/12)*$H144</f>
        <v>-96.478336456552867</v>
      </c>
      <c r="L144" s="230">
        <f>(SUM('1.  LRAMVA Summary'!G$54:G$77)+SUM('1.  LRAMVA Summary'!G$78:G$79)*(MONTH($E144)-1)/12)*$H144</f>
        <v>39.954487634900495</v>
      </c>
      <c r="M144" s="230">
        <f>(SUM('1.  LRAMVA Summary'!H$54:H$77)+SUM('1.  LRAMVA Summary'!H$78:H$79)*(MONTH($E144)-1)/12)*$H144</f>
        <v>35.651849709513364</v>
      </c>
      <c r="N144" s="230">
        <f>(SUM('1.  LRAMVA Summary'!I$54:I$77)+SUM('1.  LRAMVA Summary'!I$78:I$79)*(MONTH($E144)-1)/12)*$H144</f>
        <v>246.21673059761696</v>
      </c>
      <c r="O144" s="230">
        <f>(SUM('1.  LRAMVA Summary'!J$54:J$77)+SUM('1.  LRAMVA Summary'!J$78:J$79)*(MONTH($E144)-1)/12)*$H144</f>
        <v>61.670251238171247</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913.43001245105074</v>
      </c>
    </row>
    <row r="145" spans="2:23" s="9" customFormat="1">
      <c r="B145" s="66"/>
      <c r="E145" s="214">
        <v>43770</v>
      </c>
      <c r="F145" s="214" t="s">
        <v>186</v>
      </c>
      <c r="G145" s="215" t="s">
        <v>69</v>
      </c>
      <c r="H145" s="240">
        <f t="shared" ref="H145:H146" si="79">$C$50/12</f>
        <v>1.8166666666666667E-3</v>
      </c>
      <c r="I145" s="230">
        <f>(SUM('1.  LRAMVA Summary'!D$54:D$77)+SUM('1.  LRAMVA Summary'!D$78:D$79)*(MONTH($E145)-1)/12)*$H145</f>
        <v>28.291809802527332</v>
      </c>
      <c r="J145" s="230">
        <f>(SUM('1.  LRAMVA Summary'!E$54:E$77)+SUM('1.  LRAMVA Summary'!E$78:E$79)*(MONTH($E145)-1)/12)*$H145</f>
        <v>667.72488989458554</v>
      </c>
      <c r="K145" s="230">
        <f>(SUM('1.  LRAMVA Summary'!F$54:F$77)+SUM('1.  LRAMVA Summary'!F$78:F$79)*(MONTH($E145)-1)/12)*$H145</f>
        <v>-107.19815161839207</v>
      </c>
      <c r="L145" s="230">
        <f>(SUM('1.  LRAMVA Summary'!G$54:G$77)+SUM('1.  LRAMVA Summary'!G$78:G$79)*(MONTH($E145)-1)/12)*$H145</f>
        <v>44.393875149889432</v>
      </c>
      <c r="M145" s="230">
        <f>(SUM('1.  LRAMVA Summary'!H$54:H$77)+SUM('1.  LRAMVA Summary'!H$78:H$79)*(MONTH($E145)-1)/12)*$H145</f>
        <v>39.613166343903728</v>
      </c>
      <c r="N145" s="230">
        <f>(SUM('1.  LRAMVA Summary'!I$54:I$77)+SUM('1.  LRAMVA Summary'!I$78:I$79)*(MONTH($E145)-1)/12)*$H145</f>
        <v>273.57414510846331</v>
      </c>
      <c r="O145" s="230">
        <f>(SUM('1.  LRAMVA Summary'!J$54:J$77)+SUM('1.  LRAMVA Summary'!J$78:J$79)*(MONTH($E145)-1)/12)*$H145</f>
        <v>68.522501375745833</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1014.9222360567231</v>
      </c>
    </row>
    <row r="146" spans="2:23" s="9" customFormat="1">
      <c r="B146" s="66"/>
      <c r="E146" s="214">
        <v>43800</v>
      </c>
      <c r="F146" s="214" t="s">
        <v>186</v>
      </c>
      <c r="G146" s="215" t="s">
        <v>69</v>
      </c>
      <c r="H146" s="240">
        <f t="shared" si="79"/>
        <v>1.8166666666666667E-3</v>
      </c>
      <c r="I146" s="230">
        <f>(SUM('1.  LRAMVA Summary'!D$54:D$77)+SUM('1.  LRAMVA Summary'!D$78:D$79)*(MONTH($E146)-1)/12)*$H146</f>
        <v>31.120990782780066</v>
      </c>
      <c r="J146" s="230">
        <f>(SUM('1.  LRAMVA Summary'!E$54:E$77)+SUM('1.  LRAMVA Summary'!E$78:E$79)*(MONTH($E146)-1)/12)*$H146</f>
        <v>734.49737888404411</v>
      </c>
      <c r="K146" s="230">
        <f>(SUM('1.  LRAMVA Summary'!F$54:F$77)+SUM('1.  LRAMVA Summary'!F$78:F$79)*(MONTH($E146)-1)/12)*$H146</f>
        <v>-117.91796678023128</v>
      </c>
      <c r="L146" s="230">
        <f>(SUM('1.  LRAMVA Summary'!G$54:G$77)+SUM('1.  LRAMVA Summary'!G$78:G$79)*(MONTH($E146)-1)/12)*$H146</f>
        <v>48.833262664878383</v>
      </c>
      <c r="M146" s="230">
        <f>(SUM('1.  LRAMVA Summary'!H$54:H$77)+SUM('1.  LRAMVA Summary'!H$78:H$79)*(MONTH($E146)-1)/12)*$H146</f>
        <v>43.574482978294107</v>
      </c>
      <c r="N146" s="230">
        <f>(SUM('1.  LRAMVA Summary'!I$54:I$77)+SUM('1.  LRAMVA Summary'!I$78:I$79)*(MONTH($E146)-1)/12)*$H146</f>
        <v>300.93155961930955</v>
      </c>
      <c r="O146" s="230">
        <f>(SUM('1.  LRAMVA Summary'!J$54:J$77)+SUM('1.  LRAMVA Summary'!J$78:J$79)*(MONTH($E146)-1)/12)*$H146</f>
        <v>75.374751513320405</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1116.4144596623953</v>
      </c>
    </row>
    <row r="147" spans="2:23" s="9" customFormat="1" ht="15.75" thickBot="1">
      <c r="B147" s="66"/>
      <c r="E147" s="216" t="s">
        <v>469</v>
      </c>
      <c r="F147" s="216"/>
      <c r="G147" s="217"/>
      <c r="H147" s="218"/>
      <c r="I147" s="219">
        <f>SUM(I134:I146)</f>
        <v>187.77715414347153</v>
      </c>
      <c r="J147" s="219">
        <f>SUM(J134:J146)</f>
        <v>4431.7942348095221</v>
      </c>
      <c r="K147" s="219">
        <f t="shared" ref="K147:O147" si="80">SUM(K134:K146)</f>
        <v>-711.49085126904356</v>
      </c>
      <c r="L147" s="219">
        <f t="shared" si="80"/>
        <v>294.64907318520653</v>
      </c>
      <c r="M147" s="219">
        <f t="shared" si="80"/>
        <v>262.91876322474451</v>
      </c>
      <c r="N147" s="219">
        <f t="shared" si="80"/>
        <v>1815.7542686120896</v>
      </c>
      <c r="O147" s="219">
        <f t="shared" si="80"/>
        <v>454.7945286264524</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6736.1971713324428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187.77715414347153</v>
      </c>
      <c r="J149" s="228">
        <f t="shared" ref="J149" si="82">J147+J148</f>
        <v>4431.7942348095221</v>
      </c>
      <c r="K149" s="228">
        <f t="shared" ref="K149" si="83">K147+K148</f>
        <v>-711.49085126904356</v>
      </c>
      <c r="L149" s="228">
        <f t="shared" ref="L149" si="84">L147+L148</f>
        <v>294.64907318520653</v>
      </c>
      <c r="M149" s="228">
        <f t="shared" ref="M149" si="85">M147+M148</f>
        <v>262.91876322474451</v>
      </c>
      <c r="N149" s="228">
        <f t="shared" ref="N149" si="86">N147+N148</f>
        <v>1815.7542686120896</v>
      </c>
      <c r="O149" s="228">
        <f t="shared" ref="O149:V149" si="87">O147+O148</f>
        <v>454.7945286264524</v>
      </c>
      <c r="P149" s="228">
        <f t="shared" si="87"/>
        <v>0</v>
      </c>
      <c r="Q149" s="228">
        <f t="shared" si="87"/>
        <v>0</v>
      </c>
      <c r="R149" s="228">
        <f t="shared" si="87"/>
        <v>0</v>
      </c>
      <c r="S149" s="228">
        <f t="shared" si="87"/>
        <v>0</v>
      </c>
      <c r="T149" s="228">
        <f t="shared" si="87"/>
        <v>0</v>
      </c>
      <c r="U149" s="228">
        <f t="shared" si="87"/>
        <v>0</v>
      </c>
      <c r="V149" s="228">
        <f t="shared" si="87"/>
        <v>0</v>
      </c>
      <c r="W149" s="228">
        <f>W147+W148</f>
        <v>6736.1971713324428</v>
      </c>
    </row>
    <row r="150" spans="2:23" s="9" customFormat="1">
      <c r="B150" s="66"/>
      <c r="E150" s="214">
        <v>43831</v>
      </c>
      <c r="F150" s="214" t="s">
        <v>187</v>
      </c>
      <c r="G150" s="215" t="s">
        <v>65</v>
      </c>
      <c r="H150" s="240">
        <f>$C$51/12</f>
        <v>1.8166666666666667E-3</v>
      </c>
      <c r="I150" s="230">
        <f>(SUM('1.  LRAMVA Summary'!D$54:D$80)+SUM('1.  LRAMVA Summary'!D$81:D$82)*(MONTH($E150)-1)/12)*$H150</f>
        <v>33.950171763032799</v>
      </c>
      <c r="J150" s="230">
        <f>(SUM('1.  LRAMVA Summary'!E$54:E$80)+SUM('1.  LRAMVA Summary'!E$81:E$82)*(MONTH($E150)-1)/12)*$H150</f>
        <v>801.26986787350268</v>
      </c>
      <c r="K150" s="230">
        <f>(SUM('1.  LRAMVA Summary'!F$54:F$80)+SUM('1.  LRAMVA Summary'!F$81:F$82)*(MONTH($E150)-1)/12)*$H150</f>
        <v>-128.63778194207049</v>
      </c>
      <c r="L150" s="230">
        <f>(SUM('1.  LRAMVA Summary'!G$54:G$80)+SUM('1.  LRAMVA Summary'!G$81:G$82)*(MONTH($E150)-1)/12)*$H150</f>
        <v>53.272650179867327</v>
      </c>
      <c r="M150" s="230">
        <f>(SUM('1.  LRAMVA Summary'!H$54:H$80)+SUM('1.  LRAMVA Summary'!H$81:H$82)*(MONTH($E150)-1)/12)*$H150</f>
        <v>47.535799612684478</v>
      </c>
      <c r="N150" s="230">
        <f>(SUM('1.  LRAMVA Summary'!I$54:I$80)+SUM('1.  LRAMVA Summary'!I$81:I$82)*(MONTH($E150)-1)/12)*$H150</f>
        <v>328.28897413015591</v>
      </c>
      <c r="O150" s="230">
        <f>(SUM('1.  LRAMVA Summary'!J$54:J$80)+SUM('1.  LRAMVA Summary'!J$81:J$82)*(MONTH($E150)-1)/12)*$H150</f>
        <v>82.227001650894991</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1217.9066832680678</v>
      </c>
    </row>
    <row r="151" spans="2:23" s="9" customFormat="1">
      <c r="B151" s="66"/>
      <c r="E151" s="214">
        <v>43862</v>
      </c>
      <c r="F151" s="214" t="s">
        <v>187</v>
      </c>
      <c r="G151" s="215" t="s">
        <v>65</v>
      </c>
      <c r="H151" s="240">
        <f t="shared" ref="H151:H152" si="88">$C$51/12</f>
        <v>1.8166666666666667E-3</v>
      </c>
      <c r="I151" s="230">
        <f>(SUM('1.  LRAMVA Summary'!D$54:D$80)+SUM('1.  LRAMVA Summary'!D$81:D$82)*(MONTH($E151)-1)/12)*$H151</f>
        <v>33.950171763032799</v>
      </c>
      <c r="J151" s="230">
        <f>(SUM('1.  LRAMVA Summary'!E$54:E$80)+SUM('1.  LRAMVA Summary'!E$81:E$82)*(MONTH($E151)-1)/12)*$H151</f>
        <v>801.26986787350268</v>
      </c>
      <c r="K151" s="230">
        <f>(SUM('1.  LRAMVA Summary'!F$54:F$80)+SUM('1.  LRAMVA Summary'!F$81:F$82)*(MONTH($E151)-1)/12)*$H151</f>
        <v>-128.63778194207049</v>
      </c>
      <c r="L151" s="230">
        <f>(SUM('1.  LRAMVA Summary'!G$54:G$80)+SUM('1.  LRAMVA Summary'!G$81:G$82)*(MONTH($E151)-1)/12)*$H151</f>
        <v>53.272650179867327</v>
      </c>
      <c r="M151" s="230">
        <f>(SUM('1.  LRAMVA Summary'!H$54:H$80)+SUM('1.  LRAMVA Summary'!H$81:H$82)*(MONTH($E151)-1)/12)*$H151</f>
        <v>47.535799612684478</v>
      </c>
      <c r="N151" s="230">
        <f>(SUM('1.  LRAMVA Summary'!I$54:I$80)+SUM('1.  LRAMVA Summary'!I$81:I$82)*(MONTH($E151)-1)/12)*$H151</f>
        <v>328.28897413015591</v>
      </c>
      <c r="O151" s="230">
        <f>(SUM('1.  LRAMVA Summary'!J$54:J$80)+SUM('1.  LRAMVA Summary'!J$81:J$82)*(MONTH($E151)-1)/12)*$H151</f>
        <v>82.227001650894991</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1217.9066832680678</v>
      </c>
    </row>
    <row r="152" spans="2:23" s="9" customFormat="1">
      <c r="B152" s="66"/>
      <c r="E152" s="214">
        <v>43891</v>
      </c>
      <c r="F152" s="214" t="s">
        <v>187</v>
      </c>
      <c r="G152" s="215" t="s">
        <v>65</v>
      </c>
      <c r="H152" s="240">
        <f t="shared" si="88"/>
        <v>1.8166666666666667E-3</v>
      </c>
      <c r="I152" s="230">
        <f>(SUM('1.  LRAMVA Summary'!D$54:D$80)+SUM('1.  LRAMVA Summary'!D$81:D$82)*(MONTH($E152)-1)/12)*$H152</f>
        <v>33.950171763032799</v>
      </c>
      <c r="J152" s="230">
        <f>(SUM('1.  LRAMVA Summary'!E$54:E$80)+SUM('1.  LRAMVA Summary'!E$81:E$82)*(MONTH($E152)-1)/12)*$H152</f>
        <v>801.26986787350268</v>
      </c>
      <c r="K152" s="230">
        <f>(SUM('1.  LRAMVA Summary'!F$54:F$80)+SUM('1.  LRAMVA Summary'!F$81:F$82)*(MONTH($E152)-1)/12)*$H152</f>
        <v>-128.63778194207049</v>
      </c>
      <c r="L152" s="230">
        <f>(SUM('1.  LRAMVA Summary'!G$54:G$80)+SUM('1.  LRAMVA Summary'!G$81:G$82)*(MONTH($E152)-1)/12)*$H152</f>
        <v>53.272650179867327</v>
      </c>
      <c r="M152" s="230">
        <f>(SUM('1.  LRAMVA Summary'!H$54:H$80)+SUM('1.  LRAMVA Summary'!H$81:H$82)*(MONTH($E152)-1)/12)*$H152</f>
        <v>47.535799612684478</v>
      </c>
      <c r="N152" s="230">
        <f>(SUM('1.  LRAMVA Summary'!I$54:I$80)+SUM('1.  LRAMVA Summary'!I$81:I$82)*(MONTH($E152)-1)/12)*$H152</f>
        <v>328.28897413015591</v>
      </c>
      <c r="O152" s="230">
        <f>(SUM('1.  LRAMVA Summary'!J$54:J$80)+SUM('1.  LRAMVA Summary'!J$81:J$82)*(MONTH($E152)-1)/12)*$H152</f>
        <v>82.227001650894991</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1217.9066832680678</v>
      </c>
    </row>
    <row r="153" spans="2:23" s="9" customFormat="1">
      <c r="B153" s="66"/>
      <c r="E153" s="214">
        <v>43922</v>
      </c>
      <c r="F153" s="214" t="s">
        <v>187</v>
      </c>
      <c r="G153" s="215" t="s">
        <v>66</v>
      </c>
      <c r="H153" s="240">
        <f>$C$52/12</f>
        <v>1.8166666666666667E-3</v>
      </c>
      <c r="I153" s="230">
        <f>(SUM('1.  LRAMVA Summary'!D$54:D$80)+SUM('1.  LRAMVA Summary'!D$81:D$82)*(MONTH($E153)-1)/12)*$H153</f>
        <v>33.950171763032799</v>
      </c>
      <c r="J153" s="230">
        <f>(SUM('1.  LRAMVA Summary'!E$54:E$80)+SUM('1.  LRAMVA Summary'!E$81:E$82)*(MONTH($E153)-1)/12)*$H153</f>
        <v>801.26986787350268</v>
      </c>
      <c r="K153" s="230">
        <f>(SUM('1.  LRAMVA Summary'!F$54:F$80)+SUM('1.  LRAMVA Summary'!F$81:F$82)*(MONTH($E153)-1)/12)*$H153</f>
        <v>-128.63778194207049</v>
      </c>
      <c r="L153" s="230">
        <f>(SUM('1.  LRAMVA Summary'!G$54:G$80)+SUM('1.  LRAMVA Summary'!G$81:G$82)*(MONTH($E153)-1)/12)*$H153</f>
        <v>53.272650179867327</v>
      </c>
      <c r="M153" s="230">
        <f>(SUM('1.  LRAMVA Summary'!H$54:H$80)+SUM('1.  LRAMVA Summary'!H$81:H$82)*(MONTH($E153)-1)/12)*$H153</f>
        <v>47.535799612684478</v>
      </c>
      <c r="N153" s="230">
        <f>(SUM('1.  LRAMVA Summary'!I$54:I$80)+SUM('1.  LRAMVA Summary'!I$81:I$82)*(MONTH($E153)-1)/12)*$H153</f>
        <v>328.28897413015591</v>
      </c>
      <c r="O153" s="230">
        <f>(SUM('1.  LRAMVA Summary'!J$54:J$80)+SUM('1.  LRAMVA Summary'!J$81:J$82)*(MONTH($E153)-1)/12)*$H153</f>
        <v>82.227001650894991</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1217.9066832680678</v>
      </c>
    </row>
    <row r="154" spans="2:23" s="9" customFormat="1">
      <c r="B154" s="66"/>
      <c r="E154" s="214">
        <v>43952</v>
      </c>
      <c r="F154" s="214" t="s">
        <v>187</v>
      </c>
      <c r="G154" s="215" t="s">
        <v>66</v>
      </c>
      <c r="H154" s="240">
        <f>$C$52/12</f>
        <v>1.8166666666666667E-3</v>
      </c>
      <c r="I154" s="230">
        <f>(SUM('1.  LRAMVA Summary'!D$54:D$80)+SUM('1.  LRAMVA Summary'!D$81:D$82)*(MONTH($E154)-1)/12)*$H154</f>
        <v>33.950171763032799</v>
      </c>
      <c r="J154" s="230">
        <f>(SUM('1.  LRAMVA Summary'!E$54:E$80)+SUM('1.  LRAMVA Summary'!E$81:E$82)*(MONTH($E154)-1)/12)*$H154</f>
        <v>801.26986787350268</v>
      </c>
      <c r="K154" s="230">
        <f>(SUM('1.  LRAMVA Summary'!F$54:F$80)+SUM('1.  LRAMVA Summary'!F$81:F$82)*(MONTH($E154)-1)/12)*$H154</f>
        <v>-128.63778194207049</v>
      </c>
      <c r="L154" s="230">
        <f>(SUM('1.  LRAMVA Summary'!G$54:G$80)+SUM('1.  LRAMVA Summary'!G$81:G$82)*(MONTH($E154)-1)/12)*$H154</f>
        <v>53.272650179867327</v>
      </c>
      <c r="M154" s="230">
        <f>(SUM('1.  LRAMVA Summary'!H$54:H$80)+SUM('1.  LRAMVA Summary'!H$81:H$82)*(MONTH($E154)-1)/12)*$H154</f>
        <v>47.535799612684478</v>
      </c>
      <c r="N154" s="230">
        <f>(SUM('1.  LRAMVA Summary'!I$54:I$80)+SUM('1.  LRAMVA Summary'!I$81:I$82)*(MONTH($E154)-1)/12)*$H154</f>
        <v>328.28897413015591</v>
      </c>
      <c r="O154" s="230">
        <f>(SUM('1.  LRAMVA Summary'!J$54:J$80)+SUM('1.  LRAMVA Summary'!J$81:J$82)*(MONTH($E154)-1)/12)*$H154</f>
        <v>82.227001650894991</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1217.9066832680678</v>
      </c>
    </row>
    <row r="155" spans="2:23" s="9" customFormat="1">
      <c r="B155" s="66"/>
      <c r="E155" s="214">
        <v>43983</v>
      </c>
      <c r="F155" s="214" t="s">
        <v>187</v>
      </c>
      <c r="G155" s="215" t="s">
        <v>66</v>
      </c>
      <c r="H155" s="240">
        <f>$C$52/12</f>
        <v>1.8166666666666667E-3</v>
      </c>
      <c r="I155" s="230">
        <f>(SUM('1.  LRAMVA Summary'!D$54:D$80)+SUM('1.  LRAMVA Summary'!D$81:D$82)*(MONTH($E155)-1)/12)*$H155</f>
        <v>33.950171763032799</v>
      </c>
      <c r="J155" s="230">
        <f>(SUM('1.  LRAMVA Summary'!E$54:E$80)+SUM('1.  LRAMVA Summary'!E$81:E$82)*(MONTH($E155)-1)/12)*$H155</f>
        <v>801.26986787350268</v>
      </c>
      <c r="K155" s="230">
        <f>(SUM('1.  LRAMVA Summary'!F$54:F$80)+SUM('1.  LRAMVA Summary'!F$81:F$82)*(MONTH($E155)-1)/12)*$H155</f>
        <v>-128.63778194207049</v>
      </c>
      <c r="L155" s="230">
        <f>(SUM('1.  LRAMVA Summary'!G$54:G$80)+SUM('1.  LRAMVA Summary'!G$81:G$82)*(MONTH($E155)-1)/12)*$H155</f>
        <v>53.272650179867327</v>
      </c>
      <c r="M155" s="230">
        <f>(SUM('1.  LRAMVA Summary'!H$54:H$80)+SUM('1.  LRAMVA Summary'!H$81:H$82)*(MONTH($E155)-1)/12)*$H155</f>
        <v>47.535799612684478</v>
      </c>
      <c r="N155" s="230">
        <f>(SUM('1.  LRAMVA Summary'!I$54:I$80)+SUM('1.  LRAMVA Summary'!I$81:I$82)*(MONTH($E155)-1)/12)*$H155</f>
        <v>328.28897413015591</v>
      </c>
      <c r="O155" s="230">
        <f>(SUM('1.  LRAMVA Summary'!J$54:J$80)+SUM('1.  LRAMVA Summary'!J$81:J$82)*(MONTH($E155)-1)/12)*$H155</f>
        <v>82.227001650894991</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1217.9066832680678</v>
      </c>
    </row>
    <row r="156" spans="2:23" s="9" customFormat="1">
      <c r="B156" s="66"/>
      <c r="E156" s="214">
        <v>44013</v>
      </c>
      <c r="F156" s="214" t="s">
        <v>187</v>
      </c>
      <c r="G156" s="215" t="s">
        <v>68</v>
      </c>
      <c r="H156" s="240">
        <f>$C$53/12</f>
        <v>4.75E-4</v>
      </c>
      <c r="I156" s="230">
        <f>(SUM('1.  LRAMVA Summary'!D$54:D$80)+SUM('1.  LRAMVA Summary'!D$81:D$82)*(MONTH($E156)-1)/12)*$H156</f>
        <v>8.876879772903072</v>
      </c>
      <c r="J156" s="230">
        <f>(SUM('1.  LRAMVA Summary'!E$54:E$80)+SUM('1.  LRAMVA Summary'!E$81:E$82)*(MONTH($E156)-1)/12)*$H156</f>
        <v>209.50634159995252</v>
      </c>
      <c r="K156" s="230">
        <f>(SUM('1.  LRAMVA Summary'!F$54:F$80)+SUM('1.  LRAMVA Summary'!F$81:F$82)*(MONTH($E156)-1)/12)*$H156</f>
        <v>-33.634649406871638</v>
      </c>
      <c r="L156" s="230">
        <f>(SUM('1.  LRAMVA Summary'!G$54:G$80)+SUM('1.  LRAMVA Summary'!G$81:G$82)*(MONTH($E156)-1)/12)*$H156</f>
        <v>13.929087432350631</v>
      </c>
      <c r="M156" s="230">
        <f>(SUM('1.  LRAMVA Summary'!H$54:H$80)+SUM('1.  LRAMVA Summary'!H$81:H$82)*(MONTH($E156)-1)/12)*$H156</f>
        <v>12.429085219830345</v>
      </c>
      <c r="N156" s="230">
        <f>(SUM('1.  LRAMVA Summary'!I$54:I$80)+SUM('1.  LRAMVA Summary'!I$81:I$82)*(MONTH($E156)-1)/12)*$H156</f>
        <v>85.837025345958196</v>
      </c>
      <c r="O156" s="230">
        <f>(SUM('1.  LRAMVA Summary'!J$54:J$80)+SUM('1.  LRAMVA Summary'!J$81:J$82)*(MONTH($E156)-1)/12)*$H156</f>
        <v>21.499720615142266</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318.44349057926541</v>
      </c>
    </row>
    <row r="157" spans="2:23" s="9" customFormat="1">
      <c r="B157" s="66"/>
      <c r="E157" s="214">
        <v>44044</v>
      </c>
      <c r="F157" s="214" t="s">
        <v>187</v>
      </c>
      <c r="G157" s="215" t="s">
        <v>68</v>
      </c>
      <c r="H157" s="240">
        <f>$C$53/12</f>
        <v>4.75E-4</v>
      </c>
      <c r="I157" s="230">
        <f>(SUM('1.  LRAMVA Summary'!D$54:D$80)+SUM('1.  LRAMVA Summary'!D$81:D$82)*(MONTH($E157)-1)/12)*$H157</f>
        <v>8.876879772903072</v>
      </c>
      <c r="J157" s="230">
        <f>(SUM('1.  LRAMVA Summary'!E$54:E$80)+SUM('1.  LRAMVA Summary'!E$81:E$82)*(MONTH($E157)-1)/12)*$H157</f>
        <v>209.50634159995252</v>
      </c>
      <c r="K157" s="230">
        <f>(SUM('1.  LRAMVA Summary'!F$54:F$80)+SUM('1.  LRAMVA Summary'!F$81:F$82)*(MONTH($E157)-1)/12)*$H157</f>
        <v>-33.634649406871638</v>
      </c>
      <c r="L157" s="230">
        <f>(SUM('1.  LRAMVA Summary'!G$54:G$80)+SUM('1.  LRAMVA Summary'!G$81:G$82)*(MONTH($E157)-1)/12)*$H157</f>
        <v>13.929087432350631</v>
      </c>
      <c r="M157" s="230">
        <f>(SUM('1.  LRAMVA Summary'!H$54:H$80)+SUM('1.  LRAMVA Summary'!H$81:H$82)*(MONTH($E157)-1)/12)*$H157</f>
        <v>12.429085219830345</v>
      </c>
      <c r="N157" s="230">
        <f>(SUM('1.  LRAMVA Summary'!I$54:I$80)+SUM('1.  LRAMVA Summary'!I$81:I$82)*(MONTH($E157)-1)/12)*$H157</f>
        <v>85.837025345958196</v>
      </c>
      <c r="O157" s="230">
        <f>(SUM('1.  LRAMVA Summary'!J$54:J$80)+SUM('1.  LRAMVA Summary'!J$81:J$82)*(MONTH($E157)-1)/12)*$H157</f>
        <v>21.499720615142266</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318.44349057926541</v>
      </c>
    </row>
    <row r="158" spans="2:23" s="9" customFormat="1">
      <c r="B158" s="66"/>
      <c r="E158" s="214">
        <v>44075</v>
      </c>
      <c r="F158" s="214" t="s">
        <v>187</v>
      </c>
      <c r="G158" s="215" t="s">
        <v>68</v>
      </c>
      <c r="H158" s="240">
        <f>$C$53/12</f>
        <v>4.75E-4</v>
      </c>
      <c r="I158" s="230">
        <f>(SUM('1.  LRAMVA Summary'!D$54:D$80)+SUM('1.  LRAMVA Summary'!D$81:D$82)*(MONTH($E158)-1)/12)*$H158</f>
        <v>8.876879772903072</v>
      </c>
      <c r="J158" s="230">
        <f>(SUM('1.  LRAMVA Summary'!E$54:E$80)+SUM('1.  LRAMVA Summary'!E$81:E$82)*(MONTH($E158)-1)/12)*$H158</f>
        <v>209.50634159995252</v>
      </c>
      <c r="K158" s="230">
        <f>(SUM('1.  LRAMVA Summary'!F$54:F$80)+SUM('1.  LRAMVA Summary'!F$81:F$82)*(MONTH($E158)-1)/12)*$H158</f>
        <v>-33.634649406871638</v>
      </c>
      <c r="L158" s="230">
        <f>(SUM('1.  LRAMVA Summary'!G$54:G$80)+SUM('1.  LRAMVA Summary'!G$81:G$82)*(MONTH($E158)-1)/12)*$H158</f>
        <v>13.929087432350631</v>
      </c>
      <c r="M158" s="230">
        <f>(SUM('1.  LRAMVA Summary'!H$54:H$80)+SUM('1.  LRAMVA Summary'!H$81:H$82)*(MONTH($E158)-1)/12)*$H158</f>
        <v>12.429085219830345</v>
      </c>
      <c r="N158" s="230">
        <f>(SUM('1.  LRAMVA Summary'!I$54:I$80)+SUM('1.  LRAMVA Summary'!I$81:I$82)*(MONTH($E158)-1)/12)*$H158</f>
        <v>85.837025345958196</v>
      </c>
      <c r="O158" s="230">
        <f>(SUM('1.  LRAMVA Summary'!J$54:J$80)+SUM('1.  LRAMVA Summary'!J$81:J$82)*(MONTH($E158)-1)/12)*$H158</f>
        <v>21.499720615142266</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318.44349057926541</v>
      </c>
    </row>
    <row r="159" spans="2:23" s="9" customFormat="1">
      <c r="B159" s="66"/>
      <c r="E159" s="214">
        <v>44105</v>
      </c>
      <c r="F159" s="214" t="s">
        <v>187</v>
      </c>
      <c r="G159" s="215" t="s">
        <v>69</v>
      </c>
      <c r="H159" s="240">
        <f>$C$54/12</f>
        <v>4.75E-4</v>
      </c>
      <c r="I159" s="230">
        <f>(SUM('1.  LRAMVA Summary'!D$54:D$80)+SUM('1.  LRAMVA Summary'!D$81:D$82)*(MONTH($E159)-1)/12)*$H159</f>
        <v>8.876879772903072</v>
      </c>
      <c r="J159" s="230">
        <f>(SUM('1.  LRAMVA Summary'!E$54:E$80)+SUM('1.  LRAMVA Summary'!E$81:E$82)*(MONTH($E159)-1)/12)*$H159</f>
        <v>209.50634159995252</v>
      </c>
      <c r="K159" s="230">
        <f>(SUM('1.  LRAMVA Summary'!F$54:F$80)+SUM('1.  LRAMVA Summary'!F$81:F$82)*(MONTH($E159)-1)/12)*$H159</f>
        <v>-33.634649406871638</v>
      </c>
      <c r="L159" s="230">
        <f>(SUM('1.  LRAMVA Summary'!G$54:G$80)+SUM('1.  LRAMVA Summary'!G$81:G$82)*(MONTH($E159)-1)/12)*$H159</f>
        <v>13.929087432350631</v>
      </c>
      <c r="M159" s="230">
        <f>(SUM('1.  LRAMVA Summary'!H$54:H$80)+SUM('1.  LRAMVA Summary'!H$81:H$82)*(MONTH($E159)-1)/12)*$H159</f>
        <v>12.429085219830345</v>
      </c>
      <c r="N159" s="230">
        <f>(SUM('1.  LRAMVA Summary'!I$54:I$80)+SUM('1.  LRAMVA Summary'!I$81:I$82)*(MONTH($E159)-1)/12)*$H159</f>
        <v>85.837025345958196</v>
      </c>
      <c r="O159" s="230">
        <f>(SUM('1.  LRAMVA Summary'!J$54:J$80)+SUM('1.  LRAMVA Summary'!J$81:J$82)*(MONTH($E159)-1)/12)*$H159</f>
        <v>21.499720615142266</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318.44349057926541</v>
      </c>
    </row>
    <row r="160" spans="2:23" s="9" customFormat="1">
      <c r="B160" s="66"/>
      <c r="E160" s="214">
        <v>44136</v>
      </c>
      <c r="F160" s="214" t="s">
        <v>187</v>
      </c>
      <c r="G160" s="215" t="s">
        <v>69</v>
      </c>
      <c r="H160" s="240">
        <f>$C$54/12</f>
        <v>4.75E-4</v>
      </c>
      <c r="I160" s="230">
        <f>(SUM('1.  LRAMVA Summary'!D$54:D$80)+SUM('1.  LRAMVA Summary'!D$81:D$82)*(MONTH($E160)-1)/12)*$H160</f>
        <v>8.876879772903072</v>
      </c>
      <c r="J160" s="230">
        <f>(SUM('1.  LRAMVA Summary'!E$54:E$80)+SUM('1.  LRAMVA Summary'!E$81:E$82)*(MONTH($E160)-1)/12)*$H160</f>
        <v>209.50634159995252</v>
      </c>
      <c r="K160" s="230">
        <f>(SUM('1.  LRAMVA Summary'!F$54:F$80)+SUM('1.  LRAMVA Summary'!F$81:F$82)*(MONTH($E160)-1)/12)*$H160</f>
        <v>-33.634649406871638</v>
      </c>
      <c r="L160" s="230">
        <f>(SUM('1.  LRAMVA Summary'!G$54:G$80)+SUM('1.  LRAMVA Summary'!G$81:G$82)*(MONTH($E160)-1)/12)*$H160</f>
        <v>13.929087432350631</v>
      </c>
      <c r="M160" s="230">
        <f>(SUM('1.  LRAMVA Summary'!H$54:H$80)+SUM('1.  LRAMVA Summary'!H$81:H$82)*(MONTH($E160)-1)/12)*$H160</f>
        <v>12.429085219830345</v>
      </c>
      <c r="N160" s="230">
        <f>(SUM('1.  LRAMVA Summary'!I$54:I$80)+SUM('1.  LRAMVA Summary'!I$81:I$82)*(MONTH($E160)-1)/12)*$H160</f>
        <v>85.837025345958196</v>
      </c>
      <c r="O160" s="230">
        <f>(SUM('1.  LRAMVA Summary'!J$54:J$80)+SUM('1.  LRAMVA Summary'!J$81:J$82)*(MONTH($E160)-1)/12)*$H160</f>
        <v>21.499720615142266</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318.44349057926541</v>
      </c>
    </row>
    <row r="161" spans="2:23" s="9" customFormat="1">
      <c r="B161" s="66"/>
      <c r="E161" s="214">
        <v>44166</v>
      </c>
      <c r="F161" s="214" t="s">
        <v>187</v>
      </c>
      <c r="G161" s="215" t="s">
        <v>69</v>
      </c>
      <c r="H161" s="240">
        <f>$C$54/12</f>
        <v>4.75E-4</v>
      </c>
      <c r="I161" s="230">
        <f>(SUM('1.  LRAMVA Summary'!D$54:D$80)+SUM('1.  LRAMVA Summary'!D$81:D$82)*(MONTH($E161)-1)/12)*$H161</f>
        <v>8.876879772903072</v>
      </c>
      <c r="J161" s="230">
        <f>(SUM('1.  LRAMVA Summary'!E$54:E$80)+SUM('1.  LRAMVA Summary'!E$81:E$82)*(MONTH($E161)-1)/12)*$H161</f>
        <v>209.50634159995252</v>
      </c>
      <c r="K161" s="230">
        <f>(SUM('1.  LRAMVA Summary'!F$54:F$80)+SUM('1.  LRAMVA Summary'!F$81:F$82)*(MONTH($E161)-1)/12)*$H161</f>
        <v>-33.634649406871638</v>
      </c>
      <c r="L161" s="230">
        <f>(SUM('1.  LRAMVA Summary'!G$54:G$80)+SUM('1.  LRAMVA Summary'!G$81:G$82)*(MONTH($E161)-1)/12)*$H161</f>
        <v>13.929087432350631</v>
      </c>
      <c r="M161" s="230">
        <f>(SUM('1.  LRAMVA Summary'!H$54:H$80)+SUM('1.  LRAMVA Summary'!H$81:H$82)*(MONTH($E161)-1)/12)*$H161</f>
        <v>12.429085219830345</v>
      </c>
      <c r="N161" s="230">
        <f>(SUM('1.  LRAMVA Summary'!I$54:I$80)+SUM('1.  LRAMVA Summary'!I$81:I$82)*(MONTH($E161)-1)/12)*$H161</f>
        <v>85.837025345958196</v>
      </c>
      <c r="O161" s="230">
        <f>(SUM('1.  LRAMVA Summary'!J$54:J$80)+SUM('1.  LRAMVA Summary'!J$81:J$82)*(MONTH($E161)-1)/12)*$H161</f>
        <v>21.499720615142266</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318.44349057926541</v>
      </c>
    </row>
    <row r="162" spans="2:23" s="9" customFormat="1" ht="15.75" thickBot="1">
      <c r="B162" s="66"/>
      <c r="E162" s="216" t="s">
        <v>470</v>
      </c>
      <c r="F162" s="216"/>
      <c r="G162" s="217"/>
      <c r="H162" s="218"/>
      <c r="I162" s="219">
        <f>SUM(I149:I161)</f>
        <v>444.73946335908681</v>
      </c>
      <c r="J162" s="219">
        <f>SUM(J149:J161)</f>
        <v>10496.45149165025</v>
      </c>
      <c r="K162" s="219">
        <f t="shared" ref="K162:O162" si="90">SUM(K149:K161)</f>
        <v>-1685.1254393626959</v>
      </c>
      <c r="L162" s="219">
        <f t="shared" si="90"/>
        <v>697.85949885851471</v>
      </c>
      <c r="M162" s="219">
        <f t="shared" si="90"/>
        <v>622.70807221983318</v>
      </c>
      <c r="N162" s="219">
        <f t="shared" si="90"/>
        <v>4300.5102654687753</v>
      </c>
      <c r="O162" s="219">
        <f t="shared" si="90"/>
        <v>1077.1548622226758</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15954.298214416443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713</v>
      </c>
      <c r="F164" s="225"/>
      <c r="G164" s="226"/>
      <c r="H164" s="227"/>
      <c r="I164" s="228">
        <f>I162+I163</f>
        <v>444.73946335908681</v>
      </c>
      <c r="J164" s="228">
        <f t="shared" ref="J164:U164" si="92">J162+J163</f>
        <v>10496.45149165025</v>
      </c>
      <c r="K164" s="228">
        <f t="shared" si="92"/>
        <v>-1685.1254393626959</v>
      </c>
      <c r="L164" s="228">
        <f t="shared" si="92"/>
        <v>697.85949885851471</v>
      </c>
      <c r="M164" s="228">
        <f t="shared" si="92"/>
        <v>622.70807221983318</v>
      </c>
      <c r="N164" s="228">
        <f t="shared" si="92"/>
        <v>4300.5102654687753</v>
      </c>
      <c r="O164" s="228">
        <f t="shared" si="92"/>
        <v>1077.1548622226758</v>
      </c>
      <c r="P164" s="228">
        <f t="shared" si="92"/>
        <v>0</v>
      </c>
      <c r="Q164" s="228">
        <f t="shared" si="92"/>
        <v>0</v>
      </c>
      <c r="R164" s="228">
        <f t="shared" si="92"/>
        <v>0</v>
      </c>
      <c r="S164" s="228">
        <f t="shared" si="92"/>
        <v>0</v>
      </c>
      <c r="T164" s="228">
        <f t="shared" si="92"/>
        <v>0</v>
      </c>
      <c r="U164" s="228">
        <f t="shared" si="92"/>
        <v>0</v>
      </c>
      <c r="V164" s="228">
        <f>V162+V163</f>
        <v>0</v>
      </c>
      <c r="W164" s="228">
        <f>W162+W163</f>
        <v>15954.298214416443</v>
      </c>
    </row>
    <row r="165" spans="2:23">
      <c r="E165" s="214">
        <v>44197</v>
      </c>
      <c r="F165" s="214" t="s">
        <v>719</v>
      </c>
      <c r="G165" s="215" t="s">
        <v>65</v>
      </c>
      <c r="H165" s="240">
        <f>$C$55/12</f>
        <v>4.75E-4</v>
      </c>
      <c r="I165" s="230">
        <f>(SUM('1.  LRAMVA Summary'!D$54:D$80)+SUM('1.  LRAMVA Summary'!D$81:D$82)*(MONTH($E165)-1)/12)*$H165</f>
        <v>8.876879772903072</v>
      </c>
      <c r="J165" s="230">
        <f>(SUM('1.  LRAMVA Summary'!E$54:E$80)+SUM('1.  LRAMVA Summary'!E$81:E$82)*(MONTH($E165)-1)/12)*$H165</f>
        <v>209.50634159995252</v>
      </c>
      <c r="K165" s="230">
        <f>(SUM('1.  LRAMVA Summary'!F$54:F$80)+SUM('1.  LRAMVA Summary'!F$81:F$82)*(MONTH($E165)-1)/12)*$H165</f>
        <v>-33.634649406871638</v>
      </c>
      <c r="L165" s="230">
        <f>(SUM('1.  LRAMVA Summary'!G$54:G$80)+SUM('1.  LRAMVA Summary'!G$81:G$82)*(MONTH($E165)-1)/12)*$H165</f>
        <v>13.929087432350631</v>
      </c>
      <c r="M165" s="230">
        <f>(SUM('1.  LRAMVA Summary'!H$54:H$80)+SUM('1.  LRAMVA Summary'!H$81:H$82)*(MONTH($E165)-1)/12)*$H165</f>
        <v>12.429085219830345</v>
      </c>
      <c r="N165" s="230">
        <f>(SUM('1.  LRAMVA Summary'!I$54:I$80)+SUM('1.  LRAMVA Summary'!I$81:I$82)*(MONTH($E165)-1)/12)*$H165</f>
        <v>85.837025345958196</v>
      </c>
      <c r="O165" s="230">
        <f>(SUM('1.  LRAMVA Summary'!J$54:J$80)+SUM('1.  LRAMVA Summary'!J$81:J$82)*(MONTH($E165)-1)/12)*$H165</f>
        <v>21.499720615142266</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318.44349057926541</v>
      </c>
    </row>
    <row r="166" spans="2:23">
      <c r="E166" s="214">
        <v>44228</v>
      </c>
      <c r="F166" s="214" t="s">
        <v>719</v>
      </c>
      <c r="G166" s="215" t="s">
        <v>65</v>
      </c>
      <c r="H166" s="240">
        <f t="shared" ref="H166:H167" si="93">$C$55/12</f>
        <v>4.75E-4</v>
      </c>
      <c r="I166" s="230">
        <f>(SUM('1.  LRAMVA Summary'!D$54:D$80)+SUM('1.  LRAMVA Summary'!D$81:D$82)*(MONTH($E166)-1)/12)*$H166</f>
        <v>8.876879772903072</v>
      </c>
      <c r="J166" s="230">
        <f>(SUM('1.  LRAMVA Summary'!E$54:E$80)+SUM('1.  LRAMVA Summary'!E$81:E$82)*(MONTH($E166)-1)/12)*$H166</f>
        <v>209.50634159995252</v>
      </c>
      <c r="K166" s="230">
        <f>(SUM('1.  LRAMVA Summary'!F$54:F$80)+SUM('1.  LRAMVA Summary'!F$81:F$82)*(MONTH($E166)-1)/12)*$H166</f>
        <v>-33.634649406871638</v>
      </c>
      <c r="L166" s="230">
        <f>(SUM('1.  LRAMVA Summary'!G$54:G$80)+SUM('1.  LRAMVA Summary'!G$81:G$82)*(MONTH($E166)-1)/12)*$H166</f>
        <v>13.929087432350631</v>
      </c>
      <c r="M166" s="230">
        <f>(SUM('1.  LRAMVA Summary'!H$54:H$80)+SUM('1.  LRAMVA Summary'!H$81:H$82)*(MONTH($E166)-1)/12)*$H166</f>
        <v>12.429085219830345</v>
      </c>
      <c r="N166" s="230">
        <f>(SUM('1.  LRAMVA Summary'!I$54:I$80)+SUM('1.  LRAMVA Summary'!I$81:I$82)*(MONTH($E166)-1)/12)*$H166</f>
        <v>85.837025345958196</v>
      </c>
      <c r="O166" s="230">
        <f>(SUM('1.  LRAMVA Summary'!J$54:J$80)+SUM('1.  LRAMVA Summary'!J$81:J$82)*(MONTH($E166)-1)/12)*$H166</f>
        <v>21.499720615142266</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318.44349057926541</v>
      </c>
    </row>
    <row r="167" spans="2:23">
      <c r="E167" s="214">
        <v>44256</v>
      </c>
      <c r="F167" s="214" t="s">
        <v>719</v>
      </c>
      <c r="G167" s="215" t="s">
        <v>65</v>
      </c>
      <c r="H167" s="240">
        <f t="shared" si="93"/>
        <v>4.75E-4</v>
      </c>
      <c r="I167" s="230">
        <f>(SUM('1.  LRAMVA Summary'!D$54:D$80)+SUM('1.  LRAMVA Summary'!D$81:D$82)*(MONTH($E167)-1)/12)*$H167</f>
        <v>8.876879772903072</v>
      </c>
      <c r="J167" s="230">
        <f>(SUM('1.  LRAMVA Summary'!E$54:E$80)+SUM('1.  LRAMVA Summary'!E$81:E$82)*(MONTH($E167)-1)/12)*$H167</f>
        <v>209.50634159995252</v>
      </c>
      <c r="K167" s="230">
        <f>(SUM('1.  LRAMVA Summary'!F$54:F$80)+SUM('1.  LRAMVA Summary'!F$81:F$82)*(MONTH($E167)-1)/12)*$H167</f>
        <v>-33.634649406871638</v>
      </c>
      <c r="L167" s="230">
        <f>(SUM('1.  LRAMVA Summary'!G$54:G$80)+SUM('1.  LRAMVA Summary'!G$81:G$82)*(MONTH($E167)-1)/12)*$H167</f>
        <v>13.929087432350631</v>
      </c>
      <c r="M167" s="230">
        <f>(SUM('1.  LRAMVA Summary'!H$54:H$80)+SUM('1.  LRAMVA Summary'!H$81:H$82)*(MONTH($E167)-1)/12)*$H167</f>
        <v>12.429085219830345</v>
      </c>
      <c r="N167" s="230">
        <f>(SUM('1.  LRAMVA Summary'!I$54:I$80)+SUM('1.  LRAMVA Summary'!I$81:I$82)*(MONTH($E167)-1)/12)*$H167</f>
        <v>85.837025345958196</v>
      </c>
      <c r="O167" s="230">
        <f>(SUM('1.  LRAMVA Summary'!J$54:J$80)+SUM('1.  LRAMVA Summary'!J$81:J$82)*(MONTH($E167)-1)/12)*$H167</f>
        <v>21.499720615142266</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318.44349057926541</v>
      </c>
    </row>
    <row r="168" spans="2:23">
      <c r="E168" s="214">
        <v>44287</v>
      </c>
      <c r="F168" s="214" t="s">
        <v>719</v>
      </c>
      <c r="G168" s="215" t="s">
        <v>66</v>
      </c>
      <c r="H168" s="240">
        <f>$C$56/12</f>
        <v>4.75E-4</v>
      </c>
      <c r="I168" s="230">
        <f>(SUM('1.  LRAMVA Summary'!D$54:D$80)+SUM('1.  LRAMVA Summary'!D$81:D$82)*(MONTH($E168)-1)/12)*$H168</f>
        <v>8.876879772903072</v>
      </c>
      <c r="J168" s="230">
        <f>(SUM('1.  LRAMVA Summary'!E$54:E$80)+SUM('1.  LRAMVA Summary'!E$81:E$82)*(MONTH($E168)-1)/12)*$H168</f>
        <v>209.50634159995252</v>
      </c>
      <c r="K168" s="230">
        <f>(SUM('1.  LRAMVA Summary'!F$54:F$80)+SUM('1.  LRAMVA Summary'!F$81:F$82)*(MONTH($E168)-1)/12)*$H168</f>
        <v>-33.634649406871638</v>
      </c>
      <c r="L168" s="230">
        <f>(SUM('1.  LRAMVA Summary'!G$54:G$80)+SUM('1.  LRAMVA Summary'!G$81:G$82)*(MONTH($E168)-1)/12)*$H168</f>
        <v>13.929087432350631</v>
      </c>
      <c r="M168" s="230">
        <f>(SUM('1.  LRAMVA Summary'!H$54:H$80)+SUM('1.  LRAMVA Summary'!H$81:H$82)*(MONTH($E168)-1)/12)*$H168</f>
        <v>12.429085219830345</v>
      </c>
      <c r="N168" s="230">
        <f>(SUM('1.  LRAMVA Summary'!I$54:I$80)+SUM('1.  LRAMVA Summary'!I$81:I$82)*(MONTH($E168)-1)/12)*$H168</f>
        <v>85.837025345958196</v>
      </c>
      <c r="O168" s="230">
        <f>(SUM('1.  LRAMVA Summary'!J$54:J$80)+SUM('1.  LRAMVA Summary'!J$81:J$82)*(MONTH($E168)-1)/12)*$H168</f>
        <v>21.499720615142266</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318.44349057926541</v>
      </c>
    </row>
    <row r="169" spans="2:23">
      <c r="E169" s="214">
        <v>44317</v>
      </c>
      <c r="F169" s="214" t="s">
        <v>719</v>
      </c>
      <c r="G169" s="215" t="s">
        <v>66</v>
      </c>
      <c r="H169" s="240">
        <f t="shared" ref="H169:H176" si="95">$C$56/12</f>
        <v>4.75E-4</v>
      </c>
      <c r="I169" s="230">
        <f>(SUM('1.  LRAMVA Summary'!D$54:D$80)+SUM('1.  LRAMVA Summary'!D$81:D$82)*(MONTH($E169)-1)/12)*$H169</f>
        <v>8.876879772903072</v>
      </c>
      <c r="J169" s="230">
        <f>(SUM('1.  LRAMVA Summary'!E$54:E$80)+SUM('1.  LRAMVA Summary'!E$81:E$82)*(MONTH($E169)-1)/12)*$H169</f>
        <v>209.50634159995252</v>
      </c>
      <c r="K169" s="230">
        <f>(SUM('1.  LRAMVA Summary'!F$54:F$80)+SUM('1.  LRAMVA Summary'!F$81:F$82)*(MONTH($E169)-1)/12)*$H169</f>
        <v>-33.634649406871638</v>
      </c>
      <c r="L169" s="230">
        <f>(SUM('1.  LRAMVA Summary'!G$54:G$80)+SUM('1.  LRAMVA Summary'!G$81:G$82)*(MONTH($E169)-1)/12)*$H169</f>
        <v>13.929087432350631</v>
      </c>
      <c r="M169" s="230">
        <f>(SUM('1.  LRAMVA Summary'!H$54:H$80)+SUM('1.  LRAMVA Summary'!H$81:H$82)*(MONTH($E169)-1)/12)*$H169</f>
        <v>12.429085219830345</v>
      </c>
      <c r="N169" s="230">
        <f>(SUM('1.  LRAMVA Summary'!I$54:I$80)+SUM('1.  LRAMVA Summary'!I$81:I$82)*(MONTH($E169)-1)/12)*$H169</f>
        <v>85.837025345958196</v>
      </c>
      <c r="O169" s="230">
        <f>(SUM('1.  LRAMVA Summary'!J$54:J$80)+SUM('1.  LRAMVA Summary'!J$81:J$82)*(MONTH($E169)-1)/12)*$H169</f>
        <v>21.499720615142266</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318.44349057926541</v>
      </c>
    </row>
    <row r="170" spans="2:23">
      <c r="E170" s="214">
        <v>44348</v>
      </c>
      <c r="F170" s="214" t="s">
        <v>719</v>
      </c>
      <c r="G170" s="215" t="s">
        <v>66</v>
      </c>
      <c r="H170" s="240">
        <f t="shared" si="95"/>
        <v>4.75E-4</v>
      </c>
      <c r="I170" s="230">
        <f>(SUM('1.  LRAMVA Summary'!D$54:D$80)+SUM('1.  LRAMVA Summary'!D$81:D$82)*(MONTH($E170)-1)/12)*$H170</f>
        <v>8.876879772903072</v>
      </c>
      <c r="J170" s="230">
        <f>(SUM('1.  LRAMVA Summary'!E$54:E$80)+SUM('1.  LRAMVA Summary'!E$81:E$82)*(MONTH($E170)-1)/12)*$H170</f>
        <v>209.50634159995252</v>
      </c>
      <c r="K170" s="230">
        <f>(SUM('1.  LRAMVA Summary'!F$54:F$80)+SUM('1.  LRAMVA Summary'!F$81:F$82)*(MONTH($E170)-1)/12)*$H170</f>
        <v>-33.634649406871638</v>
      </c>
      <c r="L170" s="230">
        <f>(SUM('1.  LRAMVA Summary'!G$54:G$80)+SUM('1.  LRAMVA Summary'!G$81:G$82)*(MONTH($E170)-1)/12)*$H170</f>
        <v>13.929087432350631</v>
      </c>
      <c r="M170" s="230">
        <f>(SUM('1.  LRAMVA Summary'!H$54:H$80)+SUM('1.  LRAMVA Summary'!H$81:H$82)*(MONTH($E170)-1)/12)*$H170</f>
        <v>12.429085219830345</v>
      </c>
      <c r="N170" s="230">
        <f>(SUM('1.  LRAMVA Summary'!I$54:I$80)+SUM('1.  LRAMVA Summary'!I$81:I$82)*(MONTH($E170)-1)/12)*$H170</f>
        <v>85.837025345958196</v>
      </c>
      <c r="O170" s="230">
        <f>(SUM('1.  LRAMVA Summary'!J$54:J$80)+SUM('1.  LRAMVA Summary'!J$81:J$82)*(MONTH($E170)-1)/12)*$H170</f>
        <v>21.499720615142266</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318.44349057926541</v>
      </c>
    </row>
    <row r="171" spans="2:23">
      <c r="E171" s="214">
        <v>44378</v>
      </c>
      <c r="F171" s="214" t="s">
        <v>719</v>
      </c>
      <c r="G171" s="215" t="s">
        <v>68</v>
      </c>
      <c r="H171" s="240">
        <f t="shared" si="95"/>
        <v>4.75E-4</v>
      </c>
      <c r="I171" s="230">
        <f>(SUM('1.  LRAMVA Summary'!D$54:D$80)+SUM('1.  LRAMVA Summary'!D$81:D$82)*(MONTH($E171)-1)/12)*$H171</f>
        <v>8.876879772903072</v>
      </c>
      <c r="J171" s="230">
        <f>(SUM('1.  LRAMVA Summary'!E$54:E$80)+SUM('1.  LRAMVA Summary'!E$81:E$82)*(MONTH($E171)-1)/12)*$H171</f>
        <v>209.50634159995252</v>
      </c>
      <c r="K171" s="230">
        <f>(SUM('1.  LRAMVA Summary'!F$54:F$80)+SUM('1.  LRAMVA Summary'!F$81:F$82)*(MONTH($E171)-1)/12)*$H171</f>
        <v>-33.634649406871638</v>
      </c>
      <c r="L171" s="230">
        <f>(SUM('1.  LRAMVA Summary'!G$54:G$80)+SUM('1.  LRAMVA Summary'!G$81:G$82)*(MONTH($E171)-1)/12)*$H171</f>
        <v>13.929087432350631</v>
      </c>
      <c r="M171" s="230">
        <f>(SUM('1.  LRAMVA Summary'!H$54:H$80)+SUM('1.  LRAMVA Summary'!H$81:H$82)*(MONTH($E171)-1)/12)*$H171</f>
        <v>12.429085219830345</v>
      </c>
      <c r="N171" s="230">
        <f>(SUM('1.  LRAMVA Summary'!I$54:I$80)+SUM('1.  LRAMVA Summary'!I$81:I$82)*(MONTH($E171)-1)/12)*$H171</f>
        <v>85.837025345958196</v>
      </c>
      <c r="O171" s="230">
        <f>(SUM('1.  LRAMVA Summary'!J$54:J$80)+SUM('1.  LRAMVA Summary'!J$81:J$82)*(MONTH($E171)-1)/12)*$H171</f>
        <v>21.499720615142266</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318.44349057926541</v>
      </c>
    </row>
    <row r="172" spans="2:23">
      <c r="E172" s="214">
        <v>44409</v>
      </c>
      <c r="F172" s="214" t="s">
        <v>719</v>
      </c>
      <c r="G172" s="215" t="s">
        <v>68</v>
      </c>
      <c r="H172" s="240">
        <f t="shared" si="95"/>
        <v>4.75E-4</v>
      </c>
      <c r="I172" s="230">
        <f>(SUM('1.  LRAMVA Summary'!D$54:D$80)+SUM('1.  LRAMVA Summary'!D$81:D$82)*(MONTH($E172)-1)/12)*$H172</f>
        <v>8.876879772903072</v>
      </c>
      <c r="J172" s="230">
        <f>(SUM('1.  LRAMVA Summary'!E$54:E$80)+SUM('1.  LRAMVA Summary'!E$81:E$82)*(MONTH($E172)-1)/12)*$H172</f>
        <v>209.50634159995252</v>
      </c>
      <c r="K172" s="230">
        <f>(SUM('1.  LRAMVA Summary'!F$54:F$80)+SUM('1.  LRAMVA Summary'!F$81:F$82)*(MONTH($E172)-1)/12)*$H172</f>
        <v>-33.634649406871638</v>
      </c>
      <c r="L172" s="230">
        <f>(SUM('1.  LRAMVA Summary'!G$54:G$80)+SUM('1.  LRAMVA Summary'!G$81:G$82)*(MONTH($E172)-1)/12)*$H172</f>
        <v>13.929087432350631</v>
      </c>
      <c r="M172" s="230">
        <f>(SUM('1.  LRAMVA Summary'!H$54:H$80)+SUM('1.  LRAMVA Summary'!H$81:H$82)*(MONTH($E172)-1)/12)*$H172</f>
        <v>12.429085219830345</v>
      </c>
      <c r="N172" s="230">
        <f>(SUM('1.  LRAMVA Summary'!I$54:I$80)+SUM('1.  LRAMVA Summary'!I$81:I$82)*(MONTH($E172)-1)/12)*$H172</f>
        <v>85.837025345958196</v>
      </c>
      <c r="O172" s="230">
        <f>(SUM('1.  LRAMVA Summary'!J$54:J$80)+SUM('1.  LRAMVA Summary'!J$81:J$82)*(MONTH($E172)-1)/12)*$H172</f>
        <v>21.499720615142266</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318.44349057926541</v>
      </c>
    </row>
    <row r="173" spans="2:23">
      <c r="E173" s="214">
        <v>44440</v>
      </c>
      <c r="F173" s="214" t="s">
        <v>719</v>
      </c>
      <c r="G173" s="215" t="s">
        <v>68</v>
      </c>
      <c r="H173" s="240">
        <f t="shared" si="95"/>
        <v>4.75E-4</v>
      </c>
      <c r="I173" s="230">
        <f>(SUM('1.  LRAMVA Summary'!D$54:D$80)+SUM('1.  LRAMVA Summary'!D$81:D$82)*(MONTH($E173)-1)/12)*$H173</f>
        <v>8.876879772903072</v>
      </c>
      <c r="J173" s="230">
        <f>(SUM('1.  LRAMVA Summary'!E$54:E$80)+SUM('1.  LRAMVA Summary'!E$81:E$82)*(MONTH($E173)-1)/12)*$H173</f>
        <v>209.50634159995252</v>
      </c>
      <c r="K173" s="230">
        <f>(SUM('1.  LRAMVA Summary'!F$54:F$80)+SUM('1.  LRAMVA Summary'!F$81:F$82)*(MONTH($E173)-1)/12)*$H173</f>
        <v>-33.634649406871638</v>
      </c>
      <c r="L173" s="230">
        <f>(SUM('1.  LRAMVA Summary'!G$54:G$80)+SUM('1.  LRAMVA Summary'!G$81:G$82)*(MONTH($E173)-1)/12)*$H173</f>
        <v>13.929087432350631</v>
      </c>
      <c r="M173" s="230">
        <f>(SUM('1.  LRAMVA Summary'!H$54:H$80)+SUM('1.  LRAMVA Summary'!H$81:H$82)*(MONTH($E173)-1)/12)*$H173</f>
        <v>12.429085219830345</v>
      </c>
      <c r="N173" s="230">
        <f>(SUM('1.  LRAMVA Summary'!I$54:I$80)+SUM('1.  LRAMVA Summary'!I$81:I$82)*(MONTH($E173)-1)/12)*$H173</f>
        <v>85.837025345958196</v>
      </c>
      <c r="O173" s="230">
        <f>(SUM('1.  LRAMVA Summary'!J$54:J$80)+SUM('1.  LRAMVA Summary'!J$81:J$82)*(MONTH($E173)-1)/12)*$H173</f>
        <v>21.499720615142266</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318.44349057926541</v>
      </c>
    </row>
    <row r="174" spans="2:23">
      <c r="E174" s="214">
        <v>44470</v>
      </c>
      <c r="F174" s="214" t="s">
        <v>719</v>
      </c>
      <c r="G174" s="215" t="s">
        <v>69</v>
      </c>
      <c r="H174" s="240">
        <f t="shared" si="95"/>
        <v>4.75E-4</v>
      </c>
      <c r="I174" s="230">
        <f>(SUM('1.  LRAMVA Summary'!D$54:D$80)+SUM('1.  LRAMVA Summary'!D$81:D$82)*(MONTH($E174)-1)/12)*$H174</f>
        <v>8.876879772903072</v>
      </c>
      <c r="J174" s="230">
        <f>(SUM('1.  LRAMVA Summary'!E$54:E$80)+SUM('1.  LRAMVA Summary'!E$81:E$82)*(MONTH($E174)-1)/12)*$H174</f>
        <v>209.50634159995252</v>
      </c>
      <c r="K174" s="230">
        <f>(SUM('1.  LRAMVA Summary'!F$54:F$80)+SUM('1.  LRAMVA Summary'!F$81:F$82)*(MONTH($E174)-1)/12)*$H174</f>
        <v>-33.634649406871638</v>
      </c>
      <c r="L174" s="230">
        <f>(SUM('1.  LRAMVA Summary'!G$54:G$80)+SUM('1.  LRAMVA Summary'!G$81:G$82)*(MONTH($E174)-1)/12)*$H174</f>
        <v>13.929087432350631</v>
      </c>
      <c r="M174" s="230">
        <f>(SUM('1.  LRAMVA Summary'!H$54:H$80)+SUM('1.  LRAMVA Summary'!H$81:H$82)*(MONTH($E174)-1)/12)*$H174</f>
        <v>12.429085219830345</v>
      </c>
      <c r="N174" s="230">
        <f>(SUM('1.  LRAMVA Summary'!I$54:I$80)+SUM('1.  LRAMVA Summary'!I$81:I$82)*(MONTH($E174)-1)/12)*$H174</f>
        <v>85.837025345958196</v>
      </c>
      <c r="O174" s="230">
        <f>(SUM('1.  LRAMVA Summary'!J$54:J$80)+SUM('1.  LRAMVA Summary'!J$81:J$82)*(MONTH($E174)-1)/12)*$H174</f>
        <v>21.499720615142266</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318.44349057926541</v>
      </c>
    </row>
    <row r="175" spans="2:23">
      <c r="E175" s="214">
        <v>44501</v>
      </c>
      <c r="F175" s="214" t="s">
        <v>719</v>
      </c>
      <c r="G175" s="215" t="s">
        <v>69</v>
      </c>
      <c r="H175" s="240">
        <f t="shared" si="95"/>
        <v>4.75E-4</v>
      </c>
      <c r="I175" s="230">
        <f>(SUM('1.  LRAMVA Summary'!D$54:D$80)+SUM('1.  LRAMVA Summary'!D$81:D$82)*(MONTH($E175)-1)/12)*$H175</f>
        <v>8.876879772903072</v>
      </c>
      <c r="J175" s="230">
        <f>(SUM('1.  LRAMVA Summary'!E$54:E$80)+SUM('1.  LRAMVA Summary'!E$81:E$82)*(MONTH($E175)-1)/12)*$H175</f>
        <v>209.50634159995252</v>
      </c>
      <c r="K175" s="230">
        <f>(SUM('1.  LRAMVA Summary'!F$54:F$80)+SUM('1.  LRAMVA Summary'!F$81:F$82)*(MONTH($E175)-1)/12)*$H175</f>
        <v>-33.634649406871638</v>
      </c>
      <c r="L175" s="230">
        <f>(SUM('1.  LRAMVA Summary'!G$54:G$80)+SUM('1.  LRAMVA Summary'!G$81:G$82)*(MONTH($E175)-1)/12)*$H175</f>
        <v>13.929087432350631</v>
      </c>
      <c r="M175" s="230">
        <f>(SUM('1.  LRAMVA Summary'!H$54:H$80)+SUM('1.  LRAMVA Summary'!H$81:H$82)*(MONTH($E175)-1)/12)*$H175</f>
        <v>12.429085219830345</v>
      </c>
      <c r="N175" s="230">
        <f>(SUM('1.  LRAMVA Summary'!I$54:I$80)+SUM('1.  LRAMVA Summary'!I$81:I$82)*(MONTH($E175)-1)/12)*$H175</f>
        <v>85.837025345958196</v>
      </c>
      <c r="O175" s="230">
        <f>(SUM('1.  LRAMVA Summary'!J$54:J$80)+SUM('1.  LRAMVA Summary'!J$81:J$82)*(MONTH($E175)-1)/12)*$H175</f>
        <v>21.499720615142266</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318.44349057926541</v>
      </c>
    </row>
    <row r="176" spans="2:23">
      <c r="E176" s="214">
        <v>44531</v>
      </c>
      <c r="F176" s="214" t="s">
        <v>719</v>
      </c>
      <c r="G176" s="215" t="s">
        <v>69</v>
      </c>
      <c r="H176" s="240">
        <f t="shared" si="95"/>
        <v>4.75E-4</v>
      </c>
      <c r="I176" s="230">
        <f>(SUM('1.  LRAMVA Summary'!D$54:D$80)+SUM('1.  LRAMVA Summary'!D$81:D$82)*(MONTH($E176)-1)/12)*$H176</f>
        <v>8.876879772903072</v>
      </c>
      <c r="J176" s="230">
        <f>(SUM('1.  LRAMVA Summary'!E$54:E$80)+SUM('1.  LRAMVA Summary'!E$81:E$82)*(MONTH($E176)-1)/12)*$H176</f>
        <v>209.50634159995252</v>
      </c>
      <c r="K176" s="230">
        <f>(SUM('1.  LRAMVA Summary'!F$54:F$80)+SUM('1.  LRAMVA Summary'!F$81:F$82)*(MONTH($E176)-1)/12)*$H176</f>
        <v>-33.634649406871638</v>
      </c>
      <c r="L176" s="230">
        <f>(SUM('1.  LRAMVA Summary'!G$54:G$80)+SUM('1.  LRAMVA Summary'!G$81:G$82)*(MONTH($E176)-1)/12)*$H176</f>
        <v>13.929087432350631</v>
      </c>
      <c r="M176" s="230">
        <f>(SUM('1.  LRAMVA Summary'!H$54:H$80)+SUM('1.  LRAMVA Summary'!H$81:H$82)*(MONTH($E176)-1)/12)*$H176</f>
        <v>12.429085219830345</v>
      </c>
      <c r="N176" s="230">
        <f>(SUM('1.  LRAMVA Summary'!I$54:I$80)+SUM('1.  LRAMVA Summary'!I$81:I$82)*(MONTH($E176)-1)/12)*$H176</f>
        <v>85.837025345958196</v>
      </c>
      <c r="O176" s="230">
        <f>(SUM('1.  LRAMVA Summary'!J$54:J$80)+SUM('1.  LRAMVA Summary'!J$81:J$82)*(MONTH($E176)-1)/12)*$H176</f>
        <v>21.499720615142266</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318.44349057926541</v>
      </c>
    </row>
    <row r="177" spans="5:23" ht="15.75" thickBot="1">
      <c r="E177" s="216" t="s">
        <v>714</v>
      </c>
      <c r="F177" s="216"/>
      <c r="G177" s="217"/>
      <c r="H177" s="218"/>
      <c r="I177" s="219">
        <f>SUM(I164:I176)</f>
        <v>551.26202063392361</v>
      </c>
      <c r="J177" s="219">
        <f>SUM(J164:J176)</f>
        <v>13010.527590849675</v>
      </c>
      <c r="K177" s="219">
        <f t="shared" ref="K177:V177" si="96">SUM(K164:K176)</f>
        <v>-2088.7412322451555</v>
      </c>
      <c r="L177" s="219">
        <f t="shared" si="96"/>
        <v>865.00854804672292</v>
      </c>
      <c r="M177" s="219">
        <f t="shared" si="96"/>
        <v>771.85709485779694</v>
      </c>
      <c r="N177" s="219">
        <f t="shared" si="96"/>
        <v>5330.5545696202707</v>
      </c>
      <c r="O177" s="219">
        <f t="shared" si="96"/>
        <v>1335.1515096043825</v>
      </c>
      <c r="P177" s="219">
        <f t="shared" si="96"/>
        <v>0</v>
      </c>
      <c r="Q177" s="219">
        <f t="shared" si="96"/>
        <v>0</v>
      </c>
      <c r="R177" s="219">
        <f t="shared" si="96"/>
        <v>0</v>
      </c>
      <c r="S177" s="219">
        <f t="shared" si="96"/>
        <v>0</v>
      </c>
      <c r="T177" s="219">
        <f t="shared" si="96"/>
        <v>0</v>
      </c>
      <c r="U177" s="219">
        <f t="shared" si="96"/>
        <v>0</v>
      </c>
      <c r="V177" s="219">
        <f t="shared" si="96"/>
        <v>0</v>
      </c>
      <c r="W177" s="219">
        <f>SUM(W164:W176)</f>
        <v>19775.620101367633</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715</v>
      </c>
      <c r="F179" s="225"/>
      <c r="G179" s="226"/>
      <c r="H179" s="227"/>
      <c r="I179" s="228">
        <f>I177+I178</f>
        <v>551.26202063392361</v>
      </c>
      <c r="J179" s="228">
        <f t="shared" ref="J179:U179" si="97">J177+J178</f>
        <v>13010.527590849675</v>
      </c>
      <c r="K179" s="228">
        <f t="shared" si="97"/>
        <v>-2088.7412322451555</v>
      </c>
      <c r="L179" s="228">
        <f t="shared" si="97"/>
        <v>865.00854804672292</v>
      </c>
      <c r="M179" s="228">
        <f t="shared" si="97"/>
        <v>771.85709485779694</v>
      </c>
      <c r="N179" s="228">
        <f t="shared" si="97"/>
        <v>5330.5545696202707</v>
      </c>
      <c r="O179" s="228">
        <f t="shared" si="97"/>
        <v>1335.1515096043825</v>
      </c>
      <c r="P179" s="228">
        <f t="shared" si="97"/>
        <v>0</v>
      </c>
      <c r="Q179" s="228">
        <f t="shared" si="97"/>
        <v>0</v>
      </c>
      <c r="R179" s="228">
        <f t="shared" si="97"/>
        <v>0</v>
      </c>
      <c r="S179" s="228">
        <f t="shared" si="97"/>
        <v>0</v>
      </c>
      <c r="T179" s="228">
        <f t="shared" si="97"/>
        <v>0</v>
      </c>
      <c r="U179" s="228">
        <f t="shared" si="97"/>
        <v>0</v>
      </c>
      <c r="V179" s="228">
        <f>V177+V178</f>
        <v>0</v>
      </c>
      <c r="W179" s="228">
        <f>W177+W178</f>
        <v>19775.620101367633</v>
      </c>
    </row>
    <row r="180" spans="5:23">
      <c r="E180" s="214">
        <v>44562</v>
      </c>
      <c r="F180" s="214" t="s">
        <v>720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720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720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720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720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720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720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720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720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720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720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716</v>
      </c>
      <c r="F192" s="216"/>
      <c r="G192" s="217"/>
      <c r="H192" s="218"/>
      <c r="I192" s="219">
        <f>SUM(I179:I191)</f>
        <v>551.26202063392361</v>
      </c>
      <c r="J192" s="219">
        <f>SUM(J179:J191)</f>
        <v>13010.527590849675</v>
      </c>
      <c r="K192" s="219">
        <f t="shared" ref="K192:V192" si="99">SUM(K179:K191)</f>
        <v>-2088.7412322451555</v>
      </c>
      <c r="L192" s="219">
        <f t="shared" si="99"/>
        <v>865.00854804672292</v>
      </c>
      <c r="M192" s="219">
        <f t="shared" si="99"/>
        <v>771.85709485779694</v>
      </c>
      <c r="N192" s="219">
        <f t="shared" si="99"/>
        <v>5330.5545696202707</v>
      </c>
      <c r="O192" s="219">
        <f t="shared" si="99"/>
        <v>1335.1515096043825</v>
      </c>
      <c r="P192" s="219">
        <f t="shared" si="99"/>
        <v>0</v>
      </c>
      <c r="Q192" s="219">
        <f t="shared" si="99"/>
        <v>0</v>
      </c>
      <c r="R192" s="219">
        <f t="shared" si="99"/>
        <v>0</v>
      </c>
      <c r="S192" s="219">
        <f t="shared" si="99"/>
        <v>0</v>
      </c>
      <c r="T192" s="219">
        <f t="shared" si="99"/>
        <v>0</v>
      </c>
      <c r="U192" s="219">
        <f t="shared" si="99"/>
        <v>0</v>
      </c>
      <c r="V192" s="219">
        <f t="shared" si="99"/>
        <v>0</v>
      </c>
      <c r="W192" s="219">
        <f>SUM(W179:W191)</f>
        <v>19775.620101367633</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717</v>
      </c>
      <c r="F194" s="225"/>
      <c r="G194" s="226"/>
      <c r="H194" s="227"/>
      <c r="I194" s="228">
        <f>I192+I193</f>
        <v>551.26202063392361</v>
      </c>
      <c r="J194" s="228">
        <f t="shared" ref="J194:U194" si="100">J192+J193</f>
        <v>13010.527590849675</v>
      </c>
      <c r="K194" s="228">
        <f t="shared" si="100"/>
        <v>-2088.7412322451555</v>
      </c>
      <c r="L194" s="228">
        <f t="shared" si="100"/>
        <v>865.00854804672292</v>
      </c>
      <c r="M194" s="228">
        <f t="shared" si="100"/>
        <v>771.85709485779694</v>
      </c>
      <c r="N194" s="228">
        <f t="shared" si="100"/>
        <v>5330.5545696202707</v>
      </c>
      <c r="O194" s="228">
        <f t="shared" si="100"/>
        <v>1335.1515096043825</v>
      </c>
      <c r="P194" s="228">
        <f t="shared" si="100"/>
        <v>0</v>
      </c>
      <c r="Q194" s="228">
        <f t="shared" si="100"/>
        <v>0</v>
      </c>
      <c r="R194" s="228">
        <f t="shared" si="100"/>
        <v>0</v>
      </c>
      <c r="S194" s="228">
        <f t="shared" si="100"/>
        <v>0</v>
      </c>
      <c r="T194" s="228">
        <f t="shared" si="100"/>
        <v>0</v>
      </c>
      <c r="U194" s="228">
        <f t="shared" si="100"/>
        <v>0</v>
      </c>
      <c r="V194" s="228">
        <f>V192+V193</f>
        <v>0</v>
      </c>
      <c r="W194" s="228">
        <f>W192+W193</f>
        <v>19775.620101367633</v>
      </c>
    </row>
    <row r="195" spans="5:23">
      <c r="E195" s="214">
        <v>44927</v>
      </c>
      <c r="F195" s="214" t="s">
        <v>721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721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721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721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721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721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721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721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721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721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721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718</v>
      </c>
      <c r="F207" s="216"/>
      <c r="G207" s="217"/>
      <c r="H207" s="218"/>
      <c r="I207" s="219">
        <f>SUM(I194:I206)</f>
        <v>551.26202063392361</v>
      </c>
      <c r="J207" s="219">
        <f>SUM(J194:J206)</f>
        <v>13010.527590849675</v>
      </c>
      <c r="K207" s="219">
        <f t="shared" ref="K207:V207" si="102">SUM(K194:K206)</f>
        <v>-2088.7412322451555</v>
      </c>
      <c r="L207" s="219">
        <f t="shared" si="102"/>
        <v>865.00854804672292</v>
      </c>
      <c r="M207" s="219">
        <f t="shared" si="102"/>
        <v>771.85709485779694</v>
      </c>
      <c r="N207" s="219">
        <f t="shared" si="102"/>
        <v>5330.5545696202707</v>
      </c>
      <c r="O207" s="219">
        <f t="shared" si="102"/>
        <v>1335.1515096043825</v>
      </c>
      <c r="P207" s="219">
        <f t="shared" si="102"/>
        <v>0</v>
      </c>
      <c r="Q207" s="219">
        <f t="shared" si="102"/>
        <v>0</v>
      </c>
      <c r="R207" s="219">
        <f t="shared" si="102"/>
        <v>0</v>
      </c>
      <c r="S207" s="219">
        <f t="shared" si="102"/>
        <v>0</v>
      </c>
      <c r="T207" s="219">
        <f t="shared" si="102"/>
        <v>0</v>
      </c>
      <c r="U207" s="219">
        <f t="shared" si="102"/>
        <v>0</v>
      </c>
      <c r="V207" s="219">
        <f t="shared" si="102"/>
        <v>0</v>
      </c>
      <c r="W207" s="219">
        <f>SUM(W194:W206)</f>
        <v>19775.620101367633</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736</v>
      </c>
      <c r="F209" s="225"/>
      <c r="G209" s="226"/>
      <c r="H209" s="227"/>
      <c r="I209" s="228">
        <f>I207+I208</f>
        <v>551.26202063392361</v>
      </c>
      <c r="J209" s="228">
        <f t="shared" ref="J209:U209" si="103">J207+J208</f>
        <v>13010.527590849675</v>
      </c>
      <c r="K209" s="228">
        <f t="shared" si="103"/>
        <v>-2088.7412322451555</v>
      </c>
      <c r="L209" s="228">
        <f t="shared" si="103"/>
        <v>865.00854804672292</v>
      </c>
      <c r="M209" s="228">
        <f t="shared" si="103"/>
        <v>771.85709485779694</v>
      </c>
      <c r="N209" s="228">
        <f t="shared" si="103"/>
        <v>5330.5545696202707</v>
      </c>
      <c r="O209" s="228">
        <f t="shared" si="103"/>
        <v>1335.1515096043825</v>
      </c>
      <c r="P209" s="228">
        <f t="shared" si="103"/>
        <v>0</v>
      </c>
      <c r="Q209" s="228">
        <f t="shared" si="103"/>
        <v>0</v>
      </c>
      <c r="R209" s="228">
        <f t="shared" si="103"/>
        <v>0</v>
      </c>
      <c r="S209" s="228">
        <f t="shared" si="103"/>
        <v>0</v>
      </c>
      <c r="T209" s="228">
        <f t="shared" si="103"/>
        <v>0</v>
      </c>
      <c r="U209" s="228">
        <f t="shared" si="103"/>
        <v>0</v>
      </c>
      <c r="V209" s="228">
        <f>V207+V208</f>
        <v>0</v>
      </c>
      <c r="W209" s="228">
        <f>W207+W208</f>
        <v>19775.620101367633</v>
      </c>
    </row>
    <row r="210" spans="5:23">
      <c r="E210" s="214">
        <v>45292</v>
      </c>
      <c r="F210" s="214" t="s">
        <v>740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740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740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740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740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740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740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740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740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740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740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738</v>
      </c>
      <c r="F222" s="216"/>
      <c r="G222" s="217"/>
      <c r="H222" s="218"/>
      <c r="I222" s="219">
        <f>SUM(I209:I221)</f>
        <v>551.26202063392361</v>
      </c>
      <c r="J222" s="219">
        <f>SUM(J209:J221)</f>
        <v>13010.527590849675</v>
      </c>
      <c r="K222" s="219">
        <f t="shared" ref="K222:V222" si="105">SUM(K209:K221)</f>
        <v>-2088.7412322451555</v>
      </c>
      <c r="L222" s="219">
        <f t="shared" si="105"/>
        <v>865.00854804672292</v>
      </c>
      <c r="M222" s="219">
        <f t="shared" si="105"/>
        <v>771.85709485779694</v>
      </c>
      <c r="N222" s="219">
        <f t="shared" si="105"/>
        <v>5330.5545696202707</v>
      </c>
      <c r="O222" s="219">
        <f t="shared" si="105"/>
        <v>1335.1515096043825</v>
      </c>
      <c r="P222" s="219">
        <f t="shared" si="105"/>
        <v>0</v>
      </c>
      <c r="Q222" s="219">
        <f t="shared" si="105"/>
        <v>0</v>
      </c>
      <c r="R222" s="219">
        <f t="shared" si="105"/>
        <v>0</v>
      </c>
      <c r="S222" s="219">
        <f t="shared" si="105"/>
        <v>0</v>
      </c>
      <c r="T222" s="219">
        <f t="shared" si="105"/>
        <v>0</v>
      </c>
      <c r="U222" s="219">
        <f t="shared" si="105"/>
        <v>0</v>
      </c>
      <c r="V222" s="219">
        <f t="shared" si="105"/>
        <v>0</v>
      </c>
      <c r="W222" s="219">
        <f>SUM(W209:W221)</f>
        <v>19775.620101367633</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737</v>
      </c>
      <c r="F224" s="225"/>
      <c r="G224" s="226"/>
      <c r="H224" s="227"/>
      <c r="I224" s="228">
        <f>I222+I223</f>
        <v>551.26202063392361</v>
      </c>
      <c r="J224" s="228">
        <f t="shared" ref="J224:U224" si="106">J222+J223</f>
        <v>13010.527590849675</v>
      </c>
      <c r="K224" s="228">
        <f t="shared" si="106"/>
        <v>-2088.7412322451555</v>
      </c>
      <c r="L224" s="228">
        <f t="shared" si="106"/>
        <v>865.00854804672292</v>
      </c>
      <c r="M224" s="228">
        <f t="shared" si="106"/>
        <v>771.85709485779694</v>
      </c>
      <c r="N224" s="228">
        <f t="shared" si="106"/>
        <v>5330.5545696202707</v>
      </c>
      <c r="O224" s="228">
        <f t="shared" si="106"/>
        <v>1335.1515096043825</v>
      </c>
      <c r="P224" s="228">
        <f t="shared" si="106"/>
        <v>0</v>
      </c>
      <c r="Q224" s="228">
        <f t="shared" si="106"/>
        <v>0</v>
      </c>
      <c r="R224" s="228">
        <f t="shared" si="106"/>
        <v>0</v>
      </c>
      <c r="S224" s="228">
        <f t="shared" si="106"/>
        <v>0</v>
      </c>
      <c r="T224" s="228">
        <f t="shared" si="106"/>
        <v>0</v>
      </c>
      <c r="U224" s="228">
        <f t="shared" si="106"/>
        <v>0</v>
      </c>
      <c r="V224" s="228">
        <f>V222+V223</f>
        <v>0</v>
      </c>
      <c r="W224" s="228">
        <f>W222+W223</f>
        <v>19775.620101367633</v>
      </c>
    </row>
    <row r="225" spans="5:23">
      <c r="E225" s="214">
        <v>45658</v>
      </c>
      <c r="F225" s="214" t="s">
        <v>741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741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741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741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741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741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741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741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741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741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741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739</v>
      </c>
      <c r="F237" s="216"/>
      <c r="G237" s="217"/>
      <c r="H237" s="218"/>
      <c r="I237" s="219">
        <f>SUM(I224:I236)</f>
        <v>551.26202063392361</v>
      </c>
      <c r="J237" s="219">
        <f>SUM(J224:J236)</f>
        <v>13010.527590849675</v>
      </c>
      <c r="K237" s="219">
        <f t="shared" ref="K237:U237" si="108">SUM(K224:K236)</f>
        <v>-2088.7412322451555</v>
      </c>
      <c r="L237" s="219">
        <f t="shared" si="108"/>
        <v>865.00854804672292</v>
      </c>
      <c r="M237" s="219">
        <f>SUM(M224:M236)</f>
        <v>771.85709485779694</v>
      </c>
      <c r="N237" s="219">
        <f t="shared" si="108"/>
        <v>5330.5545696202707</v>
      </c>
      <c r="O237" s="219">
        <f t="shared" si="108"/>
        <v>1335.1515096043825</v>
      </c>
      <c r="P237" s="219">
        <f t="shared" si="108"/>
        <v>0</v>
      </c>
      <c r="Q237" s="219">
        <f t="shared" si="108"/>
        <v>0</v>
      </c>
      <c r="R237" s="219">
        <f t="shared" si="108"/>
        <v>0</v>
      </c>
      <c r="S237" s="219">
        <f t="shared" si="108"/>
        <v>0</v>
      </c>
      <c r="T237" s="219">
        <f t="shared" si="108"/>
        <v>0</v>
      </c>
      <c r="U237" s="219">
        <f t="shared" si="108"/>
        <v>0</v>
      </c>
      <c r="V237" s="219">
        <f>SUM(V224:V236)</f>
        <v>0</v>
      </c>
      <c r="W237" s="219">
        <f>SUM(W224:W236)</f>
        <v>19775.620101367633</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310"/>
  <sheetViews>
    <sheetView topLeftCell="A157" zoomScale="90" zoomScaleNormal="90" workbookViewId="0">
      <selection activeCell="H26" sqref="H26"/>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1"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3"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619</v>
      </c>
      <c r="E16" s="602"/>
      <c r="F16" s="602"/>
      <c r="G16" s="613"/>
      <c r="H16" s="602"/>
      <c r="I16" s="602"/>
      <c r="J16" s="602"/>
      <c r="K16" s="636"/>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6" t="s">
        <v>613</v>
      </c>
      <c r="C17" s="90"/>
      <c r="D17" s="608" t="s">
        <v>591</v>
      </c>
      <c r="E17" s="602"/>
      <c r="F17" s="602"/>
      <c r="G17" s="613"/>
      <c r="H17" s="602"/>
      <c r="I17" s="602"/>
      <c r="J17" s="602"/>
      <c r="K17" s="636"/>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626</v>
      </c>
      <c r="E18" s="602"/>
      <c r="F18" s="602"/>
      <c r="G18" s="613"/>
      <c r="H18" s="602"/>
      <c r="I18" s="602"/>
      <c r="J18" s="602"/>
      <c r="K18" s="636"/>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625</v>
      </c>
      <c r="E19" s="602"/>
      <c r="F19" s="602"/>
      <c r="G19" s="613"/>
      <c r="H19" s="602"/>
      <c r="I19" s="602"/>
      <c r="J19" s="602"/>
      <c r="K19" s="636"/>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627</v>
      </c>
      <c r="E20" s="602"/>
      <c r="F20" s="602"/>
      <c r="G20" s="613"/>
      <c r="H20" s="602"/>
      <c r="I20" s="602"/>
      <c r="J20" s="602"/>
      <c r="K20" s="636"/>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88" t="s">
        <v>636</v>
      </c>
      <c r="E21" s="602"/>
      <c r="F21" s="602"/>
      <c r="G21" s="613"/>
      <c r="H21" s="602"/>
      <c r="I21" s="602"/>
      <c r="J21" s="602"/>
      <c r="K21" s="636"/>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596</v>
      </c>
      <c r="H23" s="10"/>
      <c r="I23" s="10"/>
      <c r="J23" s="10"/>
    </row>
    <row r="24" spans="2:73" s="666" customFormat="1" ht="21" customHeight="1">
      <c r="B24" s="687" t="s">
        <v>600</v>
      </c>
      <c r="C24" s="834" t="s">
        <v>601</v>
      </c>
      <c r="D24" s="834"/>
      <c r="E24" s="834"/>
      <c r="F24" s="834"/>
      <c r="G24" s="834"/>
      <c r="H24" s="674" t="s">
        <v>598</v>
      </c>
      <c r="I24" s="674" t="s">
        <v>597</v>
      </c>
      <c r="J24" s="674" t="s">
        <v>599</v>
      </c>
      <c r="K24" s="665"/>
      <c r="L24" s="666" t="s">
        <v>601</v>
      </c>
      <c r="AQ24" s="666" t="s">
        <v>601</v>
      </c>
      <c r="BU24" s="665"/>
    </row>
    <row r="25" spans="2:73" s="250" customFormat="1" ht="49.5" customHeight="1">
      <c r="B25" s="245" t="s">
        <v>473</v>
      </c>
      <c r="C25" s="245" t="s">
        <v>211</v>
      </c>
      <c r="D25" s="625" t="s">
        <v>474</v>
      </c>
      <c r="E25" s="245" t="s">
        <v>208</v>
      </c>
      <c r="F25" s="245" t="s">
        <v>475</v>
      </c>
      <c r="G25" s="245" t="s">
        <v>476</v>
      </c>
      <c r="H25" s="625" t="s">
        <v>477</v>
      </c>
      <c r="I25" s="632" t="s">
        <v>589</v>
      </c>
      <c r="J25" s="639" t="s">
        <v>590</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70"/>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60" t="s">
        <v>839</v>
      </c>
      <c r="C27" s="760" t="s">
        <v>840</v>
      </c>
      <c r="D27" s="760" t="s">
        <v>2</v>
      </c>
      <c r="E27" s="760" t="s">
        <v>841</v>
      </c>
      <c r="F27" s="760" t="s">
        <v>29</v>
      </c>
      <c r="G27" s="760" t="s">
        <v>842</v>
      </c>
      <c r="H27" s="760">
        <v>2011</v>
      </c>
      <c r="I27" s="640"/>
      <c r="J27" s="640" t="s">
        <v>843</v>
      </c>
      <c r="K27" s="50"/>
      <c r="L27" s="761">
        <v>18.2608</v>
      </c>
      <c r="M27" s="762">
        <v>18.2608</v>
      </c>
      <c r="N27" s="762">
        <v>18.2608</v>
      </c>
      <c r="O27" s="762">
        <v>5.7472300000000001</v>
      </c>
      <c r="P27" s="762">
        <v>0</v>
      </c>
      <c r="Q27" s="762">
        <v>0</v>
      </c>
      <c r="R27" s="762">
        <v>0</v>
      </c>
      <c r="S27" s="762">
        <v>0</v>
      </c>
      <c r="T27" s="762">
        <v>0</v>
      </c>
      <c r="U27" s="762">
        <v>0</v>
      </c>
      <c r="V27" s="762">
        <v>0</v>
      </c>
      <c r="W27" s="762">
        <v>0</v>
      </c>
      <c r="X27" s="762">
        <v>0</v>
      </c>
      <c r="Y27" s="762">
        <v>0</v>
      </c>
      <c r="Z27" s="762">
        <v>0</v>
      </c>
      <c r="AA27" s="762">
        <v>0</v>
      </c>
      <c r="AB27" s="762">
        <v>0</v>
      </c>
      <c r="AC27" s="762">
        <v>0</v>
      </c>
      <c r="AD27" s="762">
        <v>0</v>
      </c>
      <c r="AE27" s="762">
        <v>0</v>
      </c>
      <c r="AF27" s="762">
        <v>0</v>
      </c>
      <c r="AG27" s="762">
        <v>0</v>
      </c>
      <c r="AH27" s="762">
        <v>0</v>
      </c>
      <c r="AI27" s="762">
        <v>0</v>
      </c>
      <c r="AJ27" s="762">
        <v>0</v>
      </c>
      <c r="AK27" s="762">
        <v>0</v>
      </c>
      <c r="AL27" s="762">
        <v>0</v>
      </c>
      <c r="AM27" s="762">
        <v>0</v>
      </c>
      <c r="AN27" s="762">
        <v>0</v>
      </c>
      <c r="AO27" s="763">
        <v>0</v>
      </c>
      <c r="AP27" s="50"/>
      <c r="AQ27" s="761">
        <v>21438</v>
      </c>
      <c r="AR27" s="762">
        <v>21438</v>
      </c>
      <c r="AS27" s="762">
        <v>21438</v>
      </c>
      <c r="AT27" s="762">
        <v>10247.700000000001</v>
      </c>
      <c r="AU27" s="762">
        <v>0</v>
      </c>
      <c r="AV27" s="762">
        <v>0</v>
      </c>
      <c r="AW27" s="762">
        <v>0</v>
      </c>
      <c r="AX27" s="762">
        <v>0</v>
      </c>
      <c r="AY27" s="762">
        <v>0</v>
      </c>
      <c r="AZ27" s="762">
        <v>0</v>
      </c>
      <c r="BA27" s="762">
        <v>0</v>
      </c>
      <c r="BB27" s="762">
        <v>0</v>
      </c>
      <c r="BC27" s="762">
        <v>0</v>
      </c>
      <c r="BD27" s="762">
        <v>0</v>
      </c>
      <c r="BE27" s="762">
        <v>0</v>
      </c>
      <c r="BF27" s="762">
        <v>0</v>
      </c>
      <c r="BG27" s="762">
        <v>0</v>
      </c>
      <c r="BH27" s="762">
        <v>0</v>
      </c>
      <c r="BI27" s="762">
        <v>0</v>
      </c>
      <c r="BJ27" s="762">
        <v>0</v>
      </c>
      <c r="BK27" s="762">
        <v>0</v>
      </c>
      <c r="BL27" s="762">
        <v>0</v>
      </c>
      <c r="BM27" s="762">
        <v>0</v>
      </c>
      <c r="BN27" s="762">
        <v>0</v>
      </c>
      <c r="BO27" s="762">
        <v>0</v>
      </c>
      <c r="BP27" s="762">
        <v>0</v>
      </c>
      <c r="BQ27" s="762">
        <v>0</v>
      </c>
      <c r="BR27" s="762">
        <v>0</v>
      </c>
      <c r="BS27" s="762">
        <v>0</v>
      </c>
      <c r="BT27" s="763">
        <v>0</v>
      </c>
      <c r="BU27" s="16"/>
    </row>
    <row r="28" spans="2:73" s="17" customFormat="1" ht="15.75">
      <c r="B28" s="760" t="s">
        <v>839</v>
      </c>
      <c r="C28" s="760" t="s">
        <v>840</v>
      </c>
      <c r="D28" s="760" t="s">
        <v>1</v>
      </c>
      <c r="E28" s="760" t="s">
        <v>841</v>
      </c>
      <c r="F28" s="760" t="s">
        <v>29</v>
      </c>
      <c r="G28" s="760" t="s">
        <v>842</v>
      </c>
      <c r="H28" s="760">
        <v>2011</v>
      </c>
      <c r="I28" s="640"/>
      <c r="J28" s="640" t="s">
        <v>843</v>
      </c>
      <c r="K28" s="50"/>
      <c r="L28" s="761">
        <v>171.607</v>
      </c>
      <c r="M28" s="762">
        <v>171.607</v>
      </c>
      <c r="N28" s="762">
        <v>171.607</v>
      </c>
      <c r="O28" s="762">
        <v>167.31100000000001</v>
      </c>
      <c r="P28" s="762">
        <v>111.193</v>
      </c>
      <c r="Q28" s="762">
        <v>0</v>
      </c>
      <c r="R28" s="762">
        <v>0</v>
      </c>
      <c r="S28" s="762">
        <v>0</v>
      </c>
      <c r="T28" s="762">
        <v>0</v>
      </c>
      <c r="U28" s="762">
        <v>0</v>
      </c>
      <c r="V28" s="762">
        <v>0</v>
      </c>
      <c r="W28" s="762">
        <v>0</v>
      </c>
      <c r="X28" s="762">
        <v>0</v>
      </c>
      <c r="Y28" s="762">
        <v>0</v>
      </c>
      <c r="Z28" s="762">
        <v>0</v>
      </c>
      <c r="AA28" s="762">
        <v>0</v>
      </c>
      <c r="AB28" s="762">
        <v>0</v>
      </c>
      <c r="AC28" s="762">
        <v>0</v>
      </c>
      <c r="AD28" s="762">
        <v>0</v>
      </c>
      <c r="AE28" s="762">
        <v>0</v>
      </c>
      <c r="AF28" s="762">
        <v>0</v>
      </c>
      <c r="AG28" s="762">
        <v>0</v>
      </c>
      <c r="AH28" s="762">
        <v>0</v>
      </c>
      <c r="AI28" s="762">
        <v>0</v>
      </c>
      <c r="AJ28" s="762">
        <v>0</v>
      </c>
      <c r="AK28" s="762">
        <v>0</v>
      </c>
      <c r="AL28" s="762">
        <v>0</v>
      </c>
      <c r="AM28" s="762">
        <v>0</v>
      </c>
      <c r="AN28" s="762">
        <v>0</v>
      </c>
      <c r="AO28" s="763">
        <v>0</v>
      </c>
      <c r="AP28" s="50"/>
      <c r="AQ28" s="761">
        <v>1238865</v>
      </c>
      <c r="AR28" s="762">
        <v>1238865</v>
      </c>
      <c r="AS28" s="762">
        <v>1238865</v>
      </c>
      <c r="AT28" s="762">
        <v>1235024</v>
      </c>
      <c r="AU28" s="762">
        <v>845705</v>
      </c>
      <c r="AV28" s="762">
        <v>0</v>
      </c>
      <c r="AW28" s="762">
        <v>0</v>
      </c>
      <c r="AX28" s="762">
        <v>0</v>
      </c>
      <c r="AY28" s="762">
        <v>0</v>
      </c>
      <c r="AZ28" s="762">
        <v>0</v>
      </c>
      <c r="BA28" s="762">
        <v>0</v>
      </c>
      <c r="BB28" s="762">
        <v>0</v>
      </c>
      <c r="BC28" s="762">
        <v>0</v>
      </c>
      <c r="BD28" s="762">
        <v>0</v>
      </c>
      <c r="BE28" s="762">
        <v>0</v>
      </c>
      <c r="BF28" s="762">
        <v>0</v>
      </c>
      <c r="BG28" s="762">
        <v>0</v>
      </c>
      <c r="BH28" s="762">
        <v>0</v>
      </c>
      <c r="BI28" s="762">
        <v>0</v>
      </c>
      <c r="BJ28" s="762">
        <v>0</v>
      </c>
      <c r="BK28" s="762">
        <v>0</v>
      </c>
      <c r="BL28" s="762">
        <v>0</v>
      </c>
      <c r="BM28" s="762">
        <v>0</v>
      </c>
      <c r="BN28" s="762">
        <v>0</v>
      </c>
      <c r="BO28" s="762">
        <v>0</v>
      </c>
      <c r="BP28" s="762">
        <v>0</v>
      </c>
      <c r="BQ28" s="762">
        <v>0</v>
      </c>
      <c r="BR28" s="762">
        <v>0</v>
      </c>
      <c r="BS28" s="762">
        <v>0</v>
      </c>
      <c r="BT28" s="763">
        <v>0</v>
      </c>
      <c r="BU28" s="16"/>
    </row>
    <row r="29" spans="2:73" s="17" customFormat="1" ht="16.5" customHeight="1">
      <c r="B29" s="760" t="s">
        <v>839</v>
      </c>
      <c r="C29" s="760" t="s">
        <v>840</v>
      </c>
      <c r="D29" s="760" t="s">
        <v>5</v>
      </c>
      <c r="E29" s="760" t="s">
        <v>841</v>
      </c>
      <c r="F29" s="760" t="s">
        <v>29</v>
      </c>
      <c r="G29" s="760" t="s">
        <v>842</v>
      </c>
      <c r="H29" s="760">
        <v>2011</v>
      </c>
      <c r="I29" s="640"/>
      <c r="J29" s="640" t="s">
        <v>843</v>
      </c>
      <c r="K29" s="50"/>
      <c r="L29" s="761">
        <v>67.979600000000005</v>
      </c>
      <c r="M29" s="762">
        <v>67.979600000000005</v>
      </c>
      <c r="N29" s="762">
        <v>67.979600000000005</v>
      </c>
      <c r="O29" s="762">
        <v>67.979600000000005</v>
      </c>
      <c r="P29" s="762">
        <v>63.244500000000002</v>
      </c>
      <c r="Q29" s="762">
        <v>58.0717</v>
      </c>
      <c r="R29" s="762">
        <v>46.973199999999999</v>
      </c>
      <c r="S29" s="762">
        <v>46.667299999999997</v>
      </c>
      <c r="T29" s="762">
        <v>56.575299999999999</v>
      </c>
      <c r="U29" s="762">
        <v>26.837399999999999</v>
      </c>
      <c r="V29" s="762">
        <v>3.8165399999999998</v>
      </c>
      <c r="W29" s="762">
        <v>3.8149500000000001</v>
      </c>
      <c r="X29" s="762">
        <v>3.8149500000000001</v>
      </c>
      <c r="Y29" s="762">
        <v>3.54095</v>
      </c>
      <c r="Z29" s="762">
        <v>3.54095</v>
      </c>
      <c r="AA29" s="762">
        <v>2.9886900000000001</v>
      </c>
      <c r="AB29" s="762">
        <v>0</v>
      </c>
      <c r="AC29" s="762">
        <v>0</v>
      </c>
      <c r="AD29" s="762">
        <v>0</v>
      </c>
      <c r="AE29" s="762">
        <v>0</v>
      </c>
      <c r="AF29" s="762">
        <v>0</v>
      </c>
      <c r="AG29" s="762">
        <v>0</v>
      </c>
      <c r="AH29" s="762">
        <v>0</v>
      </c>
      <c r="AI29" s="762">
        <v>0</v>
      </c>
      <c r="AJ29" s="762">
        <v>0</v>
      </c>
      <c r="AK29" s="762">
        <v>0</v>
      </c>
      <c r="AL29" s="762">
        <v>0</v>
      </c>
      <c r="AM29" s="762">
        <v>0</v>
      </c>
      <c r="AN29" s="762">
        <v>0</v>
      </c>
      <c r="AO29" s="763">
        <v>0</v>
      </c>
      <c r="AP29" s="50"/>
      <c r="AQ29" s="761">
        <v>1188091</v>
      </c>
      <c r="AR29" s="762">
        <v>1188091</v>
      </c>
      <c r="AS29" s="762">
        <v>1188091</v>
      </c>
      <c r="AT29" s="762">
        <v>1188091</v>
      </c>
      <c r="AU29" s="762">
        <v>1085828</v>
      </c>
      <c r="AV29" s="762">
        <v>974110</v>
      </c>
      <c r="AW29" s="762">
        <v>734417</v>
      </c>
      <c r="AX29" s="762">
        <v>731737</v>
      </c>
      <c r="AY29" s="762">
        <v>945719</v>
      </c>
      <c r="AZ29" s="762">
        <v>303473</v>
      </c>
      <c r="BA29" s="762">
        <v>109271</v>
      </c>
      <c r="BB29" s="762">
        <v>96188</v>
      </c>
      <c r="BC29" s="762">
        <v>96188</v>
      </c>
      <c r="BD29" s="762">
        <v>71038.899999999994</v>
      </c>
      <c r="BE29" s="762">
        <v>71038.899999999994</v>
      </c>
      <c r="BF29" s="762">
        <v>64546.5</v>
      </c>
      <c r="BG29" s="762">
        <v>0</v>
      </c>
      <c r="BH29" s="762">
        <v>0</v>
      </c>
      <c r="BI29" s="762">
        <v>0</v>
      </c>
      <c r="BJ29" s="762">
        <v>0</v>
      </c>
      <c r="BK29" s="762">
        <v>0</v>
      </c>
      <c r="BL29" s="762">
        <v>0</v>
      </c>
      <c r="BM29" s="762">
        <v>0</v>
      </c>
      <c r="BN29" s="762">
        <v>0</v>
      </c>
      <c r="BO29" s="762">
        <v>0</v>
      </c>
      <c r="BP29" s="762">
        <v>0</v>
      </c>
      <c r="BQ29" s="762">
        <v>0</v>
      </c>
      <c r="BR29" s="762">
        <v>0</v>
      </c>
      <c r="BS29" s="762">
        <v>0</v>
      </c>
      <c r="BT29" s="763">
        <v>0</v>
      </c>
      <c r="BU29" s="16"/>
    </row>
    <row r="30" spans="2:73" s="17" customFormat="1" ht="15.75">
      <c r="B30" s="760" t="s">
        <v>839</v>
      </c>
      <c r="C30" s="760" t="s">
        <v>840</v>
      </c>
      <c r="D30" s="760" t="s">
        <v>4</v>
      </c>
      <c r="E30" s="760" t="s">
        <v>841</v>
      </c>
      <c r="F30" s="760" t="s">
        <v>29</v>
      </c>
      <c r="G30" s="760" t="s">
        <v>842</v>
      </c>
      <c r="H30" s="760">
        <v>2011</v>
      </c>
      <c r="I30" s="640"/>
      <c r="J30" s="640" t="s">
        <v>843</v>
      </c>
      <c r="K30" s="50"/>
      <c r="L30" s="761">
        <v>49.745899999999999</v>
      </c>
      <c r="M30" s="762">
        <v>49.745899999999999</v>
      </c>
      <c r="N30" s="762">
        <v>49.745899999999999</v>
      </c>
      <c r="O30" s="762">
        <v>49.745899999999999</v>
      </c>
      <c r="P30" s="762">
        <v>46.762300000000003</v>
      </c>
      <c r="Q30" s="762">
        <v>43.502899999999997</v>
      </c>
      <c r="R30" s="762">
        <v>36.963700000000003</v>
      </c>
      <c r="S30" s="762">
        <v>36.589599999999997</v>
      </c>
      <c r="T30" s="762">
        <v>42.832599999999999</v>
      </c>
      <c r="U30" s="762">
        <v>24.0947</v>
      </c>
      <c r="V30" s="762">
        <v>3.1406499999999999</v>
      </c>
      <c r="W30" s="762">
        <v>3.13889</v>
      </c>
      <c r="X30" s="762">
        <v>3.13889</v>
      </c>
      <c r="Y30" s="762">
        <v>3.07856</v>
      </c>
      <c r="Z30" s="762">
        <v>3.07856</v>
      </c>
      <c r="AA30" s="762">
        <v>2.94048</v>
      </c>
      <c r="AB30" s="762">
        <v>0</v>
      </c>
      <c r="AC30" s="762">
        <v>0</v>
      </c>
      <c r="AD30" s="762">
        <v>0</v>
      </c>
      <c r="AE30" s="762">
        <v>0</v>
      </c>
      <c r="AF30" s="762">
        <v>0</v>
      </c>
      <c r="AG30" s="762">
        <v>0</v>
      </c>
      <c r="AH30" s="762">
        <v>0</v>
      </c>
      <c r="AI30" s="762">
        <v>0</v>
      </c>
      <c r="AJ30" s="762">
        <v>0</v>
      </c>
      <c r="AK30" s="762">
        <v>0</v>
      </c>
      <c r="AL30" s="762">
        <v>0</v>
      </c>
      <c r="AM30" s="762">
        <v>0</v>
      </c>
      <c r="AN30" s="762">
        <v>0</v>
      </c>
      <c r="AO30" s="763">
        <v>0</v>
      </c>
      <c r="AP30" s="50"/>
      <c r="AQ30" s="761">
        <v>810293</v>
      </c>
      <c r="AR30" s="762">
        <v>810293</v>
      </c>
      <c r="AS30" s="762">
        <v>810293</v>
      </c>
      <c r="AT30" s="762">
        <v>810293</v>
      </c>
      <c r="AU30" s="762">
        <v>745857</v>
      </c>
      <c r="AV30" s="762">
        <v>675463</v>
      </c>
      <c r="AW30" s="762">
        <v>534237</v>
      </c>
      <c r="AX30" s="762">
        <v>530959</v>
      </c>
      <c r="AY30" s="762">
        <v>665790</v>
      </c>
      <c r="AZ30" s="762">
        <v>261108</v>
      </c>
      <c r="BA30" s="762">
        <v>85203.6</v>
      </c>
      <c r="BB30" s="762">
        <v>70665.399999999994</v>
      </c>
      <c r="BC30" s="762">
        <v>70665.399999999994</v>
      </c>
      <c r="BD30" s="762">
        <v>65128.5</v>
      </c>
      <c r="BE30" s="762">
        <v>65128.5</v>
      </c>
      <c r="BF30" s="762">
        <v>63505.1</v>
      </c>
      <c r="BG30" s="762">
        <v>0</v>
      </c>
      <c r="BH30" s="762">
        <v>0</v>
      </c>
      <c r="BI30" s="762">
        <v>0</v>
      </c>
      <c r="BJ30" s="762">
        <v>0</v>
      </c>
      <c r="BK30" s="762">
        <v>0</v>
      </c>
      <c r="BL30" s="762">
        <v>0</v>
      </c>
      <c r="BM30" s="762">
        <v>0</v>
      </c>
      <c r="BN30" s="762">
        <v>0</v>
      </c>
      <c r="BO30" s="762">
        <v>0</v>
      </c>
      <c r="BP30" s="762">
        <v>0</v>
      </c>
      <c r="BQ30" s="762">
        <v>0</v>
      </c>
      <c r="BR30" s="762">
        <v>0</v>
      </c>
      <c r="BS30" s="762">
        <v>0</v>
      </c>
      <c r="BT30" s="763">
        <v>0</v>
      </c>
      <c r="BU30" s="16"/>
    </row>
    <row r="31" spans="2:73" s="17" customFormat="1" ht="15.75">
      <c r="B31" s="760" t="s">
        <v>839</v>
      </c>
      <c r="C31" s="760" t="s">
        <v>840</v>
      </c>
      <c r="D31" s="760" t="s">
        <v>3</v>
      </c>
      <c r="E31" s="760" t="s">
        <v>841</v>
      </c>
      <c r="F31" s="760" t="s">
        <v>29</v>
      </c>
      <c r="G31" s="760" t="s">
        <v>842</v>
      </c>
      <c r="H31" s="760">
        <v>2011</v>
      </c>
      <c r="I31" s="640"/>
      <c r="J31" s="640" t="s">
        <v>843</v>
      </c>
      <c r="K31" s="50"/>
      <c r="L31" s="761">
        <v>1692.64</v>
      </c>
      <c r="M31" s="762">
        <v>1692.64</v>
      </c>
      <c r="N31" s="762">
        <v>1692.64</v>
      </c>
      <c r="O31" s="762">
        <v>1692.64</v>
      </c>
      <c r="P31" s="762">
        <v>1692.64</v>
      </c>
      <c r="Q31" s="762">
        <v>1692.64</v>
      </c>
      <c r="R31" s="762">
        <v>1692.64</v>
      </c>
      <c r="S31" s="762">
        <v>1692.64</v>
      </c>
      <c r="T31" s="762">
        <v>1692.64</v>
      </c>
      <c r="U31" s="762">
        <v>1692.64</v>
      </c>
      <c r="V31" s="762">
        <v>1692.64</v>
      </c>
      <c r="W31" s="762">
        <v>1692.64</v>
      </c>
      <c r="X31" s="762">
        <v>1692.64</v>
      </c>
      <c r="Y31" s="762">
        <v>1692.64</v>
      </c>
      <c r="Z31" s="762">
        <v>1692.64</v>
      </c>
      <c r="AA31" s="762">
        <v>1692.64</v>
      </c>
      <c r="AB31" s="762">
        <v>1692.64</v>
      </c>
      <c r="AC31" s="762">
        <v>1692.64</v>
      </c>
      <c r="AD31" s="762">
        <v>1340.95</v>
      </c>
      <c r="AE31" s="762">
        <v>0</v>
      </c>
      <c r="AF31" s="762">
        <v>0</v>
      </c>
      <c r="AG31" s="762">
        <v>0</v>
      </c>
      <c r="AH31" s="762">
        <v>0</v>
      </c>
      <c r="AI31" s="762">
        <v>0</v>
      </c>
      <c r="AJ31" s="762">
        <v>0</v>
      </c>
      <c r="AK31" s="762">
        <v>0</v>
      </c>
      <c r="AL31" s="762">
        <v>0</v>
      </c>
      <c r="AM31" s="762">
        <v>0</v>
      </c>
      <c r="AN31" s="762">
        <v>0</v>
      </c>
      <c r="AO31" s="763">
        <v>0</v>
      </c>
      <c r="AP31" s="50"/>
      <c r="AQ31" s="761">
        <v>3070047</v>
      </c>
      <c r="AR31" s="762">
        <v>3070047</v>
      </c>
      <c r="AS31" s="762">
        <v>3070047</v>
      </c>
      <c r="AT31" s="762">
        <v>3070047</v>
      </c>
      <c r="AU31" s="762">
        <v>3070047</v>
      </c>
      <c r="AV31" s="762">
        <v>3070047</v>
      </c>
      <c r="AW31" s="762">
        <v>3070047</v>
      </c>
      <c r="AX31" s="762">
        <v>3070047</v>
      </c>
      <c r="AY31" s="762">
        <v>3070047</v>
      </c>
      <c r="AZ31" s="762">
        <v>3070047</v>
      </c>
      <c r="BA31" s="762">
        <v>3070047</v>
      </c>
      <c r="BB31" s="762">
        <v>3070047</v>
      </c>
      <c r="BC31" s="762">
        <v>3070047</v>
      </c>
      <c r="BD31" s="762">
        <v>3070047</v>
      </c>
      <c r="BE31" s="762">
        <v>3070047</v>
      </c>
      <c r="BF31" s="762">
        <v>3070047</v>
      </c>
      <c r="BG31" s="762">
        <v>3070047</v>
      </c>
      <c r="BH31" s="762">
        <v>3070047</v>
      </c>
      <c r="BI31" s="762">
        <v>2755498</v>
      </c>
      <c r="BJ31" s="762">
        <v>0</v>
      </c>
      <c r="BK31" s="762">
        <v>0</v>
      </c>
      <c r="BL31" s="762">
        <v>0</v>
      </c>
      <c r="BM31" s="762">
        <v>0</v>
      </c>
      <c r="BN31" s="762">
        <v>0</v>
      </c>
      <c r="BO31" s="762">
        <v>0</v>
      </c>
      <c r="BP31" s="762">
        <v>0</v>
      </c>
      <c r="BQ31" s="762">
        <v>0</v>
      </c>
      <c r="BR31" s="762">
        <v>0</v>
      </c>
      <c r="BS31" s="762">
        <v>0</v>
      </c>
      <c r="BT31" s="763">
        <v>0</v>
      </c>
      <c r="BU31" s="16"/>
    </row>
    <row r="32" spans="2:73" s="17" customFormat="1" ht="15.75">
      <c r="B32" s="760" t="s">
        <v>839</v>
      </c>
      <c r="C32" s="760" t="s">
        <v>840</v>
      </c>
      <c r="D32" s="760" t="s">
        <v>42</v>
      </c>
      <c r="E32" s="760" t="s">
        <v>841</v>
      </c>
      <c r="F32" s="760" t="s">
        <v>29</v>
      </c>
      <c r="G32" s="760" t="s">
        <v>844</v>
      </c>
      <c r="H32" s="760">
        <v>2011</v>
      </c>
      <c r="I32" s="640"/>
      <c r="J32" s="640" t="s">
        <v>843</v>
      </c>
      <c r="K32" s="50"/>
      <c r="L32" s="761">
        <v>1093.1199999999999</v>
      </c>
      <c r="M32" s="762">
        <v>0</v>
      </c>
      <c r="N32" s="762">
        <v>0</v>
      </c>
      <c r="O32" s="762">
        <v>0</v>
      </c>
      <c r="P32" s="762">
        <v>0</v>
      </c>
      <c r="Q32" s="762">
        <v>0</v>
      </c>
      <c r="R32" s="762">
        <v>0</v>
      </c>
      <c r="S32" s="762">
        <v>0</v>
      </c>
      <c r="T32" s="762">
        <v>0</v>
      </c>
      <c r="U32" s="762">
        <v>0</v>
      </c>
      <c r="V32" s="762">
        <v>0</v>
      </c>
      <c r="W32" s="762">
        <v>0</v>
      </c>
      <c r="X32" s="762">
        <v>0</v>
      </c>
      <c r="Y32" s="762">
        <v>0</v>
      </c>
      <c r="Z32" s="762">
        <v>0</v>
      </c>
      <c r="AA32" s="762">
        <v>0</v>
      </c>
      <c r="AB32" s="762">
        <v>0</v>
      </c>
      <c r="AC32" s="762">
        <v>0</v>
      </c>
      <c r="AD32" s="762">
        <v>0</v>
      </c>
      <c r="AE32" s="762">
        <v>0</v>
      </c>
      <c r="AF32" s="762">
        <v>0</v>
      </c>
      <c r="AG32" s="762">
        <v>0</v>
      </c>
      <c r="AH32" s="762">
        <v>0</v>
      </c>
      <c r="AI32" s="762">
        <v>0</v>
      </c>
      <c r="AJ32" s="762">
        <v>0</v>
      </c>
      <c r="AK32" s="762">
        <v>0</v>
      </c>
      <c r="AL32" s="762">
        <v>0</v>
      </c>
      <c r="AM32" s="762">
        <v>0</v>
      </c>
      <c r="AN32" s="762">
        <v>0</v>
      </c>
      <c r="AO32" s="763">
        <v>0</v>
      </c>
      <c r="AP32" s="50"/>
      <c r="AQ32" s="761">
        <v>2830.4</v>
      </c>
      <c r="AR32" s="762">
        <v>0</v>
      </c>
      <c r="AS32" s="762">
        <v>0</v>
      </c>
      <c r="AT32" s="762">
        <v>0</v>
      </c>
      <c r="AU32" s="762">
        <v>0</v>
      </c>
      <c r="AV32" s="762">
        <v>0</v>
      </c>
      <c r="AW32" s="762">
        <v>0</v>
      </c>
      <c r="AX32" s="762">
        <v>0</v>
      </c>
      <c r="AY32" s="762">
        <v>0</v>
      </c>
      <c r="AZ32" s="762">
        <v>0</v>
      </c>
      <c r="BA32" s="762">
        <v>0</v>
      </c>
      <c r="BB32" s="762">
        <v>0</v>
      </c>
      <c r="BC32" s="762">
        <v>0</v>
      </c>
      <c r="BD32" s="762">
        <v>0</v>
      </c>
      <c r="BE32" s="762">
        <v>0</v>
      </c>
      <c r="BF32" s="762">
        <v>0</v>
      </c>
      <c r="BG32" s="762">
        <v>0</v>
      </c>
      <c r="BH32" s="762">
        <v>0</v>
      </c>
      <c r="BI32" s="762">
        <v>0</v>
      </c>
      <c r="BJ32" s="762">
        <v>0</v>
      </c>
      <c r="BK32" s="762">
        <v>0</v>
      </c>
      <c r="BL32" s="762">
        <v>0</v>
      </c>
      <c r="BM32" s="762">
        <v>0</v>
      </c>
      <c r="BN32" s="762">
        <v>0</v>
      </c>
      <c r="BO32" s="762">
        <v>0</v>
      </c>
      <c r="BP32" s="762">
        <v>0</v>
      </c>
      <c r="BQ32" s="762">
        <v>0</v>
      </c>
      <c r="BR32" s="762">
        <v>0</v>
      </c>
      <c r="BS32" s="762">
        <v>0</v>
      </c>
      <c r="BT32" s="763">
        <v>0</v>
      </c>
      <c r="BU32" s="16"/>
    </row>
    <row r="33" spans="2:73" s="17" customFormat="1" ht="15.75">
      <c r="B33" s="760" t="s">
        <v>839</v>
      </c>
      <c r="C33" s="760" t="s">
        <v>840</v>
      </c>
      <c r="D33" s="760" t="s">
        <v>6</v>
      </c>
      <c r="E33" s="760" t="s">
        <v>841</v>
      </c>
      <c r="F33" s="760" t="s">
        <v>29</v>
      </c>
      <c r="G33" s="760" t="s">
        <v>842</v>
      </c>
      <c r="H33" s="760">
        <v>2011</v>
      </c>
      <c r="I33" s="640"/>
      <c r="J33" s="640" t="s">
        <v>843</v>
      </c>
      <c r="K33" s="50"/>
      <c r="L33" s="761">
        <v>0</v>
      </c>
      <c r="M33" s="762">
        <v>0</v>
      </c>
      <c r="N33" s="762">
        <v>0</v>
      </c>
      <c r="O33" s="762">
        <v>0</v>
      </c>
      <c r="P33" s="762">
        <v>0</v>
      </c>
      <c r="Q33" s="762">
        <v>0</v>
      </c>
      <c r="R33" s="762">
        <v>0</v>
      </c>
      <c r="S33" s="762">
        <v>0</v>
      </c>
      <c r="T33" s="762">
        <v>0</v>
      </c>
      <c r="U33" s="762">
        <v>0</v>
      </c>
      <c r="V33" s="762">
        <v>0</v>
      </c>
      <c r="W33" s="762">
        <v>0</v>
      </c>
      <c r="X33" s="762">
        <v>0</v>
      </c>
      <c r="Y33" s="762">
        <v>0</v>
      </c>
      <c r="Z33" s="762">
        <v>0</v>
      </c>
      <c r="AA33" s="762">
        <v>0</v>
      </c>
      <c r="AB33" s="762">
        <v>0</v>
      </c>
      <c r="AC33" s="762">
        <v>0</v>
      </c>
      <c r="AD33" s="762">
        <v>0</v>
      </c>
      <c r="AE33" s="762">
        <v>0</v>
      </c>
      <c r="AF33" s="762">
        <v>0</v>
      </c>
      <c r="AG33" s="762">
        <v>0</v>
      </c>
      <c r="AH33" s="762">
        <v>0</v>
      </c>
      <c r="AI33" s="762">
        <v>0</v>
      </c>
      <c r="AJ33" s="762">
        <v>0</v>
      </c>
      <c r="AK33" s="762">
        <v>0</v>
      </c>
      <c r="AL33" s="762">
        <v>0</v>
      </c>
      <c r="AM33" s="762">
        <v>0</v>
      </c>
      <c r="AN33" s="762">
        <v>0</v>
      </c>
      <c r="AO33" s="763">
        <v>0</v>
      </c>
      <c r="AP33" s="50"/>
      <c r="AQ33" s="761">
        <v>0</v>
      </c>
      <c r="AR33" s="762">
        <v>0</v>
      </c>
      <c r="AS33" s="762">
        <v>0</v>
      </c>
      <c r="AT33" s="762">
        <v>0</v>
      </c>
      <c r="AU33" s="762">
        <v>0</v>
      </c>
      <c r="AV33" s="762">
        <v>0</v>
      </c>
      <c r="AW33" s="762">
        <v>0</v>
      </c>
      <c r="AX33" s="762">
        <v>0</v>
      </c>
      <c r="AY33" s="762">
        <v>0</v>
      </c>
      <c r="AZ33" s="762">
        <v>0</v>
      </c>
      <c r="BA33" s="762">
        <v>0</v>
      </c>
      <c r="BB33" s="762">
        <v>0</v>
      </c>
      <c r="BC33" s="762">
        <v>0</v>
      </c>
      <c r="BD33" s="762">
        <v>0</v>
      </c>
      <c r="BE33" s="762">
        <v>0</v>
      </c>
      <c r="BF33" s="762">
        <v>0</v>
      </c>
      <c r="BG33" s="762">
        <v>0</v>
      </c>
      <c r="BH33" s="762">
        <v>0</v>
      </c>
      <c r="BI33" s="762">
        <v>0</v>
      </c>
      <c r="BJ33" s="762">
        <v>0</v>
      </c>
      <c r="BK33" s="762">
        <v>0</v>
      </c>
      <c r="BL33" s="762">
        <v>0</v>
      </c>
      <c r="BM33" s="762">
        <v>0</v>
      </c>
      <c r="BN33" s="762">
        <v>0</v>
      </c>
      <c r="BO33" s="762">
        <v>0</v>
      </c>
      <c r="BP33" s="762">
        <v>0</v>
      </c>
      <c r="BQ33" s="762">
        <v>0</v>
      </c>
      <c r="BR33" s="762">
        <v>0</v>
      </c>
      <c r="BS33" s="762">
        <v>0</v>
      </c>
      <c r="BT33" s="763">
        <v>0</v>
      </c>
      <c r="BU33" s="16"/>
    </row>
    <row r="34" spans="2:73" s="17" customFormat="1" ht="15.75">
      <c r="B34" s="760" t="s">
        <v>839</v>
      </c>
      <c r="C34" s="760" t="s">
        <v>845</v>
      </c>
      <c r="D34" s="760" t="s">
        <v>846</v>
      </c>
      <c r="E34" s="760" t="s">
        <v>841</v>
      </c>
      <c r="F34" s="760" t="s">
        <v>847</v>
      </c>
      <c r="G34" s="760" t="s">
        <v>844</v>
      </c>
      <c r="H34" s="760">
        <v>2011</v>
      </c>
      <c r="I34" s="640"/>
      <c r="J34" s="640" t="s">
        <v>843</v>
      </c>
      <c r="K34" s="50"/>
      <c r="L34" s="761">
        <v>0</v>
      </c>
      <c r="M34" s="762">
        <v>0</v>
      </c>
      <c r="N34" s="762">
        <v>0</v>
      </c>
      <c r="O34" s="762">
        <v>0</v>
      </c>
      <c r="P34" s="762">
        <v>0</v>
      </c>
      <c r="Q34" s="762">
        <v>0</v>
      </c>
      <c r="R34" s="762">
        <v>0</v>
      </c>
      <c r="S34" s="762">
        <v>0</v>
      </c>
      <c r="T34" s="762">
        <v>0</v>
      </c>
      <c r="U34" s="762">
        <v>0</v>
      </c>
      <c r="V34" s="762">
        <v>0</v>
      </c>
      <c r="W34" s="762">
        <v>0</v>
      </c>
      <c r="X34" s="762">
        <v>0</v>
      </c>
      <c r="Y34" s="762">
        <v>0</v>
      </c>
      <c r="Z34" s="762">
        <v>0</v>
      </c>
      <c r="AA34" s="762">
        <v>0</v>
      </c>
      <c r="AB34" s="762">
        <v>0</v>
      </c>
      <c r="AC34" s="762">
        <v>0</v>
      </c>
      <c r="AD34" s="762">
        <v>0</v>
      </c>
      <c r="AE34" s="762">
        <v>0</v>
      </c>
      <c r="AF34" s="762">
        <v>0</v>
      </c>
      <c r="AG34" s="762">
        <v>0</v>
      </c>
      <c r="AH34" s="762">
        <v>0</v>
      </c>
      <c r="AI34" s="762">
        <v>0</v>
      </c>
      <c r="AJ34" s="762">
        <v>0</v>
      </c>
      <c r="AK34" s="762">
        <v>0</v>
      </c>
      <c r="AL34" s="762">
        <v>0</v>
      </c>
      <c r="AM34" s="762">
        <v>0</v>
      </c>
      <c r="AN34" s="762">
        <v>0</v>
      </c>
      <c r="AO34" s="763">
        <v>0</v>
      </c>
      <c r="AP34" s="50"/>
      <c r="AQ34" s="761">
        <v>0</v>
      </c>
      <c r="AR34" s="762">
        <v>0</v>
      </c>
      <c r="AS34" s="762">
        <v>0</v>
      </c>
      <c r="AT34" s="762">
        <v>0</v>
      </c>
      <c r="AU34" s="762">
        <v>0</v>
      </c>
      <c r="AV34" s="762">
        <v>0</v>
      </c>
      <c r="AW34" s="762">
        <v>0</v>
      </c>
      <c r="AX34" s="762">
        <v>0</v>
      </c>
      <c r="AY34" s="762">
        <v>0</v>
      </c>
      <c r="AZ34" s="762">
        <v>0</v>
      </c>
      <c r="BA34" s="762">
        <v>0</v>
      </c>
      <c r="BB34" s="762">
        <v>0</v>
      </c>
      <c r="BC34" s="762">
        <v>0</v>
      </c>
      <c r="BD34" s="762">
        <v>0</v>
      </c>
      <c r="BE34" s="762">
        <v>0</v>
      </c>
      <c r="BF34" s="762">
        <v>0</v>
      </c>
      <c r="BG34" s="762">
        <v>0</v>
      </c>
      <c r="BH34" s="762">
        <v>0</v>
      </c>
      <c r="BI34" s="762">
        <v>0</v>
      </c>
      <c r="BJ34" s="762">
        <v>0</v>
      </c>
      <c r="BK34" s="762">
        <v>0</v>
      </c>
      <c r="BL34" s="762">
        <v>0</v>
      </c>
      <c r="BM34" s="762">
        <v>0</v>
      </c>
      <c r="BN34" s="762">
        <v>0</v>
      </c>
      <c r="BO34" s="762">
        <v>0</v>
      </c>
      <c r="BP34" s="762">
        <v>0</v>
      </c>
      <c r="BQ34" s="762">
        <v>0</v>
      </c>
      <c r="BR34" s="762">
        <v>0</v>
      </c>
      <c r="BS34" s="762">
        <v>0</v>
      </c>
      <c r="BT34" s="763">
        <v>0</v>
      </c>
      <c r="BU34" s="16"/>
    </row>
    <row r="35" spans="2:73" s="17" customFormat="1" ht="15.75">
      <c r="B35" s="760" t="s">
        <v>839</v>
      </c>
      <c r="C35" s="760" t="s">
        <v>845</v>
      </c>
      <c r="D35" s="760" t="s">
        <v>848</v>
      </c>
      <c r="E35" s="760" t="s">
        <v>841</v>
      </c>
      <c r="F35" s="760" t="s">
        <v>847</v>
      </c>
      <c r="G35" s="760" t="s">
        <v>844</v>
      </c>
      <c r="H35" s="760">
        <v>2011</v>
      </c>
      <c r="I35" s="640"/>
      <c r="J35" s="640" t="s">
        <v>843</v>
      </c>
      <c r="K35" s="50"/>
      <c r="L35" s="761">
        <v>536.23800000000006</v>
      </c>
      <c r="M35" s="762">
        <v>0</v>
      </c>
      <c r="N35" s="762">
        <v>0</v>
      </c>
      <c r="O35" s="762">
        <v>0</v>
      </c>
      <c r="P35" s="762">
        <v>0</v>
      </c>
      <c r="Q35" s="762">
        <v>0</v>
      </c>
      <c r="R35" s="762">
        <v>0</v>
      </c>
      <c r="S35" s="762">
        <v>0</v>
      </c>
      <c r="T35" s="762">
        <v>0</v>
      </c>
      <c r="U35" s="762">
        <v>0</v>
      </c>
      <c r="V35" s="762">
        <v>0</v>
      </c>
      <c r="W35" s="762">
        <v>0</v>
      </c>
      <c r="X35" s="762">
        <v>0</v>
      </c>
      <c r="Y35" s="762">
        <v>0</v>
      </c>
      <c r="Z35" s="762">
        <v>0</v>
      </c>
      <c r="AA35" s="762">
        <v>0</v>
      </c>
      <c r="AB35" s="762">
        <v>0</v>
      </c>
      <c r="AC35" s="762">
        <v>0</v>
      </c>
      <c r="AD35" s="762">
        <v>0</v>
      </c>
      <c r="AE35" s="762">
        <v>0</v>
      </c>
      <c r="AF35" s="762">
        <v>0</v>
      </c>
      <c r="AG35" s="762">
        <v>0</v>
      </c>
      <c r="AH35" s="762">
        <v>0</v>
      </c>
      <c r="AI35" s="762">
        <v>0</v>
      </c>
      <c r="AJ35" s="762">
        <v>0</v>
      </c>
      <c r="AK35" s="762">
        <v>0</v>
      </c>
      <c r="AL35" s="762">
        <v>0</v>
      </c>
      <c r="AM35" s="762">
        <v>0</v>
      </c>
      <c r="AN35" s="762">
        <v>0</v>
      </c>
      <c r="AO35" s="763">
        <v>0</v>
      </c>
      <c r="AP35" s="50"/>
      <c r="AQ35" s="761">
        <v>20936.3</v>
      </c>
      <c r="AR35" s="762">
        <v>0</v>
      </c>
      <c r="AS35" s="762">
        <v>0</v>
      </c>
      <c r="AT35" s="762">
        <v>0</v>
      </c>
      <c r="AU35" s="762">
        <v>0</v>
      </c>
      <c r="AV35" s="762">
        <v>0</v>
      </c>
      <c r="AW35" s="762">
        <v>0</v>
      </c>
      <c r="AX35" s="762">
        <v>0</v>
      </c>
      <c r="AY35" s="762">
        <v>0</v>
      </c>
      <c r="AZ35" s="762">
        <v>0</v>
      </c>
      <c r="BA35" s="762">
        <v>0</v>
      </c>
      <c r="BB35" s="762">
        <v>0</v>
      </c>
      <c r="BC35" s="762">
        <v>0</v>
      </c>
      <c r="BD35" s="762">
        <v>0</v>
      </c>
      <c r="BE35" s="762">
        <v>0</v>
      </c>
      <c r="BF35" s="762">
        <v>0</v>
      </c>
      <c r="BG35" s="762">
        <v>0</v>
      </c>
      <c r="BH35" s="762">
        <v>0</v>
      </c>
      <c r="BI35" s="762">
        <v>0</v>
      </c>
      <c r="BJ35" s="762">
        <v>0</v>
      </c>
      <c r="BK35" s="762">
        <v>0</v>
      </c>
      <c r="BL35" s="762">
        <v>0</v>
      </c>
      <c r="BM35" s="762">
        <v>0</v>
      </c>
      <c r="BN35" s="762">
        <v>0</v>
      </c>
      <c r="BO35" s="762">
        <v>0</v>
      </c>
      <c r="BP35" s="762">
        <v>0</v>
      </c>
      <c r="BQ35" s="762">
        <v>0</v>
      </c>
      <c r="BR35" s="762">
        <v>0</v>
      </c>
      <c r="BS35" s="762">
        <v>0</v>
      </c>
      <c r="BT35" s="763">
        <v>0</v>
      </c>
      <c r="BU35" s="16"/>
    </row>
    <row r="36" spans="2:73" s="17" customFormat="1" ht="15.75">
      <c r="B36" s="760" t="s">
        <v>839</v>
      </c>
      <c r="C36" s="760" t="s">
        <v>845</v>
      </c>
      <c r="D36" s="760" t="s">
        <v>21</v>
      </c>
      <c r="E36" s="760" t="s">
        <v>841</v>
      </c>
      <c r="F36" s="760" t="s">
        <v>847</v>
      </c>
      <c r="G36" s="760" t="s">
        <v>842</v>
      </c>
      <c r="H36" s="760">
        <v>2011</v>
      </c>
      <c r="I36" s="640"/>
      <c r="J36" s="640" t="s">
        <v>843</v>
      </c>
      <c r="K36" s="50"/>
      <c r="L36" s="761">
        <v>660.87300000000005</v>
      </c>
      <c r="M36" s="762">
        <v>660.87300000000005</v>
      </c>
      <c r="N36" s="762">
        <v>633.21799999999996</v>
      </c>
      <c r="O36" s="762">
        <v>544.13300000000004</v>
      </c>
      <c r="P36" s="762">
        <v>543.99099999999999</v>
      </c>
      <c r="Q36" s="762">
        <v>542.43299999999999</v>
      </c>
      <c r="R36" s="762">
        <v>112.095</v>
      </c>
      <c r="S36" s="762">
        <v>110.703</v>
      </c>
      <c r="T36" s="762">
        <v>110.703</v>
      </c>
      <c r="U36" s="762">
        <v>110.703</v>
      </c>
      <c r="V36" s="762">
        <v>102.024</v>
      </c>
      <c r="W36" s="762">
        <v>102.024</v>
      </c>
      <c r="X36" s="762">
        <v>2.0738799999999999</v>
      </c>
      <c r="Y36" s="762">
        <v>2.0738799999999999</v>
      </c>
      <c r="Z36" s="762">
        <v>2.0738799999999999</v>
      </c>
      <c r="AA36" s="762">
        <v>0</v>
      </c>
      <c r="AB36" s="762">
        <v>0</v>
      </c>
      <c r="AC36" s="762">
        <v>0</v>
      </c>
      <c r="AD36" s="762">
        <v>0</v>
      </c>
      <c r="AE36" s="762">
        <v>0</v>
      </c>
      <c r="AF36" s="762">
        <v>0</v>
      </c>
      <c r="AG36" s="762">
        <v>0</v>
      </c>
      <c r="AH36" s="762">
        <v>0</v>
      </c>
      <c r="AI36" s="762">
        <v>0</v>
      </c>
      <c r="AJ36" s="762">
        <v>0</v>
      </c>
      <c r="AK36" s="762">
        <v>0</v>
      </c>
      <c r="AL36" s="762">
        <v>0</v>
      </c>
      <c r="AM36" s="762">
        <v>0</v>
      </c>
      <c r="AN36" s="762">
        <v>0</v>
      </c>
      <c r="AO36" s="763">
        <v>0</v>
      </c>
      <c r="AP36" s="50"/>
      <c r="AQ36" s="761">
        <v>1693346</v>
      </c>
      <c r="AR36" s="762">
        <v>1693346</v>
      </c>
      <c r="AS36" s="762">
        <v>1614579</v>
      </c>
      <c r="AT36" s="762">
        <v>1362735</v>
      </c>
      <c r="AU36" s="762">
        <v>1362338</v>
      </c>
      <c r="AV36" s="762">
        <v>1358309</v>
      </c>
      <c r="AW36" s="762">
        <v>305906</v>
      </c>
      <c r="AX36" s="762">
        <v>304862</v>
      </c>
      <c r="AY36" s="762">
        <v>304862</v>
      </c>
      <c r="AZ36" s="762">
        <v>304862</v>
      </c>
      <c r="BA36" s="762">
        <v>247791</v>
      </c>
      <c r="BB36" s="762">
        <v>247791</v>
      </c>
      <c r="BC36" s="762">
        <v>1556.73</v>
      </c>
      <c r="BD36" s="762">
        <v>1556.73</v>
      </c>
      <c r="BE36" s="762">
        <v>1556.73</v>
      </c>
      <c r="BF36" s="762">
        <v>0</v>
      </c>
      <c r="BG36" s="762">
        <v>0</v>
      </c>
      <c r="BH36" s="762">
        <v>0</v>
      </c>
      <c r="BI36" s="762">
        <v>0</v>
      </c>
      <c r="BJ36" s="762">
        <v>0</v>
      </c>
      <c r="BK36" s="762">
        <v>0</v>
      </c>
      <c r="BL36" s="762">
        <v>0</v>
      </c>
      <c r="BM36" s="762">
        <v>0</v>
      </c>
      <c r="BN36" s="762">
        <v>0</v>
      </c>
      <c r="BO36" s="762">
        <v>0</v>
      </c>
      <c r="BP36" s="762">
        <v>0</v>
      </c>
      <c r="BQ36" s="762">
        <v>0</v>
      </c>
      <c r="BR36" s="762">
        <v>0</v>
      </c>
      <c r="BS36" s="762">
        <v>0</v>
      </c>
      <c r="BT36" s="763">
        <v>0</v>
      </c>
      <c r="BU36" s="16"/>
    </row>
    <row r="37" spans="2:73" s="17" customFormat="1" ht="15.75">
      <c r="B37" s="760" t="s">
        <v>839</v>
      </c>
      <c r="C37" s="760" t="s">
        <v>845</v>
      </c>
      <c r="D37" s="760" t="s">
        <v>22</v>
      </c>
      <c r="E37" s="760" t="s">
        <v>841</v>
      </c>
      <c r="F37" s="760" t="s">
        <v>847</v>
      </c>
      <c r="G37" s="760" t="s">
        <v>842</v>
      </c>
      <c r="H37" s="760">
        <v>2011</v>
      </c>
      <c r="I37" s="640"/>
      <c r="J37" s="640" t="s">
        <v>843</v>
      </c>
      <c r="K37" s="50"/>
      <c r="L37" s="761">
        <v>856.61</v>
      </c>
      <c r="M37" s="762">
        <v>856.61</v>
      </c>
      <c r="N37" s="762">
        <v>856.61</v>
      </c>
      <c r="O37" s="762">
        <v>856.61</v>
      </c>
      <c r="P37" s="762">
        <v>856.61</v>
      </c>
      <c r="Q37" s="762">
        <v>856.61</v>
      </c>
      <c r="R37" s="762">
        <v>856.61</v>
      </c>
      <c r="S37" s="762">
        <v>856.61</v>
      </c>
      <c r="T37" s="762">
        <v>788.66700000000003</v>
      </c>
      <c r="U37" s="762">
        <v>788.66700000000003</v>
      </c>
      <c r="V37" s="762">
        <v>201.09100000000001</v>
      </c>
      <c r="W37" s="762">
        <v>201.09100000000001</v>
      </c>
      <c r="X37" s="762">
        <v>201.09100000000001</v>
      </c>
      <c r="Y37" s="762">
        <v>201.09100000000001</v>
      </c>
      <c r="Z37" s="762">
        <v>0</v>
      </c>
      <c r="AA37" s="762">
        <v>0</v>
      </c>
      <c r="AB37" s="762">
        <v>0</v>
      </c>
      <c r="AC37" s="762">
        <v>0</v>
      </c>
      <c r="AD37" s="762">
        <v>0</v>
      </c>
      <c r="AE37" s="762">
        <v>0</v>
      </c>
      <c r="AF37" s="762">
        <v>0</v>
      </c>
      <c r="AG37" s="762">
        <v>0</v>
      </c>
      <c r="AH37" s="762">
        <v>0</v>
      </c>
      <c r="AI37" s="762">
        <v>0</v>
      </c>
      <c r="AJ37" s="762">
        <v>0</v>
      </c>
      <c r="AK37" s="762">
        <v>0</v>
      </c>
      <c r="AL37" s="762">
        <v>0</v>
      </c>
      <c r="AM37" s="762">
        <v>0</v>
      </c>
      <c r="AN37" s="762">
        <v>0</v>
      </c>
      <c r="AO37" s="763">
        <v>0</v>
      </c>
      <c r="AP37" s="50"/>
      <c r="AQ37" s="761">
        <v>4805916</v>
      </c>
      <c r="AR37" s="762">
        <v>4805916</v>
      </c>
      <c r="AS37" s="762">
        <v>4805916</v>
      </c>
      <c r="AT37" s="762">
        <v>4805916</v>
      </c>
      <c r="AU37" s="762">
        <v>4805916</v>
      </c>
      <c r="AV37" s="762">
        <v>4805916</v>
      </c>
      <c r="AW37" s="762">
        <v>4805916</v>
      </c>
      <c r="AX37" s="762">
        <v>4805916</v>
      </c>
      <c r="AY37" s="762">
        <v>4504954</v>
      </c>
      <c r="AZ37" s="762">
        <v>4504954</v>
      </c>
      <c r="BA37" s="762">
        <v>1115148</v>
      </c>
      <c r="BB37" s="762">
        <v>1115148</v>
      </c>
      <c r="BC37" s="762">
        <v>1115148</v>
      </c>
      <c r="BD37" s="762">
        <v>1115148</v>
      </c>
      <c r="BE37" s="762">
        <v>0</v>
      </c>
      <c r="BF37" s="762">
        <v>0</v>
      </c>
      <c r="BG37" s="762">
        <v>0</v>
      </c>
      <c r="BH37" s="762">
        <v>0</v>
      </c>
      <c r="BI37" s="762">
        <v>0</v>
      </c>
      <c r="BJ37" s="762">
        <v>0</v>
      </c>
      <c r="BK37" s="762">
        <v>0</v>
      </c>
      <c r="BL37" s="762">
        <v>0</v>
      </c>
      <c r="BM37" s="762">
        <v>0</v>
      </c>
      <c r="BN37" s="762">
        <v>0</v>
      </c>
      <c r="BO37" s="762">
        <v>0</v>
      </c>
      <c r="BP37" s="762">
        <v>0</v>
      </c>
      <c r="BQ37" s="762">
        <v>0</v>
      </c>
      <c r="BR37" s="762">
        <v>0</v>
      </c>
      <c r="BS37" s="762">
        <v>0</v>
      </c>
      <c r="BT37" s="763">
        <v>0</v>
      </c>
      <c r="BU37" s="16"/>
    </row>
    <row r="38" spans="2:73" s="17" customFormat="1" ht="15.75">
      <c r="B38" s="760" t="s">
        <v>839</v>
      </c>
      <c r="C38" s="760" t="s">
        <v>845</v>
      </c>
      <c r="D38" s="760" t="s">
        <v>20</v>
      </c>
      <c r="E38" s="760" t="s">
        <v>841</v>
      </c>
      <c r="F38" s="760" t="s">
        <v>847</v>
      </c>
      <c r="G38" s="760" t="s">
        <v>842</v>
      </c>
      <c r="H38" s="760">
        <v>2011</v>
      </c>
      <c r="I38" s="640"/>
      <c r="J38" s="640" t="s">
        <v>843</v>
      </c>
      <c r="K38" s="50"/>
      <c r="L38" s="761">
        <v>0</v>
      </c>
      <c r="M38" s="762">
        <v>0</v>
      </c>
      <c r="N38" s="762">
        <v>0</v>
      </c>
      <c r="O38" s="762">
        <v>0</v>
      </c>
      <c r="P38" s="762">
        <v>0</v>
      </c>
      <c r="Q38" s="762">
        <v>0</v>
      </c>
      <c r="R38" s="762">
        <v>0</v>
      </c>
      <c r="S38" s="762">
        <v>0</v>
      </c>
      <c r="T38" s="762">
        <v>0</v>
      </c>
      <c r="U38" s="762">
        <v>0</v>
      </c>
      <c r="V38" s="762">
        <v>0</v>
      </c>
      <c r="W38" s="762">
        <v>0</v>
      </c>
      <c r="X38" s="762">
        <v>0</v>
      </c>
      <c r="Y38" s="762">
        <v>0</v>
      </c>
      <c r="Z38" s="762">
        <v>0</v>
      </c>
      <c r="AA38" s="762">
        <v>0</v>
      </c>
      <c r="AB38" s="762">
        <v>0</v>
      </c>
      <c r="AC38" s="762">
        <v>0</v>
      </c>
      <c r="AD38" s="762">
        <v>0</v>
      </c>
      <c r="AE38" s="762">
        <v>0</v>
      </c>
      <c r="AF38" s="762">
        <v>0</v>
      </c>
      <c r="AG38" s="762">
        <v>0</v>
      </c>
      <c r="AH38" s="762">
        <v>0</v>
      </c>
      <c r="AI38" s="762">
        <v>0</v>
      </c>
      <c r="AJ38" s="762">
        <v>0</v>
      </c>
      <c r="AK38" s="762">
        <v>0</v>
      </c>
      <c r="AL38" s="762">
        <v>0</v>
      </c>
      <c r="AM38" s="762">
        <v>0</v>
      </c>
      <c r="AN38" s="762">
        <v>0</v>
      </c>
      <c r="AO38" s="763">
        <v>0</v>
      </c>
      <c r="AP38" s="50"/>
      <c r="AQ38" s="761">
        <v>0</v>
      </c>
      <c r="AR38" s="762">
        <v>0</v>
      </c>
      <c r="AS38" s="762">
        <v>0</v>
      </c>
      <c r="AT38" s="762">
        <v>0</v>
      </c>
      <c r="AU38" s="762">
        <v>0</v>
      </c>
      <c r="AV38" s="762">
        <v>0</v>
      </c>
      <c r="AW38" s="762">
        <v>0</v>
      </c>
      <c r="AX38" s="762">
        <v>0</v>
      </c>
      <c r="AY38" s="762">
        <v>0</v>
      </c>
      <c r="AZ38" s="762">
        <v>0</v>
      </c>
      <c r="BA38" s="762">
        <v>0</v>
      </c>
      <c r="BB38" s="762">
        <v>0</v>
      </c>
      <c r="BC38" s="762">
        <v>0</v>
      </c>
      <c r="BD38" s="762">
        <v>0</v>
      </c>
      <c r="BE38" s="762">
        <v>0</v>
      </c>
      <c r="BF38" s="762">
        <v>0</v>
      </c>
      <c r="BG38" s="762">
        <v>0</v>
      </c>
      <c r="BH38" s="762">
        <v>0</v>
      </c>
      <c r="BI38" s="762">
        <v>0</v>
      </c>
      <c r="BJ38" s="762">
        <v>0</v>
      </c>
      <c r="BK38" s="762">
        <v>0</v>
      </c>
      <c r="BL38" s="762">
        <v>0</v>
      </c>
      <c r="BM38" s="762">
        <v>0</v>
      </c>
      <c r="BN38" s="762">
        <v>0</v>
      </c>
      <c r="BO38" s="762">
        <v>0</v>
      </c>
      <c r="BP38" s="762">
        <v>0</v>
      </c>
      <c r="BQ38" s="762">
        <v>0</v>
      </c>
      <c r="BR38" s="762">
        <v>0</v>
      </c>
      <c r="BS38" s="762">
        <v>0</v>
      </c>
      <c r="BT38" s="763">
        <v>0</v>
      </c>
      <c r="BU38" s="16"/>
    </row>
    <row r="39" spans="2:73" s="17" customFormat="1" ht="15.75">
      <c r="B39" s="760" t="s">
        <v>839</v>
      </c>
      <c r="C39" s="760" t="s">
        <v>849</v>
      </c>
      <c r="D39" s="760" t="s">
        <v>9</v>
      </c>
      <c r="E39" s="760" t="s">
        <v>841</v>
      </c>
      <c r="F39" s="760" t="s">
        <v>849</v>
      </c>
      <c r="G39" s="760" t="s">
        <v>844</v>
      </c>
      <c r="H39" s="760">
        <v>2011</v>
      </c>
      <c r="I39" s="640"/>
      <c r="J39" s="640" t="s">
        <v>843</v>
      </c>
      <c r="K39" s="50"/>
      <c r="L39" s="761">
        <v>3498.3</v>
      </c>
      <c r="M39" s="762">
        <v>0</v>
      </c>
      <c r="N39" s="762">
        <v>0</v>
      </c>
      <c r="O39" s="762">
        <v>0</v>
      </c>
      <c r="P39" s="762">
        <v>0</v>
      </c>
      <c r="Q39" s="762">
        <v>0</v>
      </c>
      <c r="R39" s="762">
        <v>0</v>
      </c>
      <c r="S39" s="762">
        <v>0</v>
      </c>
      <c r="T39" s="762">
        <v>0</v>
      </c>
      <c r="U39" s="762">
        <v>0</v>
      </c>
      <c r="V39" s="762">
        <v>0</v>
      </c>
      <c r="W39" s="762">
        <v>0</v>
      </c>
      <c r="X39" s="762">
        <v>0</v>
      </c>
      <c r="Y39" s="762">
        <v>0</v>
      </c>
      <c r="Z39" s="762">
        <v>0</v>
      </c>
      <c r="AA39" s="762">
        <v>0</v>
      </c>
      <c r="AB39" s="762">
        <v>0</v>
      </c>
      <c r="AC39" s="762">
        <v>0</v>
      </c>
      <c r="AD39" s="762">
        <v>0</v>
      </c>
      <c r="AE39" s="762">
        <v>0</v>
      </c>
      <c r="AF39" s="762">
        <v>0</v>
      </c>
      <c r="AG39" s="762">
        <v>0</v>
      </c>
      <c r="AH39" s="762">
        <v>0</v>
      </c>
      <c r="AI39" s="762">
        <v>0</v>
      </c>
      <c r="AJ39" s="762">
        <v>0</v>
      </c>
      <c r="AK39" s="762">
        <v>0</v>
      </c>
      <c r="AL39" s="762">
        <v>0</v>
      </c>
      <c r="AM39" s="762">
        <v>0</v>
      </c>
      <c r="AN39" s="762">
        <v>0</v>
      </c>
      <c r="AO39" s="763">
        <v>0</v>
      </c>
      <c r="AP39" s="50"/>
      <c r="AQ39" s="761">
        <v>205346</v>
      </c>
      <c r="AR39" s="762">
        <v>0</v>
      </c>
      <c r="AS39" s="762">
        <v>0</v>
      </c>
      <c r="AT39" s="762">
        <v>0</v>
      </c>
      <c r="AU39" s="762">
        <v>0</v>
      </c>
      <c r="AV39" s="762">
        <v>0</v>
      </c>
      <c r="AW39" s="762">
        <v>0</v>
      </c>
      <c r="AX39" s="762">
        <v>0</v>
      </c>
      <c r="AY39" s="762">
        <v>0</v>
      </c>
      <c r="AZ39" s="762">
        <v>0</v>
      </c>
      <c r="BA39" s="762">
        <v>0</v>
      </c>
      <c r="BB39" s="762">
        <v>0</v>
      </c>
      <c r="BC39" s="762">
        <v>0</v>
      </c>
      <c r="BD39" s="762">
        <v>0</v>
      </c>
      <c r="BE39" s="762">
        <v>0</v>
      </c>
      <c r="BF39" s="762">
        <v>0</v>
      </c>
      <c r="BG39" s="762">
        <v>0</v>
      </c>
      <c r="BH39" s="762">
        <v>0</v>
      </c>
      <c r="BI39" s="762">
        <v>0</v>
      </c>
      <c r="BJ39" s="762">
        <v>0</v>
      </c>
      <c r="BK39" s="762">
        <v>0</v>
      </c>
      <c r="BL39" s="762">
        <v>0</v>
      </c>
      <c r="BM39" s="762">
        <v>0</v>
      </c>
      <c r="BN39" s="762">
        <v>0</v>
      </c>
      <c r="BO39" s="762">
        <v>0</v>
      </c>
      <c r="BP39" s="762">
        <v>0</v>
      </c>
      <c r="BQ39" s="762">
        <v>0</v>
      </c>
      <c r="BR39" s="762">
        <v>0</v>
      </c>
      <c r="BS39" s="762">
        <v>0</v>
      </c>
      <c r="BT39" s="763">
        <v>0</v>
      </c>
      <c r="BU39" s="16"/>
    </row>
    <row r="40" spans="2:73" s="17" customFormat="1" ht="15.75">
      <c r="B40" s="760" t="s">
        <v>839</v>
      </c>
      <c r="C40" s="760" t="s">
        <v>849</v>
      </c>
      <c r="D40" s="760" t="s">
        <v>22</v>
      </c>
      <c r="E40" s="760" t="s">
        <v>841</v>
      </c>
      <c r="F40" s="760" t="s">
        <v>849</v>
      </c>
      <c r="G40" s="760" t="s">
        <v>842</v>
      </c>
      <c r="H40" s="760">
        <v>2011</v>
      </c>
      <c r="I40" s="640"/>
      <c r="J40" s="640" t="s">
        <v>843</v>
      </c>
      <c r="K40" s="50"/>
      <c r="L40" s="761">
        <v>69.623999999999995</v>
      </c>
      <c r="M40" s="762">
        <v>69.623999999999995</v>
      </c>
      <c r="N40" s="762">
        <v>69.623999999999995</v>
      </c>
      <c r="O40" s="762">
        <v>69.623999999999995</v>
      </c>
      <c r="P40" s="762">
        <v>69.623999999999995</v>
      </c>
      <c r="Q40" s="762">
        <v>69.623999999999995</v>
      </c>
      <c r="R40" s="762">
        <v>69.623999999999995</v>
      </c>
      <c r="S40" s="762">
        <v>69.623999999999995</v>
      </c>
      <c r="T40" s="762">
        <v>56.886899999999997</v>
      </c>
      <c r="U40" s="762">
        <v>56.886899999999997</v>
      </c>
      <c r="V40" s="762">
        <v>0</v>
      </c>
      <c r="W40" s="762">
        <v>0</v>
      </c>
      <c r="X40" s="762">
        <v>0</v>
      </c>
      <c r="Y40" s="762">
        <v>0</v>
      </c>
      <c r="Z40" s="762">
        <v>0</v>
      </c>
      <c r="AA40" s="762">
        <v>0</v>
      </c>
      <c r="AB40" s="762">
        <v>0</v>
      </c>
      <c r="AC40" s="762">
        <v>0</v>
      </c>
      <c r="AD40" s="762">
        <v>0</v>
      </c>
      <c r="AE40" s="762">
        <v>0</v>
      </c>
      <c r="AF40" s="762">
        <v>0</v>
      </c>
      <c r="AG40" s="762">
        <v>0</v>
      </c>
      <c r="AH40" s="762">
        <v>0</v>
      </c>
      <c r="AI40" s="762">
        <v>0</v>
      </c>
      <c r="AJ40" s="762">
        <v>0</v>
      </c>
      <c r="AK40" s="762">
        <v>0</v>
      </c>
      <c r="AL40" s="762">
        <v>0</v>
      </c>
      <c r="AM40" s="762">
        <v>0</v>
      </c>
      <c r="AN40" s="762">
        <v>0</v>
      </c>
      <c r="AO40" s="763">
        <v>0</v>
      </c>
      <c r="AP40" s="50"/>
      <c r="AQ40" s="761">
        <v>402527</v>
      </c>
      <c r="AR40" s="762">
        <v>402527</v>
      </c>
      <c r="AS40" s="762">
        <v>402527</v>
      </c>
      <c r="AT40" s="762">
        <v>402527</v>
      </c>
      <c r="AU40" s="762">
        <v>402527</v>
      </c>
      <c r="AV40" s="762">
        <v>402527</v>
      </c>
      <c r="AW40" s="762">
        <v>402527</v>
      </c>
      <c r="AX40" s="762">
        <v>402527</v>
      </c>
      <c r="AY40" s="762">
        <v>357485</v>
      </c>
      <c r="AZ40" s="762">
        <v>357485</v>
      </c>
      <c r="BA40" s="762">
        <v>0</v>
      </c>
      <c r="BB40" s="762">
        <v>0</v>
      </c>
      <c r="BC40" s="762">
        <v>0</v>
      </c>
      <c r="BD40" s="762">
        <v>0</v>
      </c>
      <c r="BE40" s="762">
        <v>0</v>
      </c>
      <c r="BF40" s="762">
        <v>0</v>
      </c>
      <c r="BG40" s="762">
        <v>0</v>
      </c>
      <c r="BH40" s="762">
        <v>0</v>
      </c>
      <c r="BI40" s="762">
        <v>0</v>
      </c>
      <c r="BJ40" s="762">
        <v>0</v>
      </c>
      <c r="BK40" s="762">
        <v>0</v>
      </c>
      <c r="BL40" s="762">
        <v>0</v>
      </c>
      <c r="BM40" s="762">
        <v>0</v>
      </c>
      <c r="BN40" s="762">
        <v>0</v>
      </c>
      <c r="BO40" s="762">
        <v>0</v>
      </c>
      <c r="BP40" s="762">
        <v>0</v>
      </c>
      <c r="BQ40" s="762">
        <v>0</v>
      </c>
      <c r="BR40" s="762">
        <v>0</v>
      </c>
      <c r="BS40" s="762">
        <v>0</v>
      </c>
      <c r="BT40" s="763">
        <v>0</v>
      </c>
      <c r="BU40" s="16"/>
    </row>
    <row r="41" spans="2:73" s="17" customFormat="1" ht="15.75">
      <c r="B41" s="760" t="s">
        <v>839</v>
      </c>
      <c r="C41" s="760" t="s">
        <v>850</v>
      </c>
      <c r="D41" s="760" t="s">
        <v>16</v>
      </c>
      <c r="E41" s="760" t="s">
        <v>841</v>
      </c>
      <c r="F41" s="760" t="s">
        <v>847</v>
      </c>
      <c r="G41" s="760" t="s">
        <v>842</v>
      </c>
      <c r="H41" s="760">
        <v>2011</v>
      </c>
      <c r="I41" s="640"/>
      <c r="J41" s="640" t="s">
        <v>843</v>
      </c>
      <c r="K41" s="50"/>
      <c r="L41" s="761">
        <v>3066.09</v>
      </c>
      <c r="M41" s="762">
        <v>3066.09</v>
      </c>
      <c r="N41" s="762">
        <v>3066.09</v>
      </c>
      <c r="O41" s="762">
        <v>3066.09</v>
      </c>
      <c r="P41" s="762">
        <v>3066.09</v>
      </c>
      <c r="Q41" s="762">
        <v>3066.09</v>
      </c>
      <c r="R41" s="762">
        <v>3066.09</v>
      </c>
      <c r="S41" s="762">
        <v>3066.09</v>
      </c>
      <c r="T41" s="762">
        <v>3066.09</v>
      </c>
      <c r="U41" s="762">
        <v>3066.09</v>
      </c>
      <c r="V41" s="762">
        <v>3066.09</v>
      </c>
      <c r="W41" s="762">
        <v>3066.09</v>
      </c>
      <c r="X41" s="762">
        <v>3066.09</v>
      </c>
      <c r="Y41" s="762">
        <v>0</v>
      </c>
      <c r="Z41" s="762">
        <v>0</v>
      </c>
      <c r="AA41" s="762">
        <v>0</v>
      </c>
      <c r="AB41" s="762">
        <v>0</v>
      </c>
      <c r="AC41" s="762">
        <v>0</v>
      </c>
      <c r="AD41" s="762">
        <v>0</v>
      </c>
      <c r="AE41" s="762">
        <v>0</v>
      </c>
      <c r="AF41" s="762">
        <v>0</v>
      </c>
      <c r="AG41" s="762">
        <v>0</v>
      </c>
      <c r="AH41" s="762">
        <v>0</v>
      </c>
      <c r="AI41" s="762">
        <v>0</v>
      </c>
      <c r="AJ41" s="762">
        <v>0</v>
      </c>
      <c r="AK41" s="762">
        <v>0</v>
      </c>
      <c r="AL41" s="762">
        <v>0</v>
      </c>
      <c r="AM41" s="762">
        <v>0</v>
      </c>
      <c r="AN41" s="762">
        <v>0</v>
      </c>
      <c r="AO41" s="763">
        <v>0</v>
      </c>
      <c r="AP41" s="50"/>
      <c r="AQ41" s="761">
        <v>17700218.579999998</v>
      </c>
      <c r="AR41" s="762">
        <v>17700218.579999998</v>
      </c>
      <c r="AS41" s="762">
        <v>17700218.579999998</v>
      </c>
      <c r="AT41" s="762">
        <v>17700218.579999998</v>
      </c>
      <c r="AU41" s="762">
        <v>17700218.579999998</v>
      </c>
      <c r="AV41" s="762">
        <v>17700218.579999998</v>
      </c>
      <c r="AW41" s="762">
        <v>17700218.579999998</v>
      </c>
      <c r="AX41" s="762">
        <v>17700218.579999998</v>
      </c>
      <c r="AY41" s="762">
        <v>17700218.579999998</v>
      </c>
      <c r="AZ41" s="762">
        <v>17700218.579999998</v>
      </c>
      <c r="BA41" s="762">
        <v>17700218.579999998</v>
      </c>
      <c r="BB41" s="762">
        <v>17700218.579999998</v>
      </c>
      <c r="BC41" s="762">
        <v>17700218.579999998</v>
      </c>
      <c r="BD41" s="762" t="s">
        <v>851</v>
      </c>
      <c r="BE41" s="762" t="s">
        <v>851</v>
      </c>
      <c r="BF41" s="762" t="s">
        <v>851</v>
      </c>
      <c r="BG41" s="762" t="s">
        <v>851</v>
      </c>
      <c r="BH41" s="762" t="s">
        <v>851</v>
      </c>
      <c r="BI41" s="762" t="s">
        <v>851</v>
      </c>
      <c r="BJ41" s="762" t="s">
        <v>851</v>
      </c>
      <c r="BK41" s="762" t="s">
        <v>851</v>
      </c>
      <c r="BL41" s="762" t="s">
        <v>851</v>
      </c>
      <c r="BM41" s="762" t="s">
        <v>851</v>
      </c>
      <c r="BN41" s="762" t="s">
        <v>851</v>
      </c>
      <c r="BO41" s="762" t="s">
        <v>851</v>
      </c>
      <c r="BP41" s="762" t="s">
        <v>851</v>
      </c>
      <c r="BQ41" s="762" t="s">
        <v>851</v>
      </c>
      <c r="BR41" s="762" t="s">
        <v>851</v>
      </c>
      <c r="BS41" s="762" t="s">
        <v>851</v>
      </c>
      <c r="BT41" s="763" t="s">
        <v>851</v>
      </c>
      <c r="BU41" s="16"/>
    </row>
    <row r="42" spans="2:73" s="17" customFormat="1" ht="15.75">
      <c r="B42" s="760" t="s">
        <v>839</v>
      </c>
      <c r="C42" s="760" t="s">
        <v>850</v>
      </c>
      <c r="D42" s="760" t="s">
        <v>17</v>
      </c>
      <c r="E42" s="760" t="s">
        <v>841</v>
      </c>
      <c r="F42" s="760" t="s">
        <v>847</v>
      </c>
      <c r="G42" s="760" t="s">
        <v>842</v>
      </c>
      <c r="H42" s="760">
        <v>2011</v>
      </c>
      <c r="I42" s="640"/>
      <c r="J42" s="640" t="s">
        <v>843</v>
      </c>
      <c r="K42" s="50"/>
      <c r="L42" s="761">
        <v>242.32599999999999</v>
      </c>
      <c r="M42" s="762">
        <v>242.32599999999999</v>
      </c>
      <c r="N42" s="762">
        <v>242.32599999999999</v>
      </c>
      <c r="O42" s="762">
        <v>242.32599999999999</v>
      </c>
      <c r="P42" s="762">
        <v>242.32599999999999</v>
      </c>
      <c r="Q42" s="762">
        <v>242.32599999999999</v>
      </c>
      <c r="R42" s="762">
        <v>242.32599999999999</v>
      </c>
      <c r="S42" s="762">
        <v>242.32599999999999</v>
      </c>
      <c r="T42" s="762">
        <v>242.32599999999999</v>
      </c>
      <c r="U42" s="762">
        <v>242.32599999999999</v>
      </c>
      <c r="V42" s="762">
        <v>242.32599999999999</v>
      </c>
      <c r="W42" s="762">
        <v>242.32599999999999</v>
      </c>
      <c r="X42" s="762">
        <v>242.32599999999999</v>
      </c>
      <c r="Y42" s="762">
        <v>242.32599999999999</v>
      </c>
      <c r="Z42" s="762">
        <v>242.32599999999999</v>
      </c>
      <c r="AA42" s="762">
        <v>177.33500000000001</v>
      </c>
      <c r="AB42" s="762">
        <v>177.33500000000001</v>
      </c>
      <c r="AC42" s="762">
        <v>177.33500000000001</v>
      </c>
      <c r="AD42" s="762">
        <v>177.33500000000001</v>
      </c>
      <c r="AE42" s="762">
        <v>177.33500000000001</v>
      </c>
      <c r="AF42" s="762">
        <v>177.33500000000001</v>
      </c>
      <c r="AG42" s="762">
        <v>177.33500000000001</v>
      </c>
      <c r="AH42" s="762">
        <v>177.33500000000001</v>
      </c>
      <c r="AI42" s="762">
        <v>177.33500000000001</v>
      </c>
      <c r="AJ42" s="762">
        <v>177.33500000000001</v>
      </c>
      <c r="AK42" s="762">
        <v>177.33500000000001</v>
      </c>
      <c r="AL42" s="762">
        <v>0</v>
      </c>
      <c r="AM42" s="762">
        <v>0</v>
      </c>
      <c r="AN42" s="762">
        <v>0</v>
      </c>
      <c r="AO42" s="763">
        <v>0</v>
      </c>
      <c r="AP42" s="50"/>
      <c r="AQ42" s="761">
        <v>1244589</v>
      </c>
      <c r="AR42" s="762">
        <v>1244589</v>
      </c>
      <c r="AS42" s="762">
        <v>1244589</v>
      </c>
      <c r="AT42" s="762">
        <v>1244589</v>
      </c>
      <c r="AU42" s="762">
        <v>1244589</v>
      </c>
      <c r="AV42" s="762">
        <v>1244589</v>
      </c>
      <c r="AW42" s="762">
        <v>1244589</v>
      </c>
      <c r="AX42" s="762">
        <v>1244589</v>
      </c>
      <c r="AY42" s="762">
        <v>1244589</v>
      </c>
      <c r="AZ42" s="762">
        <v>1244589</v>
      </c>
      <c r="BA42" s="762">
        <v>1244589</v>
      </c>
      <c r="BB42" s="762">
        <v>1244589</v>
      </c>
      <c r="BC42" s="762">
        <v>1244589</v>
      </c>
      <c r="BD42" s="762">
        <v>1244589</v>
      </c>
      <c r="BE42" s="762">
        <v>1244589</v>
      </c>
      <c r="BF42" s="762">
        <v>910795</v>
      </c>
      <c r="BG42" s="762">
        <v>910795</v>
      </c>
      <c r="BH42" s="762">
        <v>910795</v>
      </c>
      <c r="BI42" s="762">
        <v>910795</v>
      </c>
      <c r="BJ42" s="762">
        <v>910795</v>
      </c>
      <c r="BK42" s="762">
        <v>910795</v>
      </c>
      <c r="BL42" s="762">
        <v>910795</v>
      </c>
      <c r="BM42" s="762">
        <v>910795</v>
      </c>
      <c r="BN42" s="762">
        <v>910795</v>
      </c>
      <c r="BO42" s="762">
        <v>910795</v>
      </c>
      <c r="BP42" s="762">
        <v>910795</v>
      </c>
      <c r="BQ42" s="762">
        <v>0</v>
      </c>
      <c r="BR42" s="762">
        <v>0</v>
      </c>
      <c r="BS42" s="762">
        <v>0</v>
      </c>
      <c r="BT42" s="763">
        <v>0</v>
      </c>
      <c r="BU42" s="16"/>
    </row>
    <row r="43" spans="2:73" s="17" customFormat="1" ht="15.75">
      <c r="B43" s="760" t="s">
        <v>839</v>
      </c>
      <c r="C43" s="760" t="s">
        <v>845</v>
      </c>
      <c r="D43" s="760" t="s">
        <v>21</v>
      </c>
      <c r="E43" s="760" t="s">
        <v>841</v>
      </c>
      <c r="F43" s="760" t="s">
        <v>852</v>
      </c>
      <c r="G43" s="760" t="s">
        <v>842</v>
      </c>
      <c r="H43" s="760">
        <v>2012</v>
      </c>
      <c r="I43" s="640"/>
      <c r="J43" s="640" t="s">
        <v>853</v>
      </c>
      <c r="K43" s="50"/>
      <c r="L43" s="761">
        <v>0</v>
      </c>
      <c r="M43" s="762">
        <v>549.89858849999996</v>
      </c>
      <c r="N43" s="762">
        <v>549.89859000000001</v>
      </c>
      <c r="O43" s="762">
        <v>533.83344</v>
      </c>
      <c r="P43" s="762">
        <v>467.47813000000002</v>
      </c>
      <c r="Q43" s="762">
        <v>467.47813000000002</v>
      </c>
      <c r="R43" s="762">
        <v>135.90649999999999</v>
      </c>
      <c r="S43" s="762">
        <v>135.90649999999999</v>
      </c>
      <c r="T43" s="762">
        <v>135.76406</v>
      </c>
      <c r="U43" s="762">
        <v>135.76406</v>
      </c>
      <c r="V43" s="762">
        <v>135.76406</v>
      </c>
      <c r="W43" s="762">
        <v>126.67314</v>
      </c>
      <c r="X43" s="762">
        <v>126.67314</v>
      </c>
      <c r="Y43" s="762">
        <v>0</v>
      </c>
      <c r="Z43" s="762">
        <v>0</v>
      </c>
      <c r="AA43" s="762">
        <v>0</v>
      </c>
      <c r="AB43" s="762">
        <v>0</v>
      </c>
      <c r="AC43" s="762">
        <v>0</v>
      </c>
      <c r="AD43" s="762">
        <v>0</v>
      </c>
      <c r="AE43" s="762">
        <v>0</v>
      </c>
      <c r="AF43" s="762">
        <v>0</v>
      </c>
      <c r="AG43" s="762">
        <v>0</v>
      </c>
      <c r="AH43" s="762">
        <v>0</v>
      </c>
      <c r="AI43" s="762">
        <v>0</v>
      </c>
      <c r="AJ43" s="762">
        <v>0</v>
      </c>
      <c r="AK43" s="762">
        <v>0</v>
      </c>
      <c r="AL43" s="762">
        <v>0</v>
      </c>
      <c r="AM43" s="762">
        <v>0</v>
      </c>
      <c r="AN43" s="762">
        <v>0</v>
      </c>
      <c r="AO43" s="763">
        <v>0</v>
      </c>
      <c r="AP43" s="50"/>
      <c r="AQ43" s="761">
        <v>0</v>
      </c>
      <c r="AR43" s="762">
        <v>1875038.3049999999</v>
      </c>
      <c r="AS43" s="762">
        <v>1875038.3049999999</v>
      </c>
      <c r="AT43" s="762">
        <v>1817431.689</v>
      </c>
      <c r="AU43" s="762">
        <v>1557886.906</v>
      </c>
      <c r="AV43" s="762">
        <v>1557886.906</v>
      </c>
      <c r="AW43" s="762">
        <v>508602.15519999998</v>
      </c>
      <c r="AX43" s="762">
        <v>508602.15519999998</v>
      </c>
      <c r="AY43" s="762">
        <v>508459.90730000002</v>
      </c>
      <c r="AZ43" s="762">
        <v>508459.90730000002</v>
      </c>
      <c r="BA43" s="762">
        <v>508459.90730000002</v>
      </c>
      <c r="BB43" s="762">
        <v>419507.32500000001</v>
      </c>
      <c r="BC43" s="762">
        <v>419507.32500000001</v>
      </c>
      <c r="BD43" s="762">
        <v>0</v>
      </c>
      <c r="BE43" s="762">
        <v>0</v>
      </c>
      <c r="BF43" s="762">
        <v>0</v>
      </c>
      <c r="BG43" s="762">
        <v>0</v>
      </c>
      <c r="BH43" s="762">
        <v>0</v>
      </c>
      <c r="BI43" s="762">
        <v>0</v>
      </c>
      <c r="BJ43" s="762">
        <v>0</v>
      </c>
      <c r="BK43" s="762">
        <v>0</v>
      </c>
      <c r="BL43" s="762">
        <v>0</v>
      </c>
      <c r="BM43" s="762">
        <v>0</v>
      </c>
      <c r="BN43" s="762">
        <v>0</v>
      </c>
      <c r="BO43" s="762">
        <v>0</v>
      </c>
      <c r="BP43" s="762">
        <v>0</v>
      </c>
      <c r="BQ43" s="762">
        <v>0</v>
      </c>
      <c r="BR43" s="762">
        <v>0</v>
      </c>
      <c r="BS43" s="762">
        <v>0</v>
      </c>
      <c r="BT43" s="763">
        <v>0</v>
      </c>
      <c r="BU43" s="16"/>
    </row>
    <row r="44" spans="2:73" s="17" customFormat="1" ht="15.75">
      <c r="B44" s="760" t="s">
        <v>839</v>
      </c>
      <c r="C44" s="760" t="s">
        <v>845</v>
      </c>
      <c r="D44" s="760" t="s">
        <v>22</v>
      </c>
      <c r="E44" s="760" t="s">
        <v>841</v>
      </c>
      <c r="F44" s="760" t="s">
        <v>852</v>
      </c>
      <c r="G44" s="760" t="s">
        <v>842</v>
      </c>
      <c r="H44" s="760">
        <v>2012</v>
      </c>
      <c r="I44" s="640"/>
      <c r="J44" s="640" t="s">
        <v>853</v>
      </c>
      <c r="K44" s="50"/>
      <c r="L44" s="761">
        <v>0</v>
      </c>
      <c r="M44" s="762">
        <v>1659.1894830000001</v>
      </c>
      <c r="N44" s="762">
        <v>1640.4593</v>
      </c>
      <c r="O44" s="762">
        <v>1596.5565999999999</v>
      </c>
      <c r="P44" s="762">
        <v>1567.7062000000001</v>
      </c>
      <c r="Q44" s="762">
        <v>1565.0146999999999</v>
      </c>
      <c r="R44" s="762">
        <v>1417.865</v>
      </c>
      <c r="S44" s="762">
        <v>1389.8258000000001</v>
      </c>
      <c r="T44" s="762">
        <v>1384.9793999999999</v>
      </c>
      <c r="U44" s="762">
        <v>1329.8068000000001</v>
      </c>
      <c r="V44" s="762">
        <v>998.82539999999995</v>
      </c>
      <c r="W44" s="762">
        <v>969.17318999999998</v>
      </c>
      <c r="X44" s="762">
        <v>969.17318999999998</v>
      </c>
      <c r="Y44" s="762">
        <v>490.17209000000003</v>
      </c>
      <c r="Z44" s="762">
        <v>337.01805999999999</v>
      </c>
      <c r="AA44" s="762">
        <v>337.01805999999999</v>
      </c>
      <c r="AB44" s="762">
        <v>70.966527999999997</v>
      </c>
      <c r="AC44" s="762">
        <v>63.074945</v>
      </c>
      <c r="AD44" s="762">
        <v>63.074945</v>
      </c>
      <c r="AE44" s="762">
        <v>63.074945</v>
      </c>
      <c r="AF44" s="762">
        <v>63.074945</v>
      </c>
      <c r="AG44" s="762">
        <v>0</v>
      </c>
      <c r="AH44" s="762">
        <v>0</v>
      </c>
      <c r="AI44" s="762">
        <v>0</v>
      </c>
      <c r="AJ44" s="762">
        <v>0</v>
      </c>
      <c r="AK44" s="762">
        <v>0</v>
      </c>
      <c r="AL44" s="762">
        <v>0</v>
      </c>
      <c r="AM44" s="762">
        <v>0</v>
      </c>
      <c r="AN44" s="762">
        <v>0</v>
      </c>
      <c r="AO44" s="763">
        <v>0</v>
      </c>
      <c r="AP44" s="50"/>
      <c r="AQ44" s="761">
        <v>0</v>
      </c>
      <c r="AR44" s="762">
        <v>9600470.7829999998</v>
      </c>
      <c r="AS44" s="762">
        <v>9532534.7170000002</v>
      </c>
      <c r="AT44" s="762">
        <v>9389578.6699999999</v>
      </c>
      <c r="AU44" s="762">
        <v>9295397.3839999996</v>
      </c>
      <c r="AV44" s="762">
        <v>9282626.2809999995</v>
      </c>
      <c r="AW44" s="762">
        <v>8799101.7379999999</v>
      </c>
      <c r="AX44" s="762">
        <v>8577352.6909999996</v>
      </c>
      <c r="AY44" s="762">
        <v>8546487.8379999995</v>
      </c>
      <c r="AZ44" s="762">
        <v>8314197.1720000003</v>
      </c>
      <c r="BA44" s="762">
        <v>6213056.1529999999</v>
      </c>
      <c r="BB44" s="762">
        <v>5712947.7050000001</v>
      </c>
      <c r="BC44" s="762">
        <v>5503478.0980000002</v>
      </c>
      <c r="BD44" s="762">
        <v>2658264.466</v>
      </c>
      <c r="BE44" s="762">
        <v>2159451.3760000002</v>
      </c>
      <c r="BF44" s="762">
        <v>2159451.3760000002</v>
      </c>
      <c r="BG44" s="762">
        <v>212835.67110000001</v>
      </c>
      <c r="BH44" s="762">
        <v>196882.28</v>
      </c>
      <c r="BI44" s="762">
        <v>196882.28</v>
      </c>
      <c r="BJ44" s="762">
        <v>196882.277</v>
      </c>
      <c r="BK44" s="762">
        <v>196882.28</v>
      </c>
      <c r="BL44" s="762">
        <v>0</v>
      </c>
      <c r="BM44" s="762">
        <v>0</v>
      </c>
      <c r="BN44" s="762">
        <v>0</v>
      </c>
      <c r="BO44" s="762">
        <v>0</v>
      </c>
      <c r="BP44" s="762">
        <v>0</v>
      </c>
      <c r="BQ44" s="762">
        <v>0</v>
      </c>
      <c r="BR44" s="762">
        <v>0</v>
      </c>
      <c r="BS44" s="762">
        <v>0</v>
      </c>
      <c r="BT44" s="763">
        <v>0</v>
      </c>
      <c r="BU44" s="16"/>
    </row>
    <row r="45" spans="2:73" s="17" customFormat="1" ht="15.75">
      <c r="B45" s="760" t="s">
        <v>839</v>
      </c>
      <c r="C45" s="760" t="s">
        <v>845</v>
      </c>
      <c r="D45" s="760" t="s">
        <v>20</v>
      </c>
      <c r="E45" s="760" t="s">
        <v>841</v>
      </c>
      <c r="F45" s="760" t="s">
        <v>852</v>
      </c>
      <c r="G45" s="760" t="s">
        <v>842</v>
      </c>
      <c r="H45" s="760">
        <v>2012</v>
      </c>
      <c r="I45" s="640"/>
      <c r="J45" s="640" t="s">
        <v>853</v>
      </c>
      <c r="K45" s="50"/>
      <c r="L45" s="761">
        <v>0</v>
      </c>
      <c r="M45" s="762">
        <v>15.531523890000001</v>
      </c>
      <c r="N45" s="762">
        <v>15.531523999999999</v>
      </c>
      <c r="O45" s="762">
        <v>15.531523999999999</v>
      </c>
      <c r="P45" s="762">
        <v>15.531523999999999</v>
      </c>
      <c r="Q45" s="762">
        <v>0</v>
      </c>
      <c r="R45" s="762">
        <v>0</v>
      </c>
      <c r="S45" s="762">
        <v>0</v>
      </c>
      <c r="T45" s="762">
        <v>0</v>
      </c>
      <c r="U45" s="762">
        <v>0</v>
      </c>
      <c r="V45" s="762">
        <v>0</v>
      </c>
      <c r="W45" s="762">
        <v>0</v>
      </c>
      <c r="X45" s="762">
        <v>0</v>
      </c>
      <c r="Y45" s="762">
        <v>0</v>
      </c>
      <c r="Z45" s="762">
        <v>0</v>
      </c>
      <c r="AA45" s="762">
        <v>0</v>
      </c>
      <c r="AB45" s="762">
        <v>0</v>
      </c>
      <c r="AC45" s="762">
        <v>0</v>
      </c>
      <c r="AD45" s="762">
        <v>0</v>
      </c>
      <c r="AE45" s="762">
        <v>0</v>
      </c>
      <c r="AF45" s="762">
        <v>0</v>
      </c>
      <c r="AG45" s="762">
        <v>0</v>
      </c>
      <c r="AH45" s="762">
        <v>0</v>
      </c>
      <c r="AI45" s="762">
        <v>0</v>
      </c>
      <c r="AJ45" s="762">
        <v>0</v>
      </c>
      <c r="AK45" s="762">
        <v>0</v>
      </c>
      <c r="AL45" s="762">
        <v>0</v>
      </c>
      <c r="AM45" s="762">
        <v>0</v>
      </c>
      <c r="AN45" s="762">
        <v>0</v>
      </c>
      <c r="AO45" s="763">
        <v>0</v>
      </c>
      <c r="AP45" s="50"/>
      <c r="AQ45" s="761">
        <v>0</v>
      </c>
      <c r="AR45" s="762">
        <v>75528.763389999993</v>
      </c>
      <c r="AS45" s="762">
        <v>75528.763389999993</v>
      </c>
      <c r="AT45" s="762">
        <v>75528.763389999993</v>
      </c>
      <c r="AU45" s="762">
        <v>75528.763389999993</v>
      </c>
      <c r="AV45" s="762">
        <v>0</v>
      </c>
      <c r="AW45" s="762">
        <v>0</v>
      </c>
      <c r="AX45" s="762">
        <v>0</v>
      </c>
      <c r="AY45" s="762">
        <v>0</v>
      </c>
      <c r="AZ45" s="762">
        <v>0</v>
      </c>
      <c r="BA45" s="762">
        <v>0</v>
      </c>
      <c r="BB45" s="762">
        <v>0</v>
      </c>
      <c r="BC45" s="762">
        <v>0</v>
      </c>
      <c r="BD45" s="762">
        <v>0</v>
      </c>
      <c r="BE45" s="762">
        <v>0</v>
      </c>
      <c r="BF45" s="762">
        <v>0</v>
      </c>
      <c r="BG45" s="762">
        <v>0</v>
      </c>
      <c r="BH45" s="762">
        <v>0</v>
      </c>
      <c r="BI45" s="762">
        <v>0</v>
      </c>
      <c r="BJ45" s="762">
        <v>0</v>
      </c>
      <c r="BK45" s="762">
        <v>0</v>
      </c>
      <c r="BL45" s="762">
        <v>0</v>
      </c>
      <c r="BM45" s="762">
        <v>0</v>
      </c>
      <c r="BN45" s="762">
        <v>0</v>
      </c>
      <c r="BO45" s="762">
        <v>0</v>
      </c>
      <c r="BP45" s="762">
        <v>0</v>
      </c>
      <c r="BQ45" s="762">
        <v>0</v>
      </c>
      <c r="BR45" s="762">
        <v>0</v>
      </c>
      <c r="BS45" s="762">
        <v>0</v>
      </c>
      <c r="BT45" s="763">
        <v>0</v>
      </c>
      <c r="BU45" s="16"/>
    </row>
    <row r="46" spans="2:73" s="17" customFormat="1" ht="15.75">
      <c r="B46" s="760" t="s">
        <v>839</v>
      </c>
      <c r="C46" s="760" t="s">
        <v>845</v>
      </c>
      <c r="D46" s="760" t="s">
        <v>17</v>
      </c>
      <c r="E46" s="760" t="s">
        <v>841</v>
      </c>
      <c r="F46" s="760" t="s">
        <v>852</v>
      </c>
      <c r="G46" s="760" t="s">
        <v>842</v>
      </c>
      <c r="H46" s="760">
        <v>2012</v>
      </c>
      <c r="I46" s="640"/>
      <c r="J46" s="640" t="s">
        <v>853</v>
      </c>
      <c r="K46" s="50"/>
      <c r="L46" s="761">
        <v>0</v>
      </c>
      <c r="M46" s="762">
        <v>0.18522</v>
      </c>
      <c r="N46" s="762">
        <v>0.18522</v>
      </c>
      <c r="O46" s="762">
        <v>0.18522</v>
      </c>
      <c r="P46" s="762">
        <v>0.18522</v>
      </c>
      <c r="Q46" s="762">
        <v>0.18522</v>
      </c>
      <c r="R46" s="762">
        <v>0.18522</v>
      </c>
      <c r="S46" s="762">
        <v>0.18522</v>
      </c>
      <c r="T46" s="762">
        <v>0.18522</v>
      </c>
      <c r="U46" s="762">
        <v>0.18522</v>
      </c>
      <c r="V46" s="762">
        <v>0.18522</v>
      </c>
      <c r="W46" s="762">
        <v>0.18522</v>
      </c>
      <c r="X46" s="762">
        <v>0.18522</v>
      </c>
      <c r="Y46" s="762">
        <v>0.18522</v>
      </c>
      <c r="Z46" s="762">
        <v>0.18522</v>
      </c>
      <c r="AA46" s="762">
        <v>0</v>
      </c>
      <c r="AB46" s="762">
        <v>0</v>
      </c>
      <c r="AC46" s="762">
        <v>0</v>
      </c>
      <c r="AD46" s="762">
        <v>0</v>
      </c>
      <c r="AE46" s="762">
        <v>0</v>
      </c>
      <c r="AF46" s="762">
        <v>0</v>
      </c>
      <c r="AG46" s="762">
        <v>0</v>
      </c>
      <c r="AH46" s="762">
        <v>0</v>
      </c>
      <c r="AI46" s="762">
        <v>0</v>
      </c>
      <c r="AJ46" s="762">
        <v>0</v>
      </c>
      <c r="AK46" s="762">
        <v>0</v>
      </c>
      <c r="AL46" s="762">
        <v>0</v>
      </c>
      <c r="AM46" s="762">
        <v>0</v>
      </c>
      <c r="AN46" s="762">
        <v>0</v>
      </c>
      <c r="AO46" s="763">
        <v>0</v>
      </c>
      <c r="AP46" s="50"/>
      <c r="AQ46" s="761">
        <v>0</v>
      </c>
      <c r="AR46" s="762">
        <v>1330.84</v>
      </c>
      <c r="AS46" s="762">
        <v>1330.84</v>
      </c>
      <c r="AT46" s="762">
        <v>1330.84</v>
      </c>
      <c r="AU46" s="762">
        <v>1330.84</v>
      </c>
      <c r="AV46" s="762">
        <v>1330.84</v>
      </c>
      <c r="AW46" s="762">
        <v>1330.84</v>
      </c>
      <c r="AX46" s="762">
        <v>1330.84</v>
      </c>
      <c r="AY46" s="762">
        <v>1330.84</v>
      </c>
      <c r="AZ46" s="762">
        <v>1330.84</v>
      </c>
      <c r="BA46" s="762">
        <v>1330.84</v>
      </c>
      <c r="BB46" s="762">
        <v>1330.84</v>
      </c>
      <c r="BC46" s="762">
        <v>1330.84</v>
      </c>
      <c r="BD46" s="762">
        <v>1330.84</v>
      </c>
      <c r="BE46" s="762">
        <v>1330.84</v>
      </c>
      <c r="BF46" s="762">
        <v>0</v>
      </c>
      <c r="BG46" s="762">
        <v>0</v>
      </c>
      <c r="BH46" s="762">
        <v>0</v>
      </c>
      <c r="BI46" s="762">
        <v>0</v>
      </c>
      <c r="BJ46" s="762">
        <v>0</v>
      </c>
      <c r="BK46" s="762">
        <v>0</v>
      </c>
      <c r="BL46" s="762">
        <v>0</v>
      </c>
      <c r="BM46" s="762">
        <v>0</v>
      </c>
      <c r="BN46" s="762">
        <v>0</v>
      </c>
      <c r="BO46" s="762">
        <v>0</v>
      </c>
      <c r="BP46" s="762">
        <v>0</v>
      </c>
      <c r="BQ46" s="762">
        <v>0</v>
      </c>
      <c r="BR46" s="762">
        <v>0</v>
      </c>
      <c r="BS46" s="762">
        <v>0</v>
      </c>
      <c r="BT46" s="763">
        <v>0</v>
      </c>
      <c r="BU46" s="16"/>
    </row>
    <row r="47" spans="2:73" s="17" customFormat="1" ht="15.75">
      <c r="B47" s="760" t="s">
        <v>839</v>
      </c>
      <c r="C47" s="760" t="s">
        <v>840</v>
      </c>
      <c r="D47" s="760" t="s">
        <v>2</v>
      </c>
      <c r="E47" s="760" t="s">
        <v>841</v>
      </c>
      <c r="F47" s="760" t="s">
        <v>29</v>
      </c>
      <c r="G47" s="760" t="s">
        <v>842</v>
      </c>
      <c r="H47" s="760">
        <v>2012</v>
      </c>
      <c r="I47" s="640"/>
      <c r="J47" s="640" t="s">
        <v>853</v>
      </c>
      <c r="K47" s="50"/>
      <c r="L47" s="761">
        <v>0</v>
      </c>
      <c r="M47" s="762">
        <v>19.133084369999999</v>
      </c>
      <c r="N47" s="762">
        <v>19.133084</v>
      </c>
      <c r="O47" s="762">
        <v>19.133084</v>
      </c>
      <c r="P47" s="762">
        <v>18.79203</v>
      </c>
      <c r="Q47" s="762">
        <v>0</v>
      </c>
      <c r="R47" s="762">
        <v>0</v>
      </c>
      <c r="S47" s="762">
        <v>0</v>
      </c>
      <c r="T47" s="762">
        <v>0</v>
      </c>
      <c r="U47" s="762">
        <v>0</v>
      </c>
      <c r="V47" s="762">
        <v>0</v>
      </c>
      <c r="W47" s="762">
        <v>0</v>
      </c>
      <c r="X47" s="762">
        <v>0</v>
      </c>
      <c r="Y47" s="762">
        <v>0</v>
      </c>
      <c r="Z47" s="762">
        <v>0</v>
      </c>
      <c r="AA47" s="762">
        <v>0</v>
      </c>
      <c r="AB47" s="762">
        <v>0</v>
      </c>
      <c r="AC47" s="762">
        <v>0</v>
      </c>
      <c r="AD47" s="762">
        <v>0</v>
      </c>
      <c r="AE47" s="762">
        <v>0</v>
      </c>
      <c r="AF47" s="762">
        <v>0</v>
      </c>
      <c r="AG47" s="762">
        <v>0</v>
      </c>
      <c r="AH47" s="762">
        <v>0</v>
      </c>
      <c r="AI47" s="762">
        <v>0</v>
      </c>
      <c r="AJ47" s="762">
        <v>0</v>
      </c>
      <c r="AK47" s="762">
        <v>0</v>
      </c>
      <c r="AL47" s="762">
        <v>0</v>
      </c>
      <c r="AM47" s="762">
        <v>0</v>
      </c>
      <c r="AN47" s="762">
        <v>0</v>
      </c>
      <c r="AO47" s="763">
        <v>0</v>
      </c>
      <c r="AP47" s="50"/>
      <c r="AQ47" s="761">
        <v>0</v>
      </c>
      <c r="AR47" s="762">
        <v>33812.339469999999</v>
      </c>
      <c r="AS47" s="762">
        <v>33812.339469999999</v>
      </c>
      <c r="AT47" s="762">
        <v>33812.339469999999</v>
      </c>
      <c r="AU47" s="762">
        <v>33507.349829999999</v>
      </c>
      <c r="AV47" s="762">
        <v>0</v>
      </c>
      <c r="AW47" s="762">
        <v>0</v>
      </c>
      <c r="AX47" s="762">
        <v>0</v>
      </c>
      <c r="AY47" s="762">
        <v>0</v>
      </c>
      <c r="AZ47" s="762">
        <v>0</v>
      </c>
      <c r="BA47" s="762">
        <v>0</v>
      </c>
      <c r="BB47" s="762">
        <v>0</v>
      </c>
      <c r="BC47" s="762">
        <v>0</v>
      </c>
      <c r="BD47" s="762">
        <v>0</v>
      </c>
      <c r="BE47" s="762">
        <v>0</v>
      </c>
      <c r="BF47" s="762">
        <v>0</v>
      </c>
      <c r="BG47" s="762">
        <v>0</v>
      </c>
      <c r="BH47" s="762">
        <v>0</v>
      </c>
      <c r="BI47" s="762">
        <v>0</v>
      </c>
      <c r="BJ47" s="762">
        <v>0</v>
      </c>
      <c r="BK47" s="762">
        <v>0</v>
      </c>
      <c r="BL47" s="762">
        <v>0</v>
      </c>
      <c r="BM47" s="762">
        <v>0</v>
      </c>
      <c r="BN47" s="762">
        <v>0</v>
      </c>
      <c r="BO47" s="762">
        <v>0</v>
      </c>
      <c r="BP47" s="762">
        <v>0</v>
      </c>
      <c r="BQ47" s="762">
        <v>0</v>
      </c>
      <c r="BR47" s="762">
        <v>0</v>
      </c>
      <c r="BS47" s="762">
        <v>0</v>
      </c>
      <c r="BT47" s="763">
        <v>0</v>
      </c>
      <c r="BU47" s="16"/>
    </row>
    <row r="48" spans="2:73" s="17" customFormat="1" ht="15.75">
      <c r="B48" s="760" t="s">
        <v>839</v>
      </c>
      <c r="C48" s="760" t="s">
        <v>840</v>
      </c>
      <c r="D48" s="760" t="s">
        <v>1</v>
      </c>
      <c r="E48" s="760" t="s">
        <v>841</v>
      </c>
      <c r="F48" s="760" t="s">
        <v>29</v>
      </c>
      <c r="G48" s="760" t="s">
        <v>842</v>
      </c>
      <c r="H48" s="760">
        <v>2012</v>
      </c>
      <c r="I48" s="640"/>
      <c r="J48" s="640" t="s">
        <v>853</v>
      </c>
      <c r="K48" s="50"/>
      <c r="L48" s="761">
        <v>0</v>
      </c>
      <c r="M48" s="762">
        <v>95.591792600000005</v>
      </c>
      <c r="N48" s="762">
        <v>95.591792999999996</v>
      </c>
      <c r="O48" s="762">
        <v>95.591792999999996</v>
      </c>
      <c r="P48" s="762">
        <v>92.955903000000006</v>
      </c>
      <c r="Q48" s="762">
        <v>51.215915000000003</v>
      </c>
      <c r="R48" s="762">
        <v>0</v>
      </c>
      <c r="S48" s="762">
        <v>0</v>
      </c>
      <c r="T48" s="762">
        <v>0</v>
      </c>
      <c r="U48" s="762">
        <v>0</v>
      </c>
      <c r="V48" s="762">
        <v>0</v>
      </c>
      <c r="W48" s="762">
        <v>0</v>
      </c>
      <c r="X48" s="762">
        <v>0</v>
      </c>
      <c r="Y48" s="762">
        <v>0</v>
      </c>
      <c r="Z48" s="762">
        <v>0</v>
      </c>
      <c r="AA48" s="762">
        <v>0</v>
      </c>
      <c r="AB48" s="762">
        <v>0</v>
      </c>
      <c r="AC48" s="762">
        <v>0</v>
      </c>
      <c r="AD48" s="762">
        <v>0</v>
      </c>
      <c r="AE48" s="762">
        <v>0</v>
      </c>
      <c r="AF48" s="762">
        <v>0</v>
      </c>
      <c r="AG48" s="762">
        <v>0</v>
      </c>
      <c r="AH48" s="762">
        <v>0</v>
      </c>
      <c r="AI48" s="762">
        <v>0</v>
      </c>
      <c r="AJ48" s="762">
        <v>0</v>
      </c>
      <c r="AK48" s="762">
        <v>0</v>
      </c>
      <c r="AL48" s="762">
        <v>0</v>
      </c>
      <c r="AM48" s="762">
        <v>0</v>
      </c>
      <c r="AN48" s="762">
        <v>0</v>
      </c>
      <c r="AO48" s="763">
        <v>0</v>
      </c>
      <c r="AP48" s="50"/>
      <c r="AQ48" s="761">
        <v>0</v>
      </c>
      <c r="AR48" s="762">
        <v>669778.14720000001</v>
      </c>
      <c r="AS48" s="762">
        <v>669778.14720000001</v>
      </c>
      <c r="AT48" s="762">
        <v>669778.14720000001</v>
      </c>
      <c r="AU48" s="762">
        <v>667420.99100000004</v>
      </c>
      <c r="AV48" s="762">
        <v>389534.70510000002</v>
      </c>
      <c r="AW48" s="762">
        <v>0</v>
      </c>
      <c r="AX48" s="762">
        <v>0</v>
      </c>
      <c r="AY48" s="762">
        <v>0</v>
      </c>
      <c r="AZ48" s="762">
        <v>0</v>
      </c>
      <c r="BA48" s="762">
        <v>0</v>
      </c>
      <c r="BB48" s="762">
        <v>0</v>
      </c>
      <c r="BC48" s="762">
        <v>0</v>
      </c>
      <c r="BD48" s="762">
        <v>0</v>
      </c>
      <c r="BE48" s="762">
        <v>0</v>
      </c>
      <c r="BF48" s="762">
        <v>0</v>
      </c>
      <c r="BG48" s="762">
        <v>0</v>
      </c>
      <c r="BH48" s="762">
        <v>0</v>
      </c>
      <c r="BI48" s="762">
        <v>0</v>
      </c>
      <c r="BJ48" s="762">
        <v>0</v>
      </c>
      <c r="BK48" s="762">
        <v>0</v>
      </c>
      <c r="BL48" s="762">
        <v>0</v>
      </c>
      <c r="BM48" s="762">
        <v>0</v>
      </c>
      <c r="BN48" s="762">
        <v>0</v>
      </c>
      <c r="BO48" s="762">
        <v>0</v>
      </c>
      <c r="BP48" s="762">
        <v>0</v>
      </c>
      <c r="BQ48" s="762">
        <v>0</v>
      </c>
      <c r="BR48" s="762">
        <v>0</v>
      </c>
      <c r="BS48" s="762">
        <v>0</v>
      </c>
      <c r="BT48" s="763">
        <v>0</v>
      </c>
      <c r="BU48" s="16"/>
    </row>
    <row r="49" spans="2:73" s="17" customFormat="1" ht="15.75">
      <c r="B49" s="760" t="s">
        <v>839</v>
      </c>
      <c r="C49" s="760" t="s">
        <v>840</v>
      </c>
      <c r="D49" s="760" t="s">
        <v>5</v>
      </c>
      <c r="E49" s="760" t="s">
        <v>841</v>
      </c>
      <c r="F49" s="760" t="s">
        <v>29</v>
      </c>
      <c r="G49" s="760" t="s">
        <v>842</v>
      </c>
      <c r="H49" s="760">
        <v>2012</v>
      </c>
      <c r="I49" s="640"/>
      <c r="J49" s="640" t="s">
        <v>853</v>
      </c>
      <c r="K49" s="50"/>
      <c r="L49" s="761">
        <v>0</v>
      </c>
      <c r="M49" s="762">
        <v>59.83350944</v>
      </c>
      <c r="N49" s="762">
        <v>59.833508999999999</v>
      </c>
      <c r="O49" s="762">
        <v>59.833508999999999</v>
      </c>
      <c r="P49" s="762">
        <v>59.833508999999999</v>
      </c>
      <c r="Q49" s="762">
        <v>54.766767000000002</v>
      </c>
      <c r="R49" s="762">
        <v>46.345590999999999</v>
      </c>
      <c r="S49" s="762">
        <v>34.695833999999998</v>
      </c>
      <c r="T49" s="762">
        <v>34.567731999999999</v>
      </c>
      <c r="U49" s="762">
        <v>34.567731999999999</v>
      </c>
      <c r="V49" s="762">
        <v>22.293112000000001</v>
      </c>
      <c r="W49" s="762">
        <v>8.7219394000000001</v>
      </c>
      <c r="X49" s="762">
        <v>8.7211736000000002</v>
      </c>
      <c r="Y49" s="762">
        <v>8.7211736000000002</v>
      </c>
      <c r="Z49" s="762">
        <v>8.5715119000000008</v>
      </c>
      <c r="AA49" s="762">
        <v>8.5715119000000008</v>
      </c>
      <c r="AB49" s="762">
        <v>8.3585470999999991</v>
      </c>
      <c r="AC49" s="762">
        <v>2.3452470999999999</v>
      </c>
      <c r="AD49" s="762">
        <v>2.3452470999999999</v>
      </c>
      <c r="AE49" s="762">
        <v>2.3452470999999999</v>
      </c>
      <c r="AF49" s="762">
        <v>2.3452470999999999</v>
      </c>
      <c r="AG49" s="762">
        <v>0</v>
      </c>
      <c r="AH49" s="762">
        <v>0</v>
      </c>
      <c r="AI49" s="762">
        <v>0</v>
      </c>
      <c r="AJ49" s="762">
        <v>0</v>
      </c>
      <c r="AK49" s="762">
        <v>0</v>
      </c>
      <c r="AL49" s="762">
        <v>0</v>
      </c>
      <c r="AM49" s="762">
        <v>0</v>
      </c>
      <c r="AN49" s="762">
        <v>0</v>
      </c>
      <c r="AO49" s="763">
        <v>0</v>
      </c>
      <c r="AP49" s="50"/>
      <c r="AQ49" s="761">
        <v>0</v>
      </c>
      <c r="AR49" s="762">
        <v>1082742.9469999999</v>
      </c>
      <c r="AS49" s="762">
        <v>1082742.9469999999</v>
      </c>
      <c r="AT49" s="762">
        <v>1082742.9469999999</v>
      </c>
      <c r="AU49" s="762">
        <v>1082742.9469999999</v>
      </c>
      <c r="AV49" s="762">
        <v>973317.03</v>
      </c>
      <c r="AW49" s="762">
        <v>791445.7683</v>
      </c>
      <c r="AX49" s="762">
        <v>539847.18740000005</v>
      </c>
      <c r="AY49" s="762">
        <v>538725.0159</v>
      </c>
      <c r="AZ49" s="762">
        <v>538725.0159</v>
      </c>
      <c r="BA49" s="762">
        <v>273631.31280000001</v>
      </c>
      <c r="BB49" s="762">
        <v>203070.1251</v>
      </c>
      <c r="BC49" s="762">
        <v>196759.03880000001</v>
      </c>
      <c r="BD49" s="762">
        <v>196759.03880000001</v>
      </c>
      <c r="BE49" s="762">
        <v>183022.32860000001</v>
      </c>
      <c r="BF49" s="762">
        <v>183022.32860000001</v>
      </c>
      <c r="BG49" s="762">
        <v>180518.67329999999</v>
      </c>
      <c r="BH49" s="762">
        <v>50650.057999999997</v>
      </c>
      <c r="BI49" s="762">
        <v>50650.057999999997</v>
      </c>
      <c r="BJ49" s="762">
        <v>50650.057800000002</v>
      </c>
      <c r="BK49" s="762">
        <v>50650.057999999997</v>
      </c>
      <c r="BL49" s="762">
        <v>0</v>
      </c>
      <c r="BM49" s="762">
        <v>0</v>
      </c>
      <c r="BN49" s="762">
        <v>0</v>
      </c>
      <c r="BO49" s="762">
        <v>0</v>
      </c>
      <c r="BP49" s="762">
        <v>0</v>
      </c>
      <c r="BQ49" s="762">
        <v>0</v>
      </c>
      <c r="BR49" s="762">
        <v>0</v>
      </c>
      <c r="BS49" s="762">
        <v>0</v>
      </c>
      <c r="BT49" s="763">
        <v>0</v>
      </c>
      <c r="BU49" s="16"/>
    </row>
    <row r="50" spans="2:73" s="17" customFormat="1" ht="15.75">
      <c r="B50" s="760" t="s">
        <v>839</v>
      </c>
      <c r="C50" s="760" t="s">
        <v>840</v>
      </c>
      <c r="D50" s="760" t="s">
        <v>4</v>
      </c>
      <c r="E50" s="760" t="s">
        <v>841</v>
      </c>
      <c r="F50" s="760" t="s">
        <v>29</v>
      </c>
      <c r="G50" s="760" t="s">
        <v>842</v>
      </c>
      <c r="H50" s="760">
        <v>2012</v>
      </c>
      <c r="I50" s="640"/>
      <c r="J50" s="640" t="s">
        <v>853</v>
      </c>
      <c r="K50" s="50"/>
      <c r="L50" s="761">
        <v>0</v>
      </c>
      <c r="M50" s="762">
        <v>9.3153559450000003</v>
      </c>
      <c r="N50" s="762">
        <v>9.3153559000000001</v>
      </c>
      <c r="O50" s="762">
        <v>9.3153559000000001</v>
      </c>
      <c r="P50" s="762">
        <v>9.3153559000000001</v>
      </c>
      <c r="Q50" s="762">
        <v>9.2760338000000004</v>
      </c>
      <c r="R50" s="762">
        <v>9.2760338000000004</v>
      </c>
      <c r="S50" s="762">
        <v>7.9119766</v>
      </c>
      <c r="T50" s="762">
        <v>7.8954582000000002</v>
      </c>
      <c r="U50" s="762">
        <v>7.8954582000000002</v>
      </c>
      <c r="V50" s="762">
        <v>7.8954582000000002</v>
      </c>
      <c r="W50" s="762">
        <v>0.14523449999999999</v>
      </c>
      <c r="X50" s="762">
        <v>0.1451345</v>
      </c>
      <c r="Y50" s="762">
        <v>0.1451345</v>
      </c>
      <c r="Z50" s="762">
        <v>0.13990830000000001</v>
      </c>
      <c r="AA50" s="762">
        <v>0.13990830000000001</v>
      </c>
      <c r="AB50" s="762">
        <v>0.13068540000000001</v>
      </c>
      <c r="AC50" s="762">
        <v>0</v>
      </c>
      <c r="AD50" s="762">
        <v>0</v>
      </c>
      <c r="AE50" s="762">
        <v>0</v>
      </c>
      <c r="AF50" s="762">
        <v>0</v>
      </c>
      <c r="AG50" s="762">
        <v>0</v>
      </c>
      <c r="AH50" s="762">
        <v>0</v>
      </c>
      <c r="AI50" s="762">
        <v>0</v>
      </c>
      <c r="AJ50" s="762">
        <v>0</v>
      </c>
      <c r="AK50" s="762">
        <v>0</v>
      </c>
      <c r="AL50" s="762">
        <v>0</v>
      </c>
      <c r="AM50" s="762">
        <v>0</v>
      </c>
      <c r="AN50" s="762">
        <v>0</v>
      </c>
      <c r="AO50" s="763">
        <v>0</v>
      </c>
      <c r="AP50" s="50"/>
      <c r="AQ50" s="761">
        <v>0</v>
      </c>
      <c r="AR50" s="762">
        <v>56527.205139999998</v>
      </c>
      <c r="AS50" s="762">
        <v>56527.205139999998</v>
      </c>
      <c r="AT50" s="762">
        <v>56527.205139999998</v>
      </c>
      <c r="AU50" s="762">
        <v>56527.205139999998</v>
      </c>
      <c r="AV50" s="762">
        <v>55677.969270000001</v>
      </c>
      <c r="AW50" s="762">
        <v>55677.969270000001</v>
      </c>
      <c r="AX50" s="762">
        <v>26218.566459999998</v>
      </c>
      <c r="AY50" s="762">
        <v>26073.865389999999</v>
      </c>
      <c r="AZ50" s="762">
        <v>26073.865389999999</v>
      </c>
      <c r="BA50" s="762">
        <v>26073.865389999999</v>
      </c>
      <c r="BB50" s="762">
        <v>4234.7954129999998</v>
      </c>
      <c r="BC50" s="762">
        <v>3410.509051</v>
      </c>
      <c r="BD50" s="762">
        <v>3410.509051</v>
      </c>
      <c r="BE50" s="762">
        <v>2930.8256019999999</v>
      </c>
      <c r="BF50" s="762">
        <v>2930.8256019999999</v>
      </c>
      <c r="BG50" s="762">
        <v>2822.3995850000001</v>
      </c>
      <c r="BH50" s="762">
        <v>0</v>
      </c>
      <c r="BI50" s="762">
        <v>0</v>
      </c>
      <c r="BJ50" s="762">
        <v>0</v>
      </c>
      <c r="BK50" s="762">
        <v>0</v>
      </c>
      <c r="BL50" s="762">
        <v>0</v>
      </c>
      <c r="BM50" s="762">
        <v>0</v>
      </c>
      <c r="BN50" s="762">
        <v>0</v>
      </c>
      <c r="BO50" s="762">
        <v>0</v>
      </c>
      <c r="BP50" s="762">
        <v>0</v>
      </c>
      <c r="BQ50" s="762">
        <v>0</v>
      </c>
      <c r="BR50" s="762">
        <v>0</v>
      </c>
      <c r="BS50" s="762">
        <v>0</v>
      </c>
      <c r="BT50" s="763">
        <v>0</v>
      </c>
      <c r="BU50" s="16"/>
    </row>
    <row r="51" spans="2:73" s="17" customFormat="1" ht="15.75">
      <c r="B51" s="760" t="s">
        <v>839</v>
      </c>
      <c r="C51" s="760" t="s">
        <v>840</v>
      </c>
      <c r="D51" s="760" t="s">
        <v>3</v>
      </c>
      <c r="E51" s="760" t="s">
        <v>841</v>
      </c>
      <c r="F51" s="760" t="s">
        <v>29</v>
      </c>
      <c r="G51" s="760" t="s">
        <v>842</v>
      </c>
      <c r="H51" s="760">
        <v>2012</v>
      </c>
      <c r="I51" s="640"/>
      <c r="J51" s="640" t="s">
        <v>853</v>
      </c>
      <c r="K51" s="50"/>
      <c r="L51" s="761">
        <v>0</v>
      </c>
      <c r="M51" s="762">
        <v>1091.214694</v>
      </c>
      <c r="N51" s="762">
        <v>1091.2147</v>
      </c>
      <c r="O51" s="762">
        <v>1091.2147</v>
      </c>
      <c r="P51" s="762">
        <v>1091.2147</v>
      </c>
      <c r="Q51" s="762">
        <v>1091.2147</v>
      </c>
      <c r="R51" s="762">
        <v>1091.2147</v>
      </c>
      <c r="S51" s="762">
        <v>1091.2147</v>
      </c>
      <c r="T51" s="762">
        <v>1091.2147</v>
      </c>
      <c r="U51" s="762">
        <v>1091.2147</v>
      </c>
      <c r="V51" s="762">
        <v>1091.2147</v>
      </c>
      <c r="W51" s="762">
        <v>1091.2147</v>
      </c>
      <c r="X51" s="762">
        <v>1091.2147</v>
      </c>
      <c r="Y51" s="762">
        <v>1091.2147</v>
      </c>
      <c r="Z51" s="762">
        <v>1091.2147</v>
      </c>
      <c r="AA51" s="762">
        <v>1091.2147</v>
      </c>
      <c r="AB51" s="762">
        <v>1091.2147</v>
      </c>
      <c r="AC51" s="762">
        <v>1091.2147</v>
      </c>
      <c r="AD51" s="762">
        <v>1091.2147</v>
      </c>
      <c r="AE51" s="762">
        <v>837.02363000000003</v>
      </c>
      <c r="AF51" s="762">
        <v>0</v>
      </c>
      <c r="AG51" s="762">
        <v>0</v>
      </c>
      <c r="AH51" s="762">
        <v>0</v>
      </c>
      <c r="AI51" s="762">
        <v>0</v>
      </c>
      <c r="AJ51" s="762">
        <v>0</v>
      </c>
      <c r="AK51" s="762">
        <v>0</v>
      </c>
      <c r="AL51" s="762">
        <v>0</v>
      </c>
      <c r="AM51" s="762">
        <v>0</v>
      </c>
      <c r="AN51" s="762">
        <v>0</v>
      </c>
      <c r="AO51" s="763">
        <v>0</v>
      </c>
      <c r="AP51" s="50"/>
      <c r="AQ51" s="761">
        <v>0</v>
      </c>
      <c r="AR51" s="762">
        <v>1843135.9450000001</v>
      </c>
      <c r="AS51" s="762">
        <v>1843135.9450000001</v>
      </c>
      <c r="AT51" s="762">
        <v>1843135.9450000001</v>
      </c>
      <c r="AU51" s="762">
        <v>1843135.9450000001</v>
      </c>
      <c r="AV51" s="762">
        <v>1843135.9450000001</v>
      </c>
      <c r="AW51" s="762">
        <v>1843135.9450000001</v>
      </c>
      <c r="AX51" s="762">
        <v>1843135.9450000001</v>
      </c>
      <c r="AY51" s="762">
        <v>1843135.9450000001</v>
      </c>
      <c r="AZ51" s="762">
        <v>1843135.9450000001</v>
      </c>
      <c r="BA51" s="762">
        <v>1843135.9450000001</v>
      </c>
      <c r="BB51" s="762">
        <v>1843135.9450000001</v>
      </c>
      <c r="BC51" s="762">
        <v>1843135.9450000001</v>
      </c>
      <c r="BD51" s="762">
        <v>1843135.9450000001</v>
      </c>
      <c r="BE51" s="762">
        <v>1843135.9450000001</v>
      </c>
      <c r="BF51" s="762">
        <v>1843135.9450000001</v>
      </c>
      <c r="BG51" s="762">
        <v>1843135.9450000001</v>
      </c>
      <c r="BH51" s="762">
        <v>1843135.9</v>
      </c>
      <c r="BI51" s="762">
        <v>1843135.9</v>
      </c>
      <c r="BJ51" s="762">
        <v>1615824.46</v>
      </c>
      <c r="BK51" s="762">
        <v>0</v>
      </c>
      <c r="BL51" s="762">
        <v>0</v>
      </c>
      <c r="BM51" s="762">
        <v>0</v>
      </c>
      <c r="BN51" s="762">
        <v>0</v>
      </c>
      <c r="BO51" s="762">
        <v>0</v>
      </c>
      <c r="BP51" s="762">
        <v>0</v>
      </c>
      <c r="BQ51" s="762">
        <v>0</v>
      </c>
      <c r="BR51" s="762">
        <v>0</v>
      </c>
      <c r="BS51" s="762">
        <v>0</v>
      </c>
      <c r="BT51" s="763">
        <v>0</v>
      </c>
      <c r="BU51" s="16"/>
    </row>
    <row r="52" spans="2:73" s="17" customFormat="1" ht="15.75">
      <c r="B52" s="760" t="s">
        <v>839</v>
      </c>
      <c r="C52" s="760" t="s">
        <v>840</v>
      </c>
      <c r="D52" s="760" t="s">
        <v>42</v>
      </c>
      <c r="E52" s="760" t="s">
        <v>841</v>
      </c>
      <c r="F52" s="760" t="s">
        <v>29</v>
      </c>
      <c r="G52" s="760" t="s">
        <v>844</v>
      </c>
      <c r="H52" s="760">
        <v>2012</v>
      </c>
      <c r="I52" s="640"/>
      <c r="J52" s="640" t="s">
        <v>853</v>
      </c>
      <c r="K52" s="50"/>
      <c r="L52" s="761">
        <v>0</v>
      </c>
      <c r="M52" s="762">
        <v>2699.4914389999999</v>
      </c>
      <c r="N52" s="762">
        <v>0</v>
      </c>
      <c r="O52" s="762">
        <v>0</v>
      </c>
      <c r="P52" s="762">
        <v>0</v>
      </c>
      <c r="Q52" s="762">
        <v>0</v>
      </c>
      <c r="R52" s="762">
        <v>0</v>
      </c>
      <c r="S52" s="762">
        <v>0</v>
      </c>
      <c r="T52" s="762">
        <v>0</v>
      </c>
      <c r="U52" s="762">
        <v>0</v>
      </c>
      <c r="V52" s="762">
        <v>0</v>
      </c>
      <c r="W52" s="762">
        <v>0</v>
      </c>
      <c r="X52" s="762">
        <v>0</v>
      </c>
      <c r="Y52" s="762">
        <v>0</v>
      </c>
      <c r="Z52" s="762">
        <v>0</v>
      </c>
      <c r="AA52" s="762">
        <v>0</v>
      </c>
      <c r="AB52" s="762">
        <v>0</v>
      </c>
      <c r="AC52" s="762">
        <v>0</v>
      </c>
      <c r="AD52" s="762">
        <v>0</v>
      </c>
      <c r="AE52" s="762">
        <v>0</v>
      </c>
      <c r="AF52" s="762">
        <v>0</v>
      </c>
      <c r="AG52" s="762">
        <v>0</v>
      </c>
      <c r="AH52" s="762">
        <v>0</v>
      </c>
      <c r="AI52" s="762">
        <v>0</v>
      </c>
      <c r="AJ52" s="762">
        <v>0</v>
      </c>
      <c r="AK52" s="762">
        <v>0</v>
      </c>
      <c r="AL52" s="762">
        <v>0</v>
      </c>
      <c r="AM52" s="762">
        <v>0</v>
      </c>
      <c r="AN52" s="762">
        <v>0</v>
      </c>
      <c r="AO52" s="763">
        <v>0</v>
      </c>
      <c r="AP52" s="50"/>
      <c r="AQ52" s="761">
        <v>0</v>
      </c>
      <c r="AR52" s="762">
        <v>13649.76411</v>
      </c>
      <c r="AS52" s="762">
        <v>0</v>
      </c>
      <c r="AT52" s="762">
        <v>0</v>
      </c>
      <c r="AU52" s="762">
        <v>0</v>
      </c>
      <c r="AV52" s="762">
        <v>0</v>
      </c>
      <c r="AW52" s="762">
        <v>0</v>
      </c>
      <c r="AX52" s="762">
        <v>0</v>
      </c>
      <c r="AY52" s="762">
        <v>0</v>
      </c>
      <c r="AZ52" s="762">
        <v>0</v>
      </c>
      <c r="BA52" s="762">
        <v>0</v>
      </c>
      <c r="BB52" s="762">
        <v>0</v>
      </c>
      <c r="BC52" s="762">
        <v>0</v>
      </c>
      <c r="BD52" s="762">
        <v>0</v>
      </c>
      <c r="BE52" s="762">
        <v>0</v>
      </c>
      <c r="BF52" s="762">
        <v>0</v>
      </c>
      <c r="BG52" s="762">
        <v>0</v>
      </c>
      <c r="BH52" s="762">
        <v>0</v>
      </c>
      <c r="BI52" s="762">
        <v>0</v>
      </c>
      <c r="BJ52" s="762">
        <v>0</v>
      </c>
      <c r="BK52" s="762">
        <v>0</v>
      </c>
      <c r="BL52" s="762">
        <v>0</v>
      </c>
      <c r="BM52" s="762">
        <v>0</v>
      </c>
      <c r="BN52" s="762">
        <v>0</v>
      </c>
      <c r="BO52" s="762">
        <v>0</v>
      </c>
      <c r="BP52" s="762">
        <v>0</v>
      </c>
      <c r="BQ52" s="762">
        <v>0</v>
      </c>
      <c r="BR52" s="762">
        <v>0</v>
      </c>
      <c r="BS52" s="762">
        <v>0</v>
      </c>
      <c r="BT52" s="763">
        <v>0</v>
      </c>
      <c r="BU52" s="16"/>
    </row>
    <row r="53" spans="2:73">
      <c r="B53" s="760" t="s">
        <v>839</v>
      </c>
      <c r="C53" s="760" t="s">
        <v>854</v>
      </c>
      <c r="D53" s="760" t="s">
        <v>14</v>
      </c>
      <c r="E53" s="760" t="s">
        <v>841</v>
      </c>
      <c r="F53" s="760" t="s">
        <v>29</v>
      </c>
      <c r="G53" s="760" t="s">
        <v>842</v>
      </c>
      <c r="H53" s="760">
        <v>2012</v>
      </c>
      <c r="I53" s="640"/>
      <c r="J53" s="640" t="s">
        <v>853</v>
      </c>
      <c r="K53" s="50"/>
      <c r="L53" s="761">
        <v>0</v>
      </c>
      <c r="M53" s="762">
        <v>23.966945089999999</v>
      </c>
      <c r="N53" s="762">
        <v>23.966944999999999</v>
      </c>
      <c r="O53" s="762">
        <v>23.966944999999999</v>
      </c>
      <c r="P53" s="762">
        <v>23.966944999999999</v>
      </c>
      <c r="Q53" s="762">
        <v>23.945958999999998</v>
      </c>
      <c r="R53" s="762">
        <v>23.945958999999998</v>
      </c>
      <c r="S53" s="762">
        <v>23.146373000000001</v>
      </c>
      <c r="T53" s="762">
        <v>23.146373000000001</v>
      </c>
      <c r="U53" s="762">
        <v>13.387536000000001</v>
      </c>
      <c r="V53" s="762">
        <v>10.726761</v>
      </c>
      <c r="W53" s="762">
        <v>9.2998320999999997</v>
      </c>
      <c r="X53" s="762">
        <v>9.2998320999999997</v>
      </c>
      <c r="Y53" s="762">
        <v>7.4632158000000004</v>
      </c>
      <c r="Z53" s="762">
        <v>7.4632158000000004</v>
      </c>
      <c r="AA53" s="762">
        <v>3.8423832999999998</v>
      </c>
      <c r="AB53" s="762">
        <v>3.7686533</v>
      </c>
      <c r="AC53" s="762">
        <v>3.7686533</v>
      </c>
      <c r="AD53" s="762">
        <v>3.7686533</v>
      </c>
      <c r="AE53" s="762">
        <v>3.7686533</v>
      </c>
      <c r="AF53" s="762">
        <v>3.7686533</v>
      </c>
      <c r="AG53" s="762">
        <v>1.8030832999999999</v>
      </c>
      <c r="AH53" s="762">
        <v>0</v>
      </c>
      <c r="AI53" s="762">
        <v>0</v>
      </c>
      <c r="AJ53" s="762">
        <v>0</v>
      </c>
      <c r="AK53" s="762">
        <v>0</v>
      </c>
      <c r="AL53" s="762">
        <v>0</v>
      </c>
      <c r="AM53" s="762">
        <v>0</v>
      </c>
      <c r="AN53" s="762">
        <v>0</v>
      </c>
      <c r="AO53" s="763">
        <v>0</v>
      </c>
      <c r="AP53" s="50"/>
      <c r="AQ53" s="761">
        <v>0</v>
      </c>
      <c r="AR53" s="762">
        <v>286838.78889999999</v>
      </c>
      <c r="AS53" s="762">
        <v>286838.78860000003</v>
      </c>
      <c r="AT53" s="762">
        <v>286838.78860000003</v>
      </c>
      <c r="AU53" s="762">
        <v>286838.78889999999</v>
      </c>
      <c r="AV53" s="762">
        <v>281079.78889999999</v>
      </c>
      <c r="AW53" s="762">
        <v>281079.78889999999</v>
      </c>
      <c r="AX53" s="762">
        <v>265687.24239999999</v>
      </c>
      <c r="AY53" s="762">
        <v>259543.41620000001</v>
      </c>
      <c r="AZ53" s="762">
        <v>71679.416200000007</v>
      </c>
      <c r="BA53" s="762">
        <v>69194.416200000007</v>
      </c>
      <c r="BB53" s="762">
        <v>53331.116090000003</v>
      </c>
      <c r="BC53" s="762">
        <v>53331.116090000003</v>
      </c>
      <c r="BD53" s="762">
        <v>47225</v>
      </c>
      <c r="BE53" s="762">
        <v>47225</v>
      </c>
      <c r="BF53" s="762">
        <v>18875</v>
      </c>
      <c r="BG53" s="762">
        <v>18267</v>
      </c>
      <c r="BH53" s="762">
        <v>18267</v>
      </c>
      <c r="BI53" s="762">
        <v>18267</v>
      </c>
      <c r="BJ53" s="762">
        <v>18267</v>
      </c>
      <c r="BK53" s="762">
        <v>18267</v>
      </c>
      <c r="BL53" s="762">
        <v>13293</v>
      </c>
      <c r="BM53" s="762">
        <v>0</v>
      </c>
      <c r="BN53" s="762">
        <v>0</v>
      </c>
      <c r="BO53" s="762">
        <v>0</v>
      </c>
      <c r="BP53" s="762">
        <v>0</v>
      </c>
      <c r="BQ53" s="762">
        <v>0</v>
      </c>
      <c r="BR53" s="762">
        <v>0</v>
      </c>
      <c r="BS53" s="762">
        <v>0</v>
      </c>
      <c r="BT53" s="763">
        <v>0</v>
      </c>
    </row>
    <row r="54" spans="2:73">
      <c r="B54" s="760" t="s">
        <v>839</v>
      </c>
      <c r="C54" s="760" t="s">
        <v>849</v>
      </c>
      <c r="D54" s="760" t="s">
        <v>9</v>
      </c>
      <c r="E54" s="760" t="s">
        <v>841</v>
      </c>
      <c r="F54" s="760" t="s">
        <v>849</v>
      </c>
      <c r="G54" s="760" t="s">
        <v>844</v>
      </c>
      <c r="H54" s="760">
        <v>2012</v>
      </c>
      <c r="I54" s="640"/>
      <c r="J54" s="640" t="s">
        <v>853</v>
      </c>
      <c r="K54" s="50"/>
      <c r="L54" s="761">
        <v>0</v>
      </c>
      <c r="M54" s="762">
        <v>6444.5664640000005</v>
      </c>
      <c r="N54" s="762">
        <v>0</v>
      </c>
      <c r="O54" s="762">
        <v>0</v>
      </c>
      <c r="P54" s="762">
        <v>0</v>
      </c>
      <c r="Q54" s="762">
        <v>0</v>
      </c>
      <c r="R54" s="762">
        <v>0</v>
      </c>
      <c r="S54" s="762">
        <v>0</v>
      </c>
      <c r="T54" s="762">
        <v>0</v>
      </c>
      <c r="U54" s="762">
        <v>0</v>
      </c>
      <c r="V54" s="762">
        <v>0</v>
      </c>
      <c r="W54" s="762">
        <v>0</v>
      </c>
      <c r="X54" s="762">
        <v>0</v>
      </c>
      <c r="Y54" s="762">
        <v>0</v>
      </c>
      <c r="Z54" s="762">
        <v>0</v>
      </c>
      <c r="AA54" s="762">
        <v>0</v>
      </c>
      <c r="AB54" s="762">
        <v>0</v>
      </c>
      <c r="AC54" s="762">
        <v>0</v>
      </c>
      <c r="AD54" s="762">
        <v>0</v>
      </c>
      <c r="AE54" s="762">
        <v>0</v>
      </c>
      <c r="AF54" s="762">
        <v>0</v>
      </c>
      <c r="AG54" s="762">
        <v>0</v>
      </c>
      <c r="AH54" s="762">
        <v>0</v>
      </c>
      <c r="AI54" s="762">
        <v>0</v>
      </c>
      <c r="AJ54" s="762">
        <v>0</v>
      </c>
      <c r="AK54" s="762">
        <v>0</v>
      </c>
      <c r="AL54" s="762">
        <v>0</v>
      </c>
      <c r="AM54" s="762">
        <v>0</v>
      </c>
      <c r="AN54" s="762">
        <v>0</v>
      </c>
      <c r="AO54" s="763">
        <v>0</v>
      </c>
      <c r="AP54" s="50"/>
      <c r="AQ54" s="761">
        <v>0</v>
      </c>
      <c r="AR54" s="762">
        <v>155311.20000000001</v>
      </c>
      <c r="AS54" s="762">
        <v>0</v>
      </c>
      <c r="AT54" s="762">
        <v>0</v>
      </c>
      <c r="AU54" s="762">
        <v>0</v>
      </c>
      <c r="AV54" s="762">
        <v>0</v>
      </c>
      <c r="AW54" s="762">
        <v>0</v>
      </c>
      <c r="AX54" s="762">
        <v>0</v>
      </c>
      <c r="AY54" s="762">
        <v>0</v>
      </c>
      <c r="AZ54" s="762">
        <v>0</v>
      </c>
      <c r="BA54" s="762">
        <v>0</v>
      </c>
      <c r="BB54" s="762">
        <v>0</v>
      </c>
      <c r="BC54" s="762">
        <v>0</v>
      </c>
      <c r="BD54" s="762">
        <v>0</v>
      </c>
      <c r="BE54" s="762">
        <v>0</v>
      </c>
      <c r="BF54" s="762">
        <v>0</v>
      </c>
      <c r="BG54" s="762">
        <v>0</v>
      </c>
      <c r="BH54" s="762">
        <v>0</v>
      </c>
      <c r="BI54" s="762">
        <v>0</v>
      </c>
      <c r="BJ54" s="762">
        <v>0</v>
      </c>
      <c r="BK54" s="762">
        <v>0</v>
      </c>
      <c r="BL54" s="762">
        <v>0</v>
      </c>
      <c r="BM54" s="762">
        <v>0</v>
      </c>
      <c r="BN54" s="762">
        <v>0</v>
      </c>
      <c r="BO54" s="762">
        <v>0</v>
      </c>
      <c r="BP54" s="762">
        <v>0</v>
      </c>
      <c r="BQ54" s="762">
        <v>0</v>
      </c>
      <c r="BR54" s="762">
        <v>0</v>
      </c>
      <c r="BS54" s="762">
        <v>0</v>
      </c>
      <c r="BT54" s="763">
        <v>0</v>
      </c>
    </row>
    <row r="55" spans="2:73">
      <c r="B55" s="760" t="s">
        <v>839</v>
      </c>
      <c r="C55" s="760" t="s">
        <v>850</v>
      </c>
      <c r="D55" s="760" t="s">
        <v>17</v>
      </c>
      <c r="E55" s="760" t="s">
        <v>841</v>
      </c>
      <c r="F55" s="760" t="s">
        <v>852</v>
      </c>
      <c r="G55" s="760" t="s">
        <v>842</v>
      </c>
      <c r="H55" s="760">
        <v>2012</v>
      </c>
      <c r="I55" s="640"/>
      <c r="J55" s="640" t="s">
        <v>853</v>
      </c>
      <c r="K55" s="50"/>
      <c r="L55" s="761">
        <v>0</v>
      </c>
      <c r="M55" s="762">
        <v>146.28842059999999</v>
      </c>
      <c r="N55" s="762">
        <v>146.28842</v>
      </c>
      <c r="O55" s="762">
        <v>146.28842</v>
      </c>
      <c r="P55" s="762">
        <v>146.28842</v>
      </c>
      <c r="Q55" s="762">
        <v>146.28842</v>
      </c>
      <c r="R55" s="762">
        <v>146.28842</v>
      </c>
      <c r="S55" s="762">
        <v>146.28842</v>
      </c>
      <c r="T55" s="762">
        <v>146.28842</v>
      </c>
      <c r="U55" s="762">
        <v>146.28842</v>
      </c>
      <c r="V55" s="762">
        <v>146.28842</v>
      </c>
      <c r="W55" s="762">
        <v>146.28842</v>
      </c>
      <c r="X55" s="762">
        <v>146.28842</v>
      </c>
      <c r="Y55" s="762">
        <v>0</v>
      </c>
      <c r="Z55" s="762">
        <v>0</v>
      </c>
      <c r="AA55" s="762">
        <v>0</v>
      </c>
      <c r="AB55" s="762">
        <v>0</v>
      </c>
      <c r="AC55" s="762">
        <v>0</v>
      </c>
      <c r="AD55" s="762">
        <v>0</v>
      </c>
      <c r="AE55" s="762">
        <v>0</v>
      </c>
      <c r="AF55" s="762">
        <v>0</v>
      </c>
      <c r="AG55" s="762">
        <v>0</v>
      </c>
      <c r="AH55" s="762">
        <v>0</v>
      </c>
      <c r="AI55" s="762">
        <v>0</v>
      </c>
      <c r="AJ55" s="762">
        <v>0</v>
      </c>
      <c r="AK55" s="762">
        <v>0</v>
      </c>
      <c r="AL55" s="762">
        <v>0</v>
      </c>
      <c r="AM55" s="762">
        <v>0</v>
      </c>
      <c r="AN55" s="762">
        <v>0</v>
      </c>
      <c r="AO55" s="763">
        <v>0</v>
      </c>
      <c r="AP55" s="50"/>
      <c r="AQ55" s="761">
        <v>0</v>
      </c>
      <c r="AR55" s="762">
        <v>582163.87170000002</v>
      </c>
      <c r="AS55" s="762">
        <v>582163.87170000002</v>
      </c>
      <c r="AT55" s="762">
        <v>582163.87170000002</v>
      </c>
      <c r="AU55" s="762">
        <v>582163.87170000002</v>
      </c>
      <c r="AV55" s="762">
        <v>582163.87170000002</v>
      </c>
      <c r="AW55" s="762">
        <v>582163.87170000002</v>
      </c>
      <c r="AX55" s="762">
        <v>582163.87170000002</v>
      </c>
      <c r="AY55" s="762">
        <v>582163.87170000002</v>
      </c>
      <c r="AZ55" s="762">
        <v>582163.87170000002</v>
      </c>
      <c r="BA55" s="762">
        <v>582163.87170000002</v>
      </c>
      <c r="BB55" s="762">
        <v>582163.87170000002</v>
      </c>
      <c r="BC55" s="762">
        <v>582163.87170000002</v>
      </c>
      <c r="BD55" s="762">
        <v>0</v>
      </c>
      <c r="BE55" s="762">
        <v>0</v>
      </c>
      <c r="BF55" s="762">
        <v>0</v>
      </c>
      <c r="BG55" s="762">
        <v>0</v>
      </c>
      <c r="BH55" s="762">
        <v>0</v>
      </c>
      <c r="BI55" s="762">
        <v>0</v>
      </c>
      <c r="BJ55" s="762">
        <v>0</v>
      </c>
      <c r="BK55" s="762">
        <v>0</v>
      </c>
      <c r="BL55" s="762">
        <v>0</v>
      </c>
      <c r="BM55" s="762">
        <v>0</v>
      </c>
      <c r="BN55" s="762">
        <v>0</v>
      </c>
      <c r="BO55" s="762">
        <v>0</v>
      </c>
      <c r="BP55" s="762">
        <v>0</v>
      </c>
      <c r="BQ55" s="762">
        <v>0</v>
      </c>
      <c r="BR55" s="762">
        <v>0</v>
      </c>
      <c r="BS55" s="762">
        <v>0</v>
      </c>
      <c r="BT55" s="763">
        <v>0</v>
      </c>
    </row>
    <row r="56" spans="2:73">
      <c r="B56" s="760" t="s">
        <v>839</v>
      </c>
      <c r="C56" s="760" t="s">
        <v>845</v>
      </c>
      <c r="D56" s="760" t="s">
        <v>848</v>
      </c>
      <c r="E56" s="760" t="s">
        <v>841</v>
      </c>
      <c r="F56" s="760" t="s">
        <v>852</v>
      </c>
      <c r="G56" s="760" t="s">
        <v>844</v>
      </c>
      <c r="H56" s="760">
        <v>2012</v>
      </c>
      <c r="I56" s="640"/>
      <c r="J56" s="640" t="s">
        <v>853</v>
      </c>
      <c r="K56" s="50"/>
      <c r="L56" s="761">
        <v>0</v>
      </c>
      <c r="M56" s="762">
        <v>530.97243900000001</v>
      </c>
      <c r="N56" s="762">
        <v>0</v>
      </c>
      <c r="O56" s="762">
        <v>0</v>
      </c>
      <c r="P56" s="762">
        <v>0</v>
      </c>
      <c r="Q56" s="762">
        <v>0</v>
      </c>
      <c r="R56" s="762">
        <v>0</v>
      </c>
      <c r="S56" s="762">
        <v>0</v>
      </c>
      <c r="T56" s="762">
        <v>0</v>
      </c>
      <c r="U56" s="762">
        <v>0</v>
      </c>
      <c r="V56" s="762">
        <v>0</v>
      </c>
      <c r="W56" s="762">
        <v>0</v>
      </c>
      <c r="X56" s="762">
        <v>0</v>
      </c>
      <c r="Y56" s="762">
        <v>0</v>
      </c>
      <c r="Z56" s="762">
        <v>0</v>
      </c>
      <c r="AA56" s="762">
        <v>0</v>
      </c>
      <c r="AB56" s="762">
        <v>0</v>
      </c>
      <c r="AC56" s="762">
        <v>0</v>
      </c>
      <c r="AD56" s="762">
        <v>0</v>
      </c>
      <c r="AE56" s="762">
        <v>0</v>
      </c>
      <c r="AF56" s="762">
        <v>0</v>
      </c>
      <c r="AG56" s="762">
        <v>0</v>
      </c>
      <c r="AH56" s="762">
        <v>0</v>
      </c>
      <c r="AI56" s="762">
        <v>0</v>
      </c>
      <c r="AJ56" s="762">
        <v>0</v>
      </c>
      <c r="AK56" s="762">
        <v>0</v>
      </c>
      <c r="AL56" s="762">
        <v>0</v>
      </c>
      <c r="AM56" s="762">
        <v>0</v>
      </c>
      <c r="AN56" s="762">
        <v>0</v>
      </c>
      <c r="AO56" s="763">
        <v>0</v>
      </c>
      <c r="AP56" s="50"/>
      <c r="AQ56" s="761">
        <v>0</v>
      </c>
      <c r="AR56" s="762">
        <v>7717.8540000000003</v>
      </c>
      <c r="AS56" s="762">
        <v>0</v>
      </c>
      <c r="AT56" s="762">
        <v>0</v>
      </c>
      <c r="AU56" s="762">
        <v>0</v>
      </c>
      <c r="AV56" s="762">
        <v>0</v>
      </c>
      <c r="AW56" s="762">
        <v>0</v>
      </c>
      <c r="AX56" s="762">
        <v>0</v>
      </c>
      <c r="AY56" s="762">
        <v>0</v>
      </c>
      <c r="AZ56" s="762">
        <v>0</v>
      </c>
      <c r="BA56" s="762">
        <v>0</v>
      </c>
      <c r="BB56" s="762">
        <v>0</v>
      </c>
      <c r="BC56" s="762">
        <v>0</v>
      </c>
      <c r="BD56" s="762">
        <v>0</v>
      </c>
      <c r="BE56" s="762">
        <v>0</v>
      </c>
      <c r="BF56" s="762">
        <v>0</v>
      </c>
      <c r="BG56" s="762">
        <v>0</v>
      </c>
      <c r="BH56" s="762">
        <v>0</v>
      </c>
      <c r="BI56" s="762">
        <v>0</v>
      </c>
      <c r="BJ56" s="762">
        <v>0</v>
      </c>
      <c r="BK56" s="762">
        <v>0</v>
      </c>
      <c r="BL56" s="762">
        <v>0</v>
      </c>
      <c r="BM56" s="762">
        <v>0</v>
      </c>
      <c r="BN56" s="762">
        <v>0</v>
      </c>
      <c r="BO56" s="762">
        <v>0</v>
      </c>
      <c r="BP56" s="762">
        <v>0</v>
      </c>
      <c r="BQ56" s="762">
        <v>0</v>
      </c>
      <c r="BR56" s="762">
        <v>0</v>
      </c>
      <c r="BS56" s="762">
        <v>0</v>
      </c>
      <c r="BT56" s="763">
        <v>0</v>
      </c>
    </row>
    <row r="57" spans="2:73">
      <c r="B57" s="760" t="s">
        <v>839</v>
      </c>
      <c r="C57" s="760" t="s">
        <v>849</v>
      </c>
      <c r="D57" s="760" t="s">
        <v>13</v>
      </c>
      <c r="E57" s="760" t="s">
        <v>841</v>
      </c>
      <c r="F57" s="760" t="s">
        <v>849</v>
      </c>
      <c r="G57" s="760"/>
      <c r="H57" s="760">
        <v>2012</v>
      </c>
      <c r="I57" s="640"/>
      <c r="J57" s="640" t="s">
        <v>853</v>
      </c>
      <c r="K57" s="50"/>
      <c r="L57" s="761">
        <v>0</v>
      </c>
      <c r="M57" s="762">
        <v>60.261147610000002</v>
      </c>
      <c r="N57" s="762">
        <v>60.261147999999999</v>
      </c>
      <c r="O57" s="762">
        <v>60.261147999999999</v>
      </c>
      <c r="P57" s="762">
        <v>60.261147999999999</v>
      </c>
      <c r="Q57" s="762">
        <v>60.261147999999999</v>
      </c>
      <c r="R57" s="762">
        <v>60.261147999999999</v>
      </c>
      <c r="S57" s="762">
        <v>60.261147999999999</v>
      </c>
      <c r="T57" s="762">
        <v>60.261147999999999</v>
      </c>
      <c r="U57" s="762">
        <v>60.261147999999999</v>
      </c>
      <c r="V57" s="762">
        <v>60.261147999999999</v>
      </c>
      <c r="W57" s="762">
        <v>60.261147999999999</v>
      </c>
      <c r="X57" s="762">
        <v>60.261147999999999</v>
      </c>
      <c r="Y57" s="762">
        <v>60.261147999999999</v>
      </c>
      <c r="Z57" s="762">
        <v>60.261147999999999</v>
      </c>
      <c r="AA57" s="762">
        <v>0</v>
      </c>
      <c r="AB57" s="762">
        <v>0</v>
      </c>
      <c r="AC57" s="762">
        <v>0</v>
      </c>
      <c r="AD57" s="762">
        <v>0</v>
      </c>
      <c r="AE57" s="762">
        <v>0</v>
      </c>
      <c r="AF57" s="762">
        <v>0</v>
      </c>
      <c r="AG57" s="762">
        <v>0</v>
      </c>
      <c r="AH57" s="762">
        <v>0</v>
      </c>
      <c r="AI57" s="762">
        <v>0</v>
      </c>
      <c r="AJ57" s="762">
        <v>0</v>
      </c>
      <c r="AK57" s="762">
        <v>0</v>
      </c>
      <c r="AL57" s="762">
        <v>0</v>
      </c>
      <c r="AM57" s="762">
        <v>0</v>
      </c>
      <c r="AN57" s="762">
        <v>0</v>
      </c>
      <c r="AO57" s="763">
        <v>0</v>
      </c>
      <c r="AP57" s="50"/>
      <c r="AQ57" s="761">
        <v>0</v>
      </c>
      <c r="AR57" s="762">
        <v>479921.39049999998</v>
      </c>
      <c r="AS57" s="762">
        <v>479921.39049999998</v>
      </c>
      <c r="AT57" s="762">
        <v>479921.39049999998</v>
      </c>
      <c r="AU57" s="762">
        <v>479921.39049999998</v>
      </c>
      <c r="AV57" s="762">
        <v>479921.39049999998</v>
      </c>
      <c r="AW57" s="762">
        <v>479921.39049999998</v>
      </c>
      <c r="AX57" s="762">
        <v>479921.39049999998</v>
      </c>
      <c r="AY57" s="762">
        <v>479921.39049999998</v>
      </c>
      <c r="AZ57" s="762">
        <v>479921.39049999998</v>
      </c>
      <c r="BA57" s="762">
        <v>479921.39049999998</v>
      </c>
      <c r="BB57" s="762">
        <v>479921.39049999998</v>
      </c>
      <c r="BC57" s="762">
        <v>479921.39049999998</v>
      </c>
      <c r="BD57" s="762">
        <v>479921.39049999998</v>
      </c>
      <c r="BE57" s="762">
        <v>479921.39049999998</v>
      </c>
      <c r="BF57" s="762">
        <v>0</v>
      </c>
      <c r="BG57" s="762">
        <v>0</v>
      </c>
      <c r="BH57" s="762">
        <v>0</v>
      </c>
      <c r="BI57" s="762">
        <v>0</v>
      </c>
      <c r="BJ57" s="762">
        <v>0</v>
      </c>
      <c r="BK57" s="762">
        <v>0</v>
      </c>
      <c r="BL57" s="762">
        <v>0</v>
      </c>
      <c r="BM57" s="762">
        <v>0</v>
      </c>
      <c r="BN57" s="762">
        <v>0</v>
      </c>
      <c r="BO57" s="762">
        <v>0</v>
      </c>
      <c r="BP57" s="762">
        <v>0</v>
      </c>
      <c r="BQ57" s="762">
        <v>0</v>
      </c>
      <c r="BR57" s="762">
        <v>0</v>
      </c>
      <c r="BS57" s="762">
        <v>0</v>
      </c>
      <c r="BT57" s="763">
        <v>0</v>
      </c>
    </row>
    <row r="58" spans="2:73">
      <c r="B58" s="760" t="s">
        <v>839</v>
      </c>
      <c r="C58" s="760" t="s">
        <v>845</v>
      </c>
      <c r="D58" s="760" t="s">
        <v>846</v>
      </c>
      <c r="E58" s="760" t="s">
        <v>841</v>
      </c>
      <c r="F58" s="760" t="s">
        <v>852</v>
      </c>
      <c r="G58" s="760" t="s">
        <v>844</v>
      </c>
      <c r="H58" s="760">
        <v>2012</v>
      </c>
      <c r="I58" s="640"/>
      <c r="J58" s="640" t="s">
        <v>853</v>
      </c>
      <c r="K58" s="50"/>
      <c r="L58" s="761">
        <v>0</v>
      </c>
      <c r="M58" s="762">
        <v>5.76</v>
      </c>
      <c r="N58" s="762">
        <v>0</v>
      </c>
      <c r="O58" s="762">
        <v>0</v>
      </c>
      <c r="P58" s="762">
        <v>0</v>
      </c>
      <c r="Q58" s="762">
        <v>0</v>
      </c>
      <c r="R58" s="762">
        <v>0</v>
      </c>
      <c r="S58" s="762">
        <v>0</v>
      </c>
      <c r="T58" s="762">
        <v>0</v>
      </c>
      <c r="U58" s="762">
        <v>0</v>
      </c>
      <c r="V58" s="762">
        <v>0</v>
      </c>
      <c r="W58" s="762">
        <v>0</v>
      </c>
      <c r="X58" s="762">
        <v>0</v>
      </c>
      <c r="Y58" s="762">
        <v>0</v>
      </c>
      <c r="Z58" s="762">
        <v>0</v>
      </c>
      <c r="AA58" s="762">
        <v>0</v>
      </c>
      <c r="AB58" s="762">
        <v>0</v>
      </c>
      <c r="AC58" s="762">
        <v>0</v>
      </c>
      <c r="AD58" s="762">
        <v>0</v>
      </c>
      <c r="AE58" s="762">
        <v>0</v>
      </c>
      <c r="AF58" s="762">
        <v>0</v>
      </c>
      <c r="AG58" s="762">
        <v>0</v>
      </c>
      <c r="AH58" s="762">
        <v>0</v>
      </c>
      <c r="AI58" s="762">
        <v>0</v>
      </c>
      <c r="AJ58" s="762">
        <v>0</v>
      </c>
      <c r="AK58" s="762">
        <v>0</v>
      </c>
      <c r="AL58" s="762">
        <v>0</v>
      </c>
      <c r="AM58" s="762">
        <v>0</v>
      </c>
      <c r="AN58" s="762">
        <v>0</v>
      </c>
      <c r="AO58" s="763">
        <v>0</v>
      </c>
      <c r="AP58" s="50"/>
      <c r="AQ58" s="761">
        <v>0</v>
      </c>
      <c r="AR58" s="762">
        <v>32.76</v>
      </c>
      <c r="AS58" s="762">
        <v>0</v>
      </c>
      <c r="AT58" s="762">
        <v>0</v>
      </c>
      <c r="AU58" s="762">
        <v>0</v>
      </c>
      <c r="AV58" s="762">
        <v>0</v>
      </c>
      <c r="AW58" s="762">
        <v>0</v>
      </c>
      <c r="AX58" s="762">
        <v>0</v>
      </c>
      <c r="AY58" s="762">
        <v>0</v>
      </c>
      <c r="AZ58" s="762">
        <v>0</v>
      </c>
      <c r="BA58" s="762">
        <v>0</v>
      </c>
      <c r="BB58" s="762">
        <v>0</v>
      </c>
      <c r="BC58" s="762">
        <v>0</v>
      </c>
      <c r="BD58" s="762">
        <v>0</v>
      </c>
      <c r="BE58" s="762">
        <v>0</v>
      </c>
      <c r="BF58" s="762">
        <v>0</v>
      </c>
      <c r="BG58" s="762">
        <v>0</v>
      </c>
      <c r="BH58" s="762">
        <v>0</v>
      </c>
      <c r="BI58" s="762">
        <v>0</v>
      </c>
      <c r="BJ58" s="762">
        <v>0</v>
      </c>
      <c r="BK58" s="762">
        <v>0</v>
      </c>
      <c r="BL58" s="762">
        <v>0</v>
      </c>
      <c r="BM58" s="762">
        <v>0</v>
      </c>
      <c r="BN58" s="762">
        <v>0</v>
      </c>
      <c r="BO58" s="762">
        <v>0</v>
      </c>
      <c r="BP58" s="762">
        <v>0</v>
      </c>
      <c r="BQ58" s="762">
        <v>0</v>
      </c>
      <c r="BR58" s="762">
        <v>0</v>
      </c>
      <c r="BS58" s="762">
        <v>0</v>
      </c>
      <c r="BT58" s="763">
        <v>0</v>
      </c>
    </row>
    <row r="59" spans="2:73">
      <c r="B59" s="760" t="s">
        <v>855</v>
      </c>
      <c r="C59" s="760" t="s">
        <v>840</v>
      </c>
      <c r="D59" s="760" t="s">
        <v>856</v>
      </c>
      <c r="E59" s="760" t="s">
        <v>841</v>
      </c>
      <c r="F59" s="760" t="s">
        <v>29</v>
      </c>
      <c r="G59" s="760" t="s">
        <v>844</v>
      </c>
      <c r="H59" s="760">
        <v>2012</v>
      </c>
      <c r="I59" s="640"/>
      <c r="J59" s="640" t="s">
        <v>853</v>
      </c>
      <c r="K59" s="50"/>
      <c r="L59" s="761">
        <v>0</v>
      </c>
      <c r="M59" s="762">
        <v>1143.921</v>
      </c>
      <c r="N59" s="762">
        <v>0</v>
      </c>
      <c r="O59" s="762">
        <v>0</v>
      </c>
      <c r="P59" s="762">
        <v>0</v>
      </c>
      <c r="Q59" s="762">
        <v>0</v>
      </c>
      <c r="R59" s="762">
        <v>0</v>
      </c>
      <c r="S59" s="762">
        <v>0</v>
      </c>
      <c r="T59" s="762">
        <v>0</v>
      </c>
      <c r="U59" s="762">
        <v>0</v>
      </c>
      <c r="V59" s="762">
        <v>0</v>
      </c>
      <c r="W59" s="762">
        <v>0</v>
      </c>
      <c r="X59" s="762">
        <v>0</v>
      </c>
      <c r="Y59" s="762">
        <v>0</v>
      </c>
      <c r="Z59" s="762">
        <v>0</v>
      </c>
      <c r="AA59" s="762">
        <v>0</v>
      </c>
      <c r="AB59" s="762">
        <v>0</v>
      </c>
      <c r="AC59" s="762">
        <v>0</v>
      </c>
      <c r="AD59" s="762">
        <v>0</v>
      </c>
      <c r="AE59" s="762">
        <v>0</v>
      </c>
      <c r="AF59" s="762">
        <v>0</v>
      </c>
      <c r="AG59" s="762">
        <v>0</v>
      </c>
      <c r="AH59" s="762">
        <v>0</v>
      </c>
      <c r="AI59" s="762">
        <v>0</v>
      </c>
      <c r="AJ59" s="762">
        <v>0</v>
      </c>
      <c r="AK59" s="762">
        <v>0</v>
      </c>
      <c r="AL59" s="762">
        <v>0</v>
      </c>
      <c r="AM59" s="762">
        <v>0</v>
      </c>
      <c r="AN59" s="762">
        <v>0</v>
      </c>
      <c r="AO59" s="763">
        <v>0</v>
      </c>
      <c r="AP59" s="50"/>
      <c r="AQ59" s="761">
        <v>0</v>
      </c>
      <c r="AR59" s="762">
        <v>7839.18</v>
      </c>
      <c r="AS59" s="762">
        <v>0</v>
      </c>
      <c r="AT59" s="762">
        <v>0</v>
      </c>
      <c r="AU59" s="762">
        <v>0</v>
      </c>
      <c r="AV59" s="762">
        <v>0</v>
      </c>
      <c r="AW59" s="762">
        <v>0</v>
      </c>
      <c r="AX59" s="762">
        <v>0</v>
      </c>
      <c r="AY59" s="762">
        <v>0</v>
      </c>
      <c r="AZ59" s="762">
        <v>0</v>
      </c>
      <c r="BA59" s="762">
        <v>0</v>
      </c>
      <c r="BB59" s="762">
        <v>0</v>
      </c>
      <c r="BC59" s="762">
        <v>0</v>
      </c>
      <c r="BD59" s="762">
        <v>0</v>
      </c>
      <c r="BE59" s="762">
        <v>0</v>
      </c>
      <c r="BF59" s="762">
        <v>0</v>
      </c>
      <c r="BG59" s="762">
        <v>0</v>
      </c>
      <c r="BH59" s="762">
        <v>0</v>
      </c>
      <c r="BI59" s="762">
        <v>0</v>
      </c>
      <c r="BJ59" s="762">
        <v>0</v>
      </c>
      <c r="BK59" s="762">
        <v>0</v>
      </c>
      <c r="BL59" s="762">
        <v>0</v>
      </c>
      <c r="BM59" s="762">
        <v>0</v>
      </c>
      <c r="BN59" s="762">
        <v>0</v>
      </c>
      <c r="BO59" s="762">
        <v>0</v>
      </c>
      <c r="BP59" s="762">
        <v>0</v>
      </c>
      <c r="BQ59" s="762">
        <v>0</v>
      </c>
      <c r="BR59" s="762">
        <v>0</v>
      </c>
      <c r="BS59" s="762">
        <v>0</v>
      </c>
      <c r="BT59" s="763">
        <v>0</v>
      </c>
    </row>
    <row r="60" spans="2:73" ht="15.75">
      <c r="B60" s="760" t="s">
        <v>855</v>
      </c>
      <c r="C60" s="760" t="s">
        <v>840</v>
      </c>
      <c r="D60" s="760" t="s">
        <v>856</v>
      </c>
      <c r="E60" s="760" t="s">
        <v>841</v>
      </c>
      <c r="F60" s="760" t="s">
        <v>29</v>
      </c>
      <c r="G60" s="760" t="s">
        <v>844</v>
      </c>
      <c r="H60" s="760">
        <v>2012</v>
      </c>
      <c r="I60" s="640"/>
      <c r="J60" s="640" t="s">
        <v>853</v>
      </c>
      <c r="K60" s="50"/>
      <c r="L60" s="761">
        <v>0</v>
      </c>
      <c r="M60" s="762">
        <v>33.227820000000001</v>
      </c>
      <c r="N60" s="762">
        <v>0</v>
      </c>
      <c r="O60" s="762">
        <v>0</v>
      </c>
      <c r="P60" s="762">
        <v>0</v>
      </c>
      <c r="Q60" s="762">
        <v>0</v>
      </c>
      <c r="R60" s="762">
        <v>0</v>
      </c>
      <c r="S60" s="762">
        <v>0</v>
      </c>
      <c r="T60" s="762">
        <v>0</v>
      </c>
      <c r="U60" s="762">
        <v>0</v>
      </c>
      <c r="V60" s="762">
        <v>0</v>
      </c>
      <c r="W60" s="762">
        <v>0</v>
      </c>
      <c r="X60" s="762">
        <v>0</v>
      </c>
      <c r="Y60" s="762">
        <v>0</v>
      </c>
      <c r="Z60" s="762">
        <v>0</v>
      </c>
      <c r="AA60" s="762">
        <v>0</v>
      </c>
      <c r="AB60" s="762">
        <v>0</v>
      </c>
      <c r="AC60" s="762">
        <v>0</v>
      </c>
      <c r="AD60" s="762">
        <v>0</v>
      </c>
      <c r="AE60" s="762">
        <v>0</v>
      </c>
      <c r="AF60" s="762">
        <v>0</v>
      </c>
      <c r="AG60" s="762">
        <v>0</v>
      </c>
      <c r="AH60" s="762">
        <v>0</v>
      </c>
      <c r="AI60" s="762">
        <v>0</v>
      </c>
      <c r="AJ60" s="762">
        <v>0</v>
      </c>
      <c r="AK60" s="762">
        <v>0</v>
      </c>
      <c r="AL60" s="762">
        <v>0</v>
      </c>
      <c r="AM60" s="762">
        <v>0</v>
      </c>
      <c r="AN60" s="762">
        <v>0</v>
      </c>
      <c r="AO60" s="763">
        <v>0</v>
      </c>
      <c r="AP60" s="50"/>
      <c r="AQ60" s="761">
        <v>0</v>
      </c>
      <c r="AR60" s="762">
        <v>235.04429999999999</v>
      </c>
      <c r="AS60" s="762">
        <v>0</v>
      </c>
      <c r="AT60" s="762">
        <v>0</v>
      </c>
      <c r="AU60" s="762">
        <v>0</v>
      </c>
      <c r="AV60" s="762">
        <v>0</v>
      </c>
      <c r="AW60" s="762">
        <v>0</v>
      </c>
      <c r="AX60" s="762">
        <v>0</v>
      </c>
      <c r="AY60" s="762">
        <v>0</v>
      </c>
      <c r="AZ60" s="762">
        <v>0</v>
      </c>
      <c r="BA60" s="762">
        <v>0</v>
      </c>
      <c r="BB60" s="762">
        <v>0</v>
      </c>
      <c r="BC60" s="762">
        <v>0</v>
      </c>
      <c r="BD60" s="762">
        <v>0</v>
      </c>
      <c r="BE60" s="762">
        <v>0</v>
      </c>
      <c r="BF60" s="762">
        <v>0</v>
      </c>
      <c r="BG60" s="762">
        <v>0</v>
      </c>
      <c r="BH60" s="762">
        <v>0</v>
      </c>
      <c r="BI60" s="762">
        <v>0</v>
      </c>
      <c r="BJ60" s="762">
        <v>0</v>
      </c>
      <c r="BK60" s="762">
        <v>0</v>
      </c>
      <c r="BL60" s="762">
        <v>0</v>
      </c>
      <c r="BM60" s="762">
        <v>0</v>
      </c>
      <c r="BN60" s="762">
        <v>0</v>
      </c>
      <c r="BO60" s="762">
        <v>0</v>
      </c>
      <c r="BP60" s="762">
        <v>0</v>
      </c>
      <c r="BQ60" s="762">
        <v>0</v>
      </c>
      <c r="BR60" s="762">
        <v>0</v>
      </c>
      <c r="BS60" s="762">
        <v>0</v>
      </c>
      <c r="BT60" s="763">
        <v>0</v>
      </c>
      <c r="BU60" s="163"/>
    </row>
    <row r="61" spans="2:73">
      <c r="B61" s="760" t="s">
        <v>855</v>
      </c>
      <c r="C61" s="760" t="s">
        <v>840</v>
      </c>
      <c r="D61" s="760" t="s">
        <v>856</v>
      </c>
      <c r="E61" s="760" t="s">
        <v>841</v>
      </c>
      <c r="F61" s="760" t="s">
        <v>29</v>
      </c>
      <c r="G61" s="760" t="s">
        <v>844</v>
      </c>
      <c r="H61" s="760">
        <v>2012</v>
      </c>
      <c r="I61" s="640"/>
      <c r="J61" s="640" t="s">
        <v>853</v>
      </c>
      <c r="K61" s="50"/>
      <c r="L61" s="761">
        <v>0</v>
      </c>
      <c r="M61" s="762">
        <v>2864.2869999999998</v>
      </c>
      <c r="N61" s="762">
        <v>0</v>
      </c>
      <c r="O61" s="762">
        <v>0</v>
      </c>
      <c r="P61" s="762">
        <v>0</v>
      </c>
      <c r="Q61" s="762">
        <v>0</v>
      </c>
      <c r="R61" s="762">
        <v>0</v>
      </c>
      <c r="S61" s="762">
        <v>0</v>
      </c>
      <c r="T61" s="762">
        <v>0</v>
      </c>
      <c r="U61" s="762">
        <v>0</v>
      </c>
      <c r="V61" s="762">
        <v>0</v>
      </c>
      <c r="W61" s="762">
        <v>0</v>
      </c>
      <c r="X61" s="762">
        <v>0</v>
      </c>
      <c r="Y61" s="762">
        <v>0</v>
      </c>
      <c r="Z61" s="762">
        <v>0</v>
      </c>
      <c r="AA61" s="762">
        <v>0</v>
      </c>
      <c r="AB61" s="762">
        <v>0</v>
      </c>
      <c r="AC61" s="762">
        <v>0</v>
      </c>
      <c r="AD61" s="762">
        <v>0</v>
      </c>
      <c r="AE61" s="762">
        <v>0</v>
      </c>
      <c r="AF61" s="762">
        <v>0</v>
      </c>
      <c r="AG61" s="762">
        <v>0</v>
      </c>
      <c r="AH61" s="762">
        <v>0</v>
      </c>
      <c r="AI61" s="762">
        <v>0</v>
      </c>
      <c r="AJ61" s="762">
        <v>0</v>
      </c>
      <c r="AK61" s="762">
        <v>0</v>
      </c>
      <c r="AL61" s="762">
        <v>0</v>
      </c>
      <c r="AM61" s="762">
        <v>0</v>
      </c>
      <c r="AN61" s="762">
        <v>0</v>
      </c>
      <c r="AO61" s="763">
        <v>0</v>
      </c>
      <c r="AP61" s="50"/>
      <c r="AQ61" s="761">
        <v>0</v>
      </c>
      <c r="AR61" s="762">
        <v>12561.58</v>
      </c>
      <c r="AS61" s="762">
        <v>0</v>
      </c>
      <c r="AT61" s="762">
        <v>0</v>
      </c>
      <c r="AU61" s="762">
        <v>0</v>
      </c>
      <c r="AV61" s="762">
        <v>0</v>
      </c>
      <c r="AW61" s="762">
        <v>0</v>
      </c>
      <c r="AX61" s="762">
        <v>0</v>
      </c>
      <c r="AY61" s="762">
        <v>0</v>
      </c>
      <c r="AZ61" s="762">
        <v>0</v>
      </c>
      <c r="BA61" s="762">
        <v>0</v>
      </c>
      <c r="BB61" s="762">
        <v>0</v>
      </c>
      <c r="BC61" s="762">
        <v>0</v>
      </c>
      <c r="BD61" s="762">
        <v>0</v>
      </c>
      <c r="BE61" s="762">
        <v>0</v>
      </c>
      <c r="BF61" s="762">
        <v>0</v>
      </c>
      <c r="BG61" s="762">
        <v>0</v>
      </c>
      <c r="BH61" s="762">
        <v>0</v>
      </c>
      <c r="BI61" s="762">
        <v>0</v>
      </c>
      <c r="BJ61" s="762">
        <v>0</v>
      </c>
      <c r="BK61" s="762">
        <v>0</v>
      </c>
      <c r="BL61" s="762">
        <v>0</v>
      </c>
      <c r="BM61" s="762">
        <v>0</v>
      </c>
      <c r="BN61" s="762">
        <v>0</v>
      </c>
      <c r="BO61" s="762">
        <v>0</v>
      </c>
      <c r="BP61" s="762">
        <v>0</v>
      </c>
      <c r="BQ61" s="762">
        <v>0</v>
      </c>
      <c r="BR61" s="762">
        <v>0</v>
      </c>
      <c r="BS61" s="762">
        <v>0</v>
      </c>
      <c r="BT61" s="763">
        <v>0</v>
      </c>
    </row>
    <row r="62" spans="2:73">
      <c r="B62" s="760" t="s">
        <v>855</v>
      </c>
      <c r="C62" s="760" t="s">
        <v>840</v>
      </c>
      <c r="D62" s="760" t="s">
        <v>856</v>
      </c>
      <c r="E62" s="760" t="s">
        <v>841</v>
      </c>
      <c r="F62" s="760" t="s">
        <v>29</v>
      </c>
      <c r="G62" s="760" t="s">
        <v>844</v>
      </c>
      <c r="H62" s="760">
        <v>2012</v>
      </c>
      <c r="I62" s="640"/>
      <c r="J62" s="640" t="s">
        <v>853</v>
      </c>
      <c r="K62" s="50"/>
      <c r="L62" s="761">
        <v>0</v>
      </c>
      <c r="M62" s="762">
        <v>0.92084319999999997</v>
      </c>
      <c r="N62" s="762">
        <v>0</v>
      </c>
      <c r="O62" s="762">
        <v>0</v>
      </c>
      <c r="P62" s="762">
        <v>0</v>
      </c>
      <c r="Q62" s="762">
        <v>0</v>
      </c>
      <c r="R62" s="762">
        <v>0</v>
      </c>
      <c r="S62" s="762">
        <v>0</v>
      </c>
      <c r="T62" s="762">
        <v>0</v>
      </c>
      <c r="U62" s="762">
        <v>0</v>
      </c>
      <c r="V62" s="762">
        <v>0</v>
      </c>
      <c r="W62" s="762">
        <v>0</v>
      </c>
      <c r="X62" s="762">
        <v>0</v>
      </c>
      <c r="Y62" s="762">
        <v>0</v>
      </c>
      <c r="Z62" s="762">
        <v>0</v>
      </c>
      <c r="AA62" s="762">
        <v>0</v>
      </c>
      <c r="AB62" s="762">
        <v>0</v>
      </c>
      <c r="AC62" s="762">
        <v>0</v>
      </c>
      <c r="AD62" s="762">
        <v>0</v>
      </c>
      <c r="AE62" s="762">
        <v>0</v>
      </c>
      <c r="AF62" s="762">
        <v>0</v>
      </c>
      <c r="AG62" s="762">
        <v>0</v>
      </c>
      <c r="AH62" s="762">
        <v>0</v>
      </c>
      <c r="AI62" s="762">
        <v>0</v>
      </c>
      <c r="AJ62" s="762">
        <v>0</v>
      </c>
      <c r="AK62" s="762">
        <v>0</v>
      </c>
      <c r="AL62" s="762">
        <v>0</v>
      </c>
      <c r="AM62" s="762">
        <v>0</v>
      </c>
      <c r="AN62" s="762">
        <v>0</v>
      </c>
      <c r="AO62" s="763">
        <v>0</v>
      </c>
      <c r="AP62" s="50"/>
      <c r="AQ62" s="761">
        <v>0</v>
      </c>
      <c r="AR62" s="762">
        <v>6.9283869999999999</v>
      </c>
      <c r="AS62" s="762">
        <v>0</v>
      </c>
      <c r="AT62" s="762">
        <v>0</v>
      </c>
      <c r="AU62" s="762">
        <v>0</v>
      </c>
      <c r="AV62" s="762">
        <v>0</v>
      </c>
      <c r="AW62" s="762">
        <v>0</v>
      </c>
      <c r="AX62" s="762">
        <v>0</v>
      </c>
      <c r="AY62" s="762">
        <v>0</v>
      </c>
      <c r="AZ62" s="762">
        <v>0</v>
      </c>
      <c r="BA62" s="762">
        <v>0</v>
      </c>
      <c r="BB62" s="762">
        <v>0</v>
      </c>
      <c r="BC62" s="762">
        <v>0</v>
      </c>
      <c r="BD62" s="762">
        <v>0</v>
      </c>
      <c r="BE62" s="762">
        <v>0</v>
      </c>
      <c r="BF62" s="762">
        <v>0</v>
      </c>
      <c r="BG62" s="762">
        <v>0</v>
      </c>
      <c r="BH62" s="762">
        <v>0</v>
      </c>
      <c r="BI62" s="762">
        <v>0</v>
      </c>
      <c r="BJ62" s="762">
        <v>0</v>
      </c>
      <c r="BK62" s="762">
        <v>0</v>
      </c>
      <c r="BL62" s="762">
        <v>0</v>
      </c>
      <c r="BM62" s="762">
        <v>0</v>
      </c>
      <c r="BN62" s="762">
        <v>0</v>
      </c>
      <c r="BO62" s="762">
        <v>0</v>
      </c>
      <c r="BP62" s="762">
        <v>0</v>
      </c>
      <c r="BQ62" s="762">
        <v>0</v>
      </c>
      <c r="BR62" s="762">
        <v>0</v>
      </c>
      <c r="BS62" s="762">
        <v>0</v>
      </c>
      <c r="BT62" s="763">
        <v>0</v>
      </c>
    </row>
    <row r="63" spans="2:73">
      <c r="B63" s="760" t="s">
        <v>855</v>
      </c>
      <c r="C63" s="760" t="s">
        <v>849</v>
      </c>
      <c r="D63" s="760" t="s">
        <v>9</v>
      </c>
      <c r="E63" s="760" t="s">
        <v>841</v>
      </c>
      <c r="F63" s="760" t="s">
        <v>849</v>
      </c>
      <c r="G63" s="760" t="s">
        <v>844</v>
      </c>
      <c r="H63" s="760">
        <v>2012</v>
      </c>
      <c r="I63" s="640"/>
      <c r="J63" s="640" t="s">
        <v>853</v>
      </c>
      <c r="K63" s="50"/>
      <c r="L63" s="761">
        <v>0</v>
      </c>
      <c r="M63" s="762">
        <v>29509.514439999999</v>
      </c>
      <c r="N63" s="762">
        <v>0</v>
      </c>
      <c r="O63" s="762">
        <v>0</v>
      </c>
      <c r="P63" s="762">
        <v>0</v>
      </c>
      <c r="Q63" s="762">
        <v>0</v>
      </c>
      <c r="R63" s="762">
        <v>0</v>
      </c>
      <c r="S63" s="762">
        <v>0</v>
      </c>
      <c r="T63" s="762">
        <v>0</v>
      </c>
      <c r="U63" s="762">
        <v>0</v>
      </c>
      <c r="V63" s="762">
        <v>0</v>
      </c>
      <c r="W63" s="762">
        <v>0</v>
      </c>
      <c r="X63" s="762">
        <v>0</v>
      </c>
      <c r="Y63" s="762">
        <v>0</v>
      </c>
      <c r="Z63" s="762">
        <v>0</v>
      </c>
      <c r="AA63" s="762">
        <v>0</v>
      </c>
      <c r="AB63" s="762">
        <v>0</v>
      </c>
      <c r="AC63" s="762">
        <v>0</v>
      </c>
      <c r="AD63" s="762">
        <v>0</v>
      </c>
      <c r="AE63" s="762">
        <v>0</v>
      </c>
      <c r="AF63" s="762">
        <v>0</v>
      </c>
      <c r="AG63" s="762">
        <v>0</v>
      </c>
      <c r="AH63" s="762">
        <v>0</v>
      </c>
      <c r="AI63" s="762">
        <v>0</v>
      </c>
      <c r="AJ63" s="762">
        <v>0</v>
      </c>
      <c r="AK63" s="762">
        <v>0</v>
      </c>
      <c r="AL63" s="762">
        <v>0</v>
      </c>
      <c r="AM63" s="762">
        <v>0</v>
      </c>
      <c r="AN63" s="762">
        <v>0</v>
      </c>
      <c r="AO63" s="763">
        <v>0</v>
      </c>
      <c r="AP63" s="50"/>
      <c r="AQ63" s="761">
        <v>0</v>
      </c>
      <c r="AR63" s="762">
        <v>711166.4</v>
      </c>
      <c r="AS63" s="762">
        <v>0</v>
      </c>
      <c r="AT63" s="762">
        <v>0</v>
      </c>
      <c r="AU63" s="762">
        <v>0</v>
      </c>
      <c r="AV63" s="762">
        <v>0</v>
      </c>
      <c r="AW63" s="762">
        <v>0</v>
      </c>
      <c r="AX63" s="762">
        <v>0</v>
      </c>
      <c r="AY63" s="762">
        <v>0</v>
      </c>
      <c r="AZ63" s="762">
        <v>0</v>
      </c>
      <c r="BA63" s="762">
        <v>0</v>
      </c>
      <c r="BB63" s="762">
        <v>0</v>
      </c>
      <c r="BC63" s="762">
        <v>0</v>
      </c>
      <c r="BD63" s="762">
        <v>0</v>
      </c>
      <c r="BE63" s="762">
        <v>0</v>
      </c>
      <c r="BF63" s="762">
        <v>0</v>
      </c>
      <c r="BG63" s="762">
        <v>0</v>
      </c>
      <c r="BH63" s="762">
        <v>0</v>
      </c>
      <c r="BI63" s="762">
        <v>0</v>
      </c>
      <c r="BJ63" s="762">
        <v>0</v>
      </c>
      <c r="BK63" s="762">
        <v>0</v>
      </c>
      <c r="BL63" s="762">
        <v>0</v>
      </c>
      <c r="BM63" s="762">
        <v>0</v>
      </c>
      <c r="BN63" s="762">
        <v>0</v>
      </c>
      <c r="BO63" s="762">
        <v>0</v>
      </c>
      <c r="BP63" s="762">
        <v>0</v>
      </c>
      <c r="BQ63" s="762">
        <v>0</v>
      </c>
      <c r="BR63" s="762">
        <v>0</v>
      </c>
      <c r="BS63" s="762">
        <v>0</v>
      </c>
      <c r="BT63" s="763">
        <v>0</v>
      </c>
    </row>
    <row r="64" spans="2:73">
      <c r="B64" s="760" t="s">
        <v>855</v>
      </c>
      <c r="C64" s="760" t="s">
        <v>845</v>
      </c>
      <c r="D64" s="760" t="s">
        <v>856</v>
      </c>
      <c r="E64" s="760" t="s">
        <v>841</v>
      </c>
      <c r="F64" s="760" t="s">
        <v>845</v>
      </c>
      <c r="G64" s="760" t="s">
        <v>844</v>
      </c>
      <c r="H64" s="760">
        <v>2012</v>
      </c>
      <c r="I64" s="640"/>
      <c r="J64" s="640" t="s">
        <v>853</v>
      </c>
      <c r="K64" s="50"/>
      <c r="L64" s="761">
        <v>0</v>
      </c>
      <c r="M64" s="762">
        <v>30.72</v>
      </c>
      <c r="N64" s="762">
        <v>0</v>
      </c>
      <c r="O64" s="762">
        <v>0</v>
      </c>
      <c r="P64" s="762">
        <v>0</v>
      </c>
      <c r="Q64" s="762">
        <v>0</v>
      </c>
      <c r="R64" s="762">
        <v>0</v>
      </c>
      <c r="S64" s="762">
        <v>0</v>
      </c>
      <c r="T64" s="762">
        <v>0</v>
      </c>
      <c r="U64" s="762">
        <v>0</v>
      </c>
      <c r="V64" s="762">
        <v>0</v>
      </c>
      <c r="W64" s="762">
        <v>0</v>
      </c>
      <c r="X64" s="762">
        <v>0</v>
      </c>
      <c r="Y64" s="762">
        <v>0</v>
      </c>
      <c r="Z64" s="762">
        <v>0</v>
      </c>
      <c r="AA64" s="762">
        <v>0</v>
      </c>
      <c r="AB64" s="762">
        <v>0</v>
      </c>
      <c r="AC64" s="762">
        <v>0</v>
      </c>
      <c r="AD64" s="762">
        <v>0</v>
      </c>
      <c r="AE64" s="762">
        <v>0</v>
      </c>
      <c r="AF64" s="762">
        <v>0</v>
      </c>
      <c r="AG64" s="762">
        <v>0</v>
      </c>
      <c r="AH64" s="762">
        <v>0</v>
      </c>
      <c r="AI64" s="762">
        <v>0</v>
      </c>
      <c r="AJ64" s="762">
        <v>0</v>
      </c>
      <c r="AK64" s="762">
        <v>0</v>
      </c>
      <c r="AL64" s="762">
        <v>0</v>
      </c>
      <c r="AM64" s="762">
        <v>0</v>
      </c>
      <c r="AN64" s="762">
        <v>0</v>
      </c>
      <c r="AO64" s="763">
        <v>0</v>
      </c>
      <c r="AP64" s="50"/>
      <c r="AQ64" s="761">
        <v>0</v>
      </c>
      <c r="AR64" s="762">
        <v>174.72</v>
      </c>
      <c r="AS64" s="762">
        <v>0</v>
      </c>
      <c r="AT64" s="762">
        <v>0</v>
      </c>
      <c r="AU64" s="762">
        <v>0</v>
      </c>
      <c r="AV64" s="762">
        <v>0</v>
      </c>
      <c r="AW64" s="762">
        <v>0</v>
      </c>
      <c r="AX64" s="762">
        <v>0</v>
      </c>
      <c r="AY64" s="762">
        <v>0</v>
      </c>
      <c r="AZ64" s="762">
        <v>0</v>
      </c>
      <c r="BA64" s="762">
        <v>0</v>
      </c>
      <c r="BB64" s="762">
        <v>0</v>
      </c>
      <c r="BC64" s="762">
        <v>0</v>
      </c>
      <c r="BD64" s="762">
        <v>0</v>
      </c>
      <c r="BE64" s="762">
        <v>0</v>
      </c>
      <c r="BF64" s="762">
        <v>0</v>
      </c>
      <c r="BG64" s="762">
        <v>0</v>
      </c>
      <c r="BH64" s="762">
        <v>0</v>
      </c>
      <c r="BI64" s="762">
        <v>0</v>
      </c>
      <c r="BJ64" s="762">
        <v>0</v>
      </c>
      <c r="BK64" s="762">
        <v>0</v>
      </c>
      <c r="BL64" s="762">
        <v>0</v>
      </c>
      <c r="BM64" s="762">
        <v>0</v>
      </c>
      <c r="BN64" s="762">
        <v>0</v>
      </c>
      <c r="BO64" s="762">
        <v>0</v>
      </c>
      <c r="BP64" s="762">
        <v>0</v>
      </c>
      <c r="BQ64" s="762">
        <v>0</v>
      </c>
      <c r="BR64" s="762">
        <v>0</v>
      </c>
      <c r="BS64" s="762">
        <v>0</v>
      </c>
      <c r="BT64" s="763">
        <v>0</v>
      </c>
    </row>
    <row r="65" spans="2:73">
      <c r="B65" s="760" t="s">
        <v>855</v>
      </c>
      <c r="C65" s="760" t="s">
        <v>845</v>
      </c>
      <c r="D65" s="760" t="s">
        <v>856</v>
      </c>
      <c r="E65" s="760" t="s">
        <v>841</v>
      </c>
      <c r="F65" s="760" t="s">
        <v>845</v>
      </c>
      <c r="G65" s="760" t="s">
        <v>844</v>
      </c>
      <c r="H65" s="760">
        <v>2012</v>
      </c>
      <c r="I65" s="640"/>
      <c r="J65" s="640" t="s">
        <v>853</v>
      </c>
      <c r="K65" s="50"/>
      <c r="L65" s="761">
        <v>0</v>
      </c>
      <c r="M65" s="762">
        <v>1.28</v>
      </c>
      <c r="N65" s="762">
        <v>0</v>
      </c>
      <c r="O65" s="762">
        <v>0</v>
      </c>
      <c r="P65" s="762">
        <v>0</v>
      </c>
      <c r="Q65" s="762">
        <v>0</v>
      </c>
      <c r="R65" s="762">
        <v>0</v>
      </c>
      <c r="S65" s="762">
        <v>0</v>
      </c>
      <c r="T65" s="762">
        <v>0</v>
      </c>
      <c r="U65" s="762">
        <v>0</v>
      </c>
      <c r="V65" s="762">
        <v>0</v>
      </c>
      <c r="W65" s="762">
        <v>0</v>
      </c>
      <c r="X65" s="762">
        <v>0</v>
      </c>
      <c r="Y65" s="762">
        <v>0</v>
      </c>
      <c r="Z65" s="762">
        <v>0</v>
      </c>
      <c r="AA65" s="762">
        <v>0</v>
      </c>
      <c r="AB65" s="762">
        <v>0</v>
      </c>
      <c r="AC65" s="762">
        <v>0</v>
      </c>
      <c r="AD65" s="762">
        <v>0</v>
      </c>
      <c r="AE65" s="762">
        <v>0</v>
      </c>
      <c r="AF65" s="762">
        <v>0</v>
      </c>
      <c r="AG65" s="762">
        <v>0</v>
      </c>
      <c r="AH65" s="762">
        <v>0</v>
      </c>
      <c r="AI65" s="762">
        <v>0</v>
      </c>
      <c r="AJ65" s="762">
        <v>0</v>
      </c>
      <c r="AK65" s="762">
        <v>0</v>
      </c>
      <c r="AL65" s="762">
        <v>0</v>
      </c>
      <c r="AM65" s="762">
        <v>0</v>
      </c>
      <c r="AN65" s="762">
        <v>0</v>
      </c>
      <c r="AO65" s="763">
        <v>0</v>
      </c>
      <c r="AP65" s="50"/>
      <c r="AQ65" s="761">
        <v>0</v>
      </c>
      <c r="AR65" s="762">
        <v>7.28</v>
      </c>
      <c r="AS65" s="762">
        <v>0</v>
      </c>
      <c r="AT65" s="762">
        <v>0</v>
      </c>
      <c r="AU65" s="762">
        <v>0</v>
      </c>
      <c r="AV65" s="762">
        <v>0</v>
      </c>
      <c r="AW65" s="762">
        <v>0</v>
      </c>
      <c r="AX65" s="762">
        <v>0</v>
      </c>
      <c r="AY65" s="762">
        <v>0</v>
      </c>
      <c r="AZ65" s="762">
        <v>0</v>
      </c>
      <c r="BA65" s="762">
        <v>0</v>
      </c>
      <c r="BB65" s="762">
        <v>0</v>
      </c>
      <c r="BC65" s="762">
        <v>0</v>
      </c>
      <c r="BD65" s="762">
        <v>0</v>
      </c>
      <c r="BE65" s="762">
        <v>0</v>
      </c>
      <c r="BF65" s="762">
        <v>0</v>
      </c>
      <c r="BG65" s="762">
        <v>0</v>
      </c>
      <c r="BH65" s="762">
        <v>0</v>
      </c>
      <c r="BI65" s="762">
        <v>0</v>
      </c>
      <c r="BJ65" s="762">
        <v>0</v>
      </c>
      <c r="BK65" s="762">
        <v>0</v>
      </c>
      <c r="BL65" s="762">
        <v>0</v>
      </c>
      <c r="BM65" s="762">
        <v>0</v>
      </c>
      <c r="BN65" s="762">
        <v>0</v>
      </c>
      <c r="BO65" s="762">
        <v>0</v>
      </c>
      <c r="BP65" s="762">
        <v>0</v>
      </c>
      <c r="BQ65" s="762">
        <v>0</v>
      </c>
      <c r="BR65" s="762">
        <v>0</v>
      </c>
      <c r="BS65" s="762">
        <v>0</v>
      </c>
      <c r="BT65" s="763">
        <v>0</v>
      </c>
    </row>
    <row r="66" spans="2:73">
      <c r="B66" s="760" t="s">
        <v>855</v>
      </c>
      <c r="C66" s="760" t="s">
        <v>845</v>
      </c>
      <c r="D66" s="760" t="s">
        <v>856</v>
      </c>
      <c r="E66" s="760" t="s">
        <v>841</v>
      </c>
      <c r="F66" s="760" t="s">
        <v>845</v>
      </c>
      <c r="G66" s="760" t="s">
        <v>844</v>
      </c>
      <c r="H66" s="760">
        <v>2012</v>
      </c>
      <c r="I66" s="640"/>
      <c r="J66" s="640" t="s">
        <v>853</v>
      </c>
      <c r="K66" s="50"/>
      <c r="L66" s="761">
        <v>0</v>
      </c>
      <c r="M66" s="762">
        <v>26.88</v>
      </c>
      <c r="N66" s="762">
        <v>0</v>
      </c>
      <c r="O66" s="762">
        <v>0</v>
      </c>
      <c r="P66" s="762">
        <v>0</v>
      </c>
      <c r="Q66" s="762">
        <v>0</v>
      </c>
      <c r="R66" s="762">
        <v>0</v>
      </c>
      <c r="S66" s="762">
        <v>0</v>
      </c>
      <c r="T66" s="762">
        <v>0</v>
      </c>
      <c r="U66" s="762">
        <v>0</v>
      </c>
      <c r="V66" s="762">
        <v>0</v>
      </c>
      <c r="W66" s="762">
        <v>0</v>
      </c>
      <c r="X66" s="762">
        <v>0</v>
      </c>
      <c r="Y66" s="762">
        <v>0</v>
      </c>
      <c r="Z66" s="762">
        <v>0</v>
      </c>
      <c r="AA66" s="762">
        <v>0</v>
      </c>
      <c r="AB66" s="762">
        <v>0</v>
      </c>
      <c r="AC66" s="762">
        <v>0</v>
      </c>
      <c r="AD66" s="762">
        <v>0</v>
      </c>
      <c r="AE66" s="762">
        <v>0</v>
      </c>
      <c r="AF66" s="762">
        <v>0</v>
      </c>
      <c r="AG66" s="762">
        <v>0</v>
      </c>
      <c r="AH66" s="762">
        <v>0</v>
      </c>
      <c r="AI66" s="762">
        <v>0</v>
      </c>
      <c r="AJ66" s="762">
        <v>0</v>
      </c>
      <c r="AK66" s="762">
        <v>0</v>
      </c>
      <c r="AL66" s="762">
        <v>0</v>
      </c>
      <c r="AM66" s="762">
        <v>0</v>
      </c>
      <c r="AN66" s="762">
        <v>0</v>
      </c>
      <c r="AO66" s="763">
        <v>0</v>
      </c>
      <c r="AP66" s="50"/>
      <c r="AQ66" s="761">
        <v>0</v>
      </c>
      <c r="AR66" s="762">
        <v>152.88</v>
      </c>
      <c r="AS66" s="762">
        <v>0</v>
      </c>
      <c r="AT66" s="762">
        <v>0</v>
      </c>
      <c r="AU66" s="762">
        <v>0</v>
      </c>
      <c r="AV66" s="762">
        <v>0</v>
      </c>
      <c r="AW66" s="762">
        <v>0</v>
      </c>
      <c r="AX66" s="762">
        <v>0</v>
      </c>
      <c r="AY66" s="762">
        <v>0</v>
      </c>
      <c r="AZ66" s="762">
        <v>0</v>
      </c>
      <c r="BA66" s="762">
        <v>0</v>
      </c>
      <c r="BB66" s="762">
        <v>0</v>
      </c>
      <c r="BC66" s="762">
        <v>0</v>
      </c>
      <c r="BD66" s="762">
        <v>0</v>
      </c>
      <c r="BE66" s="762">
        <v>0</v>
      </c>
      <c r="BF66" s="762">
        <v>0</v>
      </c>
      <c r="BG66" s="762">
        <v>0</v>
      </c>
      <c r="BH66" s="762">
        <v>0</v>
      </c>
      <c r="BI66" s="762">
        <v>0</v>
      </c>
      <c r="BJ66" s="762">
        <v>0</v>
      </c>
      <c r="BK66" s="762">
        <v>0</v>
      </c>
      <c r="BL66" s="762">
        <v>0</v>
      </c>
      <c r="BM66" s="762">
        <v>0</v>
      </c>
      <c r="BN66" s="762">
        <v>0</v>
      </c>
      <c r="BO66" s="762">
        <v>0</v>
      </c>
      <c r="BP66" s="762">
        <v>0</v>
      </c>
      <c r="BQ66" s="762">
        <v>0</v>
      </c>
      <c r="BR66" s="762">
        <v>0</v>
      </c>
      <c r="BS66" s="762">
        <v>0</v>
      </c>
      <c r="BT66" s="763">
        <v>0</v>
      </c>
    </row>
    <row r="67" spans="2:73">
      <c r="B67" s="760" t="s">
        <v>855</v>
      </c>
      <c r="C67" s="760" t="s">
        <v>845</v>
      </c>
      <c r="D67" s="760" t="s">
        <v>9</v>
      </c>
      <c r="E67" s="760" t="s">
        <v>841</v>
      </c>
      <c r="F67" s="760" t="s">
        <v>845</v>
      </c>
      <c r="G67" s="760" t="s">
        <v>844</v>
      </c>
      <c r="H67" s="760">
        <v>2012</v>
      </c>
      <c r="I67" s="640"/>
      <c r="J67" s="640" t="s">
        <v>853</v>
      </c>
      <c r="K67" s="50"/>
      <c r="L67" s="761">
        <v>0</v>
      </c>
      <c r="M67" s="762">
        <v>111.06300299999999</v>
      </c>
      <c r="N67" s="762">
        <v>0</v>
      </c>
      <c r="O67" s="762">
        <v>0</v>
      </c>
      <c r="P67" s="762">
        <v>0</v>
      </c>
      <c r="Q67" s="762">
        <v>0</v>
      </c>
      <c r="R67" s="762">
        <v>0</v>
      </c>
      <c r="S67" s="762">
        <v>0</v>
      </c>
      <c r="T67" s="762">
        <v>0</v>
      </c>
      <c r="U67" s="762">
        <v>0</v>
      </c>
      <c r="V67" s="762">
        <v>0</v>
      </c>
      <c r="W67" s="762">
        <v>0</v>
      </c>
      <c r="X67" s="762">
        <v>0</v>
      </c>
      <c r="Y67" s="762">
        <v>0</v>
      </c>
      <c r="Z67" s="762">
        <v>0</v>
      </c>
      <c r="AA67" s="762">
        <v>0</v>
      </c>
      <c r="AB67" s="762">
        <v>0</v>
      </c>
      <c r="AC67" s="762">
        <v>0</v>
      </c>
      <c r="AD67" s="762">
        <v>0</v>
      </c>
      <c r="AE67" s="762">
        <v>0</v>
      </c>
      <c r="AF67" s="762">
        <v>0</v>
      </c>
      <c r="AG67" s="762">
        <v>0</v>
      </c>
      <c r="AH67" s="762">
        <v>0</v>
      </c>
      <c r="AI67" s="762">
        <v>0</v>
      </c>
      <c r="AJ67" s="762">
        <v>0</v>
      </c>
      <c r="AK67" s="762">
        <v>0</v>
      </c>
      <c r="AL67" s="762">
        <v>0</v>
      </c>
      <c r="AM67" s="762">
        <v>0</v>
      </c>
      <c r="AN67" s="762">
        <v>0</v>
      </c>
      <c r="AO67" s="763">
        <v>0</v>
      </c>
      <c r="AP67" s="50"/>
      <c r="AQ67" s="761">
        <v>0</v>
      </c>
      <c r="AR67" s="762">
        <v>1614.336</v>
      </c>
      <c r="AS67" s="762">
        <v>0</v>
      </c>
      <c r="AT67" s="762">
        <v>0</v>
      </c>
      <c r="AU67" s="762">
        <v>0</v>
      </c>
      <c r="AV67" s="762">
        <v>0</v>
      </c>
      <c r="AW67" s="762">
        <v>0</v>
      </c>
      <c r="AX67" s="762">
        <v>0</v>
      </c>
      <c r="AY67" s="762">
        <v>0</v>
      </c>
      <c r="AZ67" s="762">
        <v>0</v>
      </c>
      <c r="BA67" s="762">
        <v>0</v>
      </c>
      <c r="BB67" s="762">
        <v>0</v>
      </c>
      <c r="BC67" s="762">
        <v>0</v>
      </c>
      <c r="BD67" s="762">
        <v>0</v>
      </c>
      <c r="BE67" s="762">
        <v>0</v>
      </c>
      <c r="BF67" s="762">
        <v>0</v>
      </c>
      <c r="BG67" s="762">
        <v>0</v>
      </c>
      <c r="BH67" s="762">
        <v>0</v>
      </c>
      <c r="BI67" s="762">
        <v>0</v>
      </c>
      <c r="BJ67" s="762">
        <v>0</v>
      </c>
      <c r="BK67" s="762">
        <v>0</v>
      </c>
      <c r="BL67" s="762">
        <v>0</v>
      </c>
      <c r="BM67" s="762">
        <v>0</v>
      </c>
      <c r="BN67" s="762">
        <v>0</v>
      </c>
      <c r="BO67" s="762">
        <v>0</v>
      </c>
      <c r="BP67" s="762">
        <v>0</v>
      </c>
      <c r="BQ67" s="762">
        <v>0</v>
      </c>
      <c r="BR67" s="762">
        <v>0</v>
      </c>
      <c r="BS67" s="762">
        <v>0</v>
      </c>
      <c r="BT67" s="763">
        <v>0</v>
      </c>
    </row>
    <row r="68" spans="2:73">
      <c r="B68" s="760" t="s">
        <v>857</v>
      </c>
      <c r="C68" s="760" t="s">
        <v>845</v>
      </c>
      <c r="D68" s="760" t="s">
        <v>22</v>
      </c>
      <c r="E68" s="760" t="s">
        <v>841</v>
      </c>
      <c r="F68" s="760" t="s">
        <v>852</v>
      </c>
      <c r="G68" s="760" t="s">
        <v>842</v>
      </c>
      <c r="H68" s="760">
        <v>2011</v>
      </c>
      <c r="I68" s="640"/>
      <c r="J68" s="640" t="s">
        <v>853</v>
      </c>
      <c r="K68" s="50"/>
      <c r="L68" s="761">
        <v>111.833697</v>
      </c>
      <c r="M68" s="762">
        <v>111.8336966</v>
      </c>
      <c r="N68" s="762">
        <v>111.83369999999999</v>
      </c>
      <c r="O68" s="762">
        <v>111.83369999999999</v>
      </c>
      <c r="P68" s="762">
        <v>111.83369999999999</v>
      </c>
      <c r="Q68" s="762">
        <v>111.28069000000001</v>
      </c>
      <c r="R68" s="762">
        <v>96.347941000000006</v>
      </c>
      <c r="S68" s="762">
        <v>48.413406999999999</v>
      </c>
      <c r="T68" s="762">
        <v>48.413406999999999</v>
      </c>
      <c r="U68" s="762">
        <v>48.413406999999999</v>
      </c>
      <c r="V68" s="762">
        <v>46.813847000000003</v>
      </c>
      <c r="W68" s="762">
        <v>44.902259999999998</v>
      </c>
      <c r="X68" s="762">
        <v>25.034361000000001</v>
      </c>
      <c r="Y68" s="762">
        <v>25.034361000000001</v>
      </c>
      <c r="Z68" s="762">
        <v>24.929041999999999</v>
      </c>
      <c r="AA68" s="762">
        <v>24.929041999999999</v>
      </c>
      <c r="AB68" s="762">
        <v>0</v>
      </c>
      <c r="AC68" s="762">
        <v>0</v>
      </c>
      <c r="AD68" s="762">
        <v>0</v>
      </c>
      <c r="AE68" s="762">
        <v>0</v>
      </c>
      <c r="AF68" s="762">
        <v>0</v>
      </c>
      <c r="AG68" s="762">
        <v>0</v>
      </c>
      <c r="AH68" s="762">
        <v>0</v>
      </c>
      <c r="AI68" s="762">
        <v>0</v>
      </c>
      <c r="AJ68" s="762">
        <v>0</v>
      </c>
      <c r="AK68" s="762">
        <v>0</v>
      </c>
      <c r="AL68" s="762">
        <v>0</v>
      </c>
      <c r="AM68" s="762">
        <v>0</v>
      </c>
      <c r="AN68" s="762">
        <v>0</v>
      </c>
      <c r="AO68" s="763">
        <v>0</v>
      </c>
      <c r="AP68" s="50"/>
      <c r="AQ68" s="761">
        <v>615840.93999999994</v>
      </c>
      <c r="AR68" s="762">
        <v>615840.94220000005</v>
      </c>
      <c r="AS68" s="762">
        <v>615840.94220000005</v>
      </c>
      <c r="AT68" s="762">
        <v>615840.94220000005</v>
      </c>
      <c r="AU68" s="762">
        <v>615840.94220000005</v>
      </c>
      <c r="AV68" s="762">
        <v>611886.85739999998</v>
      </c>
      <c r="AW68" s="762">
        <v>545801.08010000002</v>
      </c>
      <c r="AX68" s="762">
        <v>248053.83900000001</v>
      </c>
      <c r="AY68" s="762">
        <v>248053.83900000001</v>
      </c>
      <c r="AZ68" s="762">
        <v>248053.83900000001</v>
      </c>
      <c r="BA68" s="762">
        <v>227146.1207</v>
      </c>
      <c r="BB68" s="762">
        <v>219730.4523</v>
      </c>
      <c r="BC68" s="762">
        <v>85282.411999999997</v>
      </c>
      <c r="BD68" s="762">
        <v>85282.411999999997</v>
      </c>
      <c r="BE68" s="762">
        <v>84548.391740000006</v>
      </c>
      <c r="BF68" s="762">
        <v>84548.391740000006</v>
      </c>
      <c r="BG68" s="762">
        <v>0</v>
      </c>
      <c r="BH68" s="762">
        <v>0</v>
      </c>
      <c r="BI68" s="762">
        <v>0</v>
      </c>
      <c r="BJ68" s="762">
        <v>0</v>
      </c>
      <c r="BK68" s="762">
        <v>0</v>
      </c>
      <c r="BL68" s="762">
        <v>0</v>
      </c>
      <c r="BM68" s="762">
        <v>0</v>
      </c>
      <c r="BN68" s="762">
        <v>0</v>
      </c>
      <c r="BO68" s="762">
        <v>0</v>
      </c>
      <c r="BP68" s="762">
        <v>0</v>
      </c>
      <c r="BQ68" s="762">
        <v>0</v>
      </c>
      <c r="BR68" s="762">
        <v>0</v>
      </c>
      <c r="BS68" s="762">
        <v>0</v>
      </c>
      <c r="BT68" s="763">
        <v>0</v>
      </c>
    </row>
    <row r="69" spans="2:73">
      <c r="B69" s="760" t="s">
        <v>857</v>
      </c>
      <c r="C69" s="760" t="s">
        <v>845</v>
      </c>
      <c r="D69" s="760" t="s">
        <v>21</v>
      </c>
      <c r="E69" s="760" t="s">
        <v>841</v>
      </c>
      <c r="F69" s="760" t="s">
        <v>852</v>
      </c>
      <c r="G69" s="760" t="s">
        <v>842</v>
      </c>
      <c r="H69" s="760">
        <v>2011</v>
      </c>
      <c r="I69" s="640"/>
      <c r="J69" s="640" t="s">
        <v>853</v>
      </c>
      <c r="K69" s="50"/>
      <c r="L69" s="761">
        <v>27.606810899999999</v>
      </c>
      <c r="M69" s="762">
        <v>27.60681091</v>
      </c>
      <c r="N69" s="762">
        <v>27.606811</v>
      </c>
      <c r="O69" s="762">
        <v>25.794468999999999</v>
      </c>
      <c r="P69" s="762">
        <v>25.794468999999999</v>
      </c>
      <c r="Q69" s="762">
        <v>25.794468999999999</v>
      </c>
      <c r="R69" s="762">
        <v>7.4636668000000004</v>
      </c>
      <c r="S69" s="762">
        <v>7.4636668000000004</v>
      </c>
      <c r="T69" s="762">
        <v>7.4636668000000004</v>
      </c>
      <c r="U69" s="762">
        <v>7.4636668000000004</v>
      </c>
      <c r="V69" s="762">
        <v>7.2770175999999998</v>
      </c>
      <c r="W69" s="762">
        <v>7.2770175999999998</v>
      </c>
      <c r="X69" s="762">
        <v>0</v>
      </c>
      <c r="Y69" s="762">
        <v>0</v>
      </c>
      <c r="Z69" s="762">
        <v>0</v>
      </c>
      <c r="AA69" s="762">
        <v>0</v>
      </c>
      <c r="AB69" s="762">
        <v>0</v>
      </c>
      <c r="AC69" s="762">
        <v>0</v>
      </c>
      <c r="AD69" s="762">
        <v>0</v>
      </c>
      <c r="AE69" s="762">
        <v>0</v>
      </c>
      <c r="AF69" s="762">
        <v>0</v>
      </c>
      <c r="AG69" s="762">
        <v>0</v>
      </c>
      <c r="AH69" s="762">
        <v>0</v>
      </c>
      <c r="AI69" s="762">
        <v>0</v>
      </c>
      <c r="AJ69" s="762">
        <v>0</v>
      </c>
      <c r="AK69" s="762">
        <v>0</v>
      </c>
      <c r="AL69" s="762">
        <v>0</v>
      </c>
      <c r="AM69" s="762">
        <v>0</v>
      </c>
      <c r="AN69" s="762">
        <v>0</v>
      </c>
      <c r="AO69" s="763">
        <v>0</v>
      </c>
      <c r="AP69" s="50"/>
      <c r="AQ69" s="761">
        <v>60846.63</v>
      </c>
      <c r="AR69" s="762">
        <v>60846.629610000004</v>
      </c>
      <c r="AS69" s="762">
        <v>60846.629610000004</v>
      </c>
      <c r="AT69" s="762">
        <v>56320.05502</v>
      </c>
      <c r="AU69" s="762">
        <v>56320.05502</v>
      </c>
      <c r="AV69" s="762">
        <v>56320.05502</v>
      </c>
      <c r="AW69" s="762">
        <v>15837.70003</v>
      </c>
      <c r="AX69" s="762">
        <v>15837.70003</v>
      </c>
      <c r="AY69" s="762">
        <v>15837.70003</v>
      </c>
      <c r="AZ69" s="762">
        <v>15837.70003</v>
      </c>
      <c r="BA69" s="762">
        <v>14610.37414</v>
      </c>
      <c r="BB69" s="762">
        <v>14610.37414</v>
      </c>
      <c r="BC69" s="762">
        <v>0</v>
      </c>
      <c r="BD69" s="762">
        <v>0</v>
      </c>
      <c r="BE69" s="762">
        <v>0</v>
      </c>
      <c r="BF69" s="762">
        <v>0</v>
      </c>
      <c r="BG69" s="762">
        <v>0</v>
      </c>
      <c r="BH69" s="762">
        <v>0</v>
      </c>
      <c r="BI69" s="762">
        <v>0</v>
      </c>
      <c r="BJ69" s="762">
        <v>0</v>
      </c>
      <c r="BK69" s="762">
        <v>0</v>
      </c>
      <c r="BL69" s="762">
        <v>0</v>
      </c>
      <c r="BM69" s="762">
        <v>0</v>
      </c>
      <c r="BN69" s="762">
        <v>0</v>
      </c>
      <c r="BO69" s="762">
        <v>0</v>
      </c>
      <c r="BP69" s="762">
        <v>0</v>
      </c>
      <c r="BQ69" s="762">
        <v>0</v>
      </c>
      <c r="BR69" s="762">
        <v>0</v>
      </c>
      <c r="BS69" s="762">
        <v>0</v>
      </c>
      <c r="BT69" s="763">
        <v>0</v>
      </c>
    </row>
    <row r="70" spans="2:73">
      <c r="B70" s="760" t="s">
        <v>857</v>
      </c>
      <c r="C70" s="760" t="s">
        <v>845</v>
      </c>
      <c r="D70" s="760" t="s">
        <v>20</v>
      </c>
      <c r="E70" s="760" t="s">
        <v>841</v>
      </c>
      <c r="F70" s="760" t="s">
        <v>852</v>
      </c>
      <c r="G70" s="760" t="s">
        <v>842</v>
      </c>
      <c r="H70" s="760">
        <v>2011</v>
      </c>
      <c r="I70" s="640"/>
      <c r="J70" s="640" t="s">
        <v>853</v>
      </c>
      <c r="K70" s="50"/>
      <c r="L70" s="761">
        <v>51.771746299999997</v>
      </c>
      <c r="M70" s="762">
        <v>51.771746299999997</v>
      </c>
      <c r="N70" s="762">
        <v>51.771746</v>
      </c>
      <c r="O70" s="762">
        <v>51.771746</v>
      </c>
      <c r="P70" s="762">
        <v>51.771746</v>
      </c>
      <c r="Q70" s="762">
        <v>0</v>
      </c>
      <c r="R70" s="762">
        <v>0</v>
      </c>
      <c r="S70" s="762">
        <v>0</v>
      </c>
      <c r="T70" s="762">
        <v>0</v>
      </c>
      <c r="U70" s="762">
        <v>0</v>
      </c>
      <c r="V70" s="762">
        <v>0</v>
      </c>
      <c r="W70" s="762">
        <v>0</v>
      </c>
      <c r="X70" s="762">
        <v>0</v>
      </c>
      <c r="Y70" s="762">
        <v>0</v>
      </c>
      <c r="Z70" s="762">
        <v>0</v>
      </c>
      <c r="AA70" s="762">
        <v>0</v>
      </c>
      <c r="AB70" s="762">
        <v>0</v>
      </c>
      <c r="AC70" s="762">
        <v>0</v>
      </c>
      <c r="AD70" s="762">
        <v>0</v>
      </c>
      <c r="AE70" s="762">
        <v>0</v>
      </c>
      <c r="AF70" s="762">
        <v>0</v>
      </c>
      <c r="AG70" s="762">
        <v>0</v>
      </c>
      <c r="AH70" s="762">
        <v>0</v>
      </c>
      <c r="AI70" s="762">
        <v>0</v>
      </c>
      <c r="AJ70" s="762">
        <v>0</v>
      </c>
      <c r="AK70" s="762">
        <v>0</v>
      </c>
      <c r="AL70" s="762">
        <v>0</v>
      </c>
      <c r="AM70" s="762">
        <v>0</v>
      </c>
      <c r="AN70" s="762">
        <v>0</v>
      </c>
      <c r="AO70" s="763">
        <v>0</v>
      </c>
      <c r="AP70" s="50"/>
      <c r="AQ70" s="761">
        <v>251762.54</v>
      </c>
      <c r="AR70" s="762">
        <v>251762.54459999999</v>
      </c>
      <c r="AS70" s="762">
        <v>251762.54459999999</v>
      </c>
      <c r="AT70" s="762">
        <v>251762.54459999999</v>
      </c>
      <c r="AU70" s="762">
        <v>251762.54459999999</v>
      </c>
      <c r="AV70" s="762">
        <v>0</v>
      </c>
      <c r="AW70" s="762">
        <v>0</v>
      </c>
      <c r="AX70" s="762">
        <v>0</v>
      </c>
      <c r="AY70" s="762">
        <v>0</v>
      </c>
      <c r="AZ70" s="762">
        <v>0</v>
      </c>
      <c r="BA70" s="762">
        <v>0</v>
      </c>
      <c r="BB70" s="762">
        <v>0</v>
      </c>
      <c r="BC70" s="762">
        <v>0</v>
      </c>
      <c r="BD70" s="762">
        <v>0</v>
      </c>
      <c r="BE70" s="762">
        <v>0</v>
      </c>
      <c r="BF70" s="762">
        <v>0</v>
      </c>
      <c r="BG70" s="762">
        <v>0</v>
      </c>
      <c r="BH70" s="762">
        <v>0</v>
      </c>
      <c r="BI70" s="762">
        <v>0</v>
      </c>
      <c r="BJ70" s="762">
        <v>0</v>
      </c>
      <c r="BK70" s="762">
        <v>0</v>
      </c>
      <c r="BL70" s="762">
        <v>0</v>
      </c>
      <c r="BM70" s="762">
        <v>0</v>
      </c>
      <c r="BN70" s="762">
        <v>0</v>
      </c>
      <c r="BO70" s="762">
        <v>0</v>
      </c>
      <c r="BP70" s="762">
        <v>0</v>
      </c>
      <c r="BQ70" s="762">
        <v>0</v>
      </c>
      <c r="BR70" s="762">
        <v>0</v>
      </c>
      <c r="BS70" s="762">
        <v>0</v>
      </c>
      <c r="BT70" s="763">
        <v>0</v>
      </c>
    </row>
    <row r="71" spans="2:73">
      <c r="B71" s="760" t="s">
        <v>857</v>
      </c>
      <c r="C71" s="760" t="s">
        <v>850</v>
      </c>
      <c r="D71" s="760" t="s">
        <v>17</v>
      </c>
      <c r="E71" s="760" t="s">
        <v>841</v>
      </c>
      <c r="F71" s="760" t="s">
        <v>852</v>
      </c>
      <c r="G71" s="760" t="s">
        <v>842</v>
      </c>
      <c r="H71" s="760">
        <v>2011</v>
      </c>
      <c r="I71" s="640"/>
      <c r="J71" s="640" t="s">
        <v>853</v>
      </c>
      <c r="K71" s="50"/>
      <c r="L71" s="761">
        <v>294.66454499999998</v>
      </c>
      <c r="M71" s="762">
        <v>294.66454479999999</v>
      </c>
      <c r="N71" s="762">
        <v>294.66453999999999</v>
      </c>
      <c r="O71" s="762">
        <v>294.66453999999999</v>
      </c>
      <c r="P71" s="762">
        <v>294.66453999999999</v>
      </c>
      <c r="Q71" s="762">
        <v>294.66453999999999</v>
      </c>
      <c r="R71" s="762">
        <v>294.66453999999999</v>
      </c>
      <c r="S71" s="762">
        <v>294.66453999999999</v>
      </c>
      <c r="T71" s="762">
        <v>294.66453999999999</v>
      </c>
      <c r="U71" s="762">
        <v>294.66453999999999</v>
      </c>
      <c r="V71" s="762">
        <v>294.66453999999999</v>
      </c>
      <c r="W71" s="762">
        <v>294.66453999999999</v>
      </c>
      <c r="X71" s="762">
        <v>294.66453999999999</v>
      </c>
      <c r="Y71" s="762">
        <v>294.66453999999999</v>
      </c>
      <c r="Z71" s="762">
        <v>294.66453999999999</v>
      </c>
      <c r="AA71" s="762">
        <v>0</v>
      </c>
      <c r="AB71" s="762">
        <v>0</v>
      </c>
      <c r="AC71" s="762">
        <v>0</v>
      </c>
      <c r="AD71" s="762">
        <v>0</v>
      </c>
      <c r="AE71" s="762">
        <v>0</v>
      </c>
      <c r="AF71" s="762">
        <v>0</v>
      </c>
      <c r="AG71" s="762">
        <v>0</v>
      </c>
      <c r="AH71" s="762">
        <v>0</v>
      </c>
      <c r="AI71" s="762">
        <v>0</v>
      </c>
      <c r="AJ71" s="762">
        <v>0</v>
      </c>
      <c r="AK71" s="762">
        <v>0</v>
      </c>
      <c r="AL71" s="762">
        <v>0</v>
      </c>
      <c r="AM71" s="762">
        <v>0</v>
      </c>
      <c r="AN71" s="762">
        <v>0</v>
      </c>
      <c r="AO71" s="763">
        <v>0</v>
      </c>
      <c r="AP71" s="50"/>
      <c r="AQ71" s="764">
        <v>1668715.6</v>
      </c>
      <c r="AR71" s="765">
        <v>1668715.602</v>
      </c>
      <c r="AS71" s="765">
        <v>1668715.602</v>
      </c>
      <c r="AT71" s="765">
        <v>1668715.602</v>
      </c>
      <c r="AU71" s="765">
        <v>1668715.602</v>
      </c>
      <c r="AV71" s="765">
        <v>1668715.602</v>
      </c>
      <c r="AW71" s="765">
        <v>1668715.602</v>
      </c>
      <c r="AX71" s="765">
        <v>1668715.602</v>
      </c>
      <c r="AY71" s="765">
        <v>1668715.602</v>
      </c>
      <c r="AZ71" s="765">
        <v>1668715.602</v>
      </c>
      <c r="BA71" s="765">
        <v>1668715.602</v>
      </c>
      <c r="BB71" s="765">
        <v>1668715.602</v>
      </c>
      <c r="BC71" s="765">
        <v>1668715.602</v>
      </c>
      <c r="BD71" s="765">
        <v>1668715.602</v>
      </c>
      <c r="BE71" s="765">
        <v>1668715.602</v>
      </c>
      <c r="BF71" s="765">
        <v>0</v>
      </c>
      <c r="BG71" s="765">
        <v>0</v>
      </c>
      <c r="BH71" s="765">
        <v>0</v>
      </c>
      <c r="BI71" s="765">
        <v>0</v>
      </c>
      <c r="BJ71" s="765">
        <v>0</v>
      </c>
      <c r="BK71" s="765">
        <v>0</v>
      </c>
      <c r="BL71" s="765">
        <v>0</v>
      </c>
      <c r="BM71" s="765">
        <v>0</v>
      </c>
      <c r="BN71" s="765">
        <v>0</v>
      </c>
      <c r="BO71" s="765">
        <v>0</v>
      </c>
      <c r="BP71" s="765">
        <v>0</v>
      </c>
      <c r="BQ71" s="765">
        <v>0</v>
      </c>
      <c r="BR71" s="765">
        <v>0</v>
      </c>
      <c r="BS71" s="765">
        <v>0</v>
      </c>
      <c r="BT71" s="766">
        <v>0</v>
      </c>
    </row>
    <row r="72" spans="2:73">
      <c r="B72" s="760" t="s">
        <v>857</v>
      </c>
      <c r="C72" s="760" t="s">
        <v>840</v>
      </c>
      <c r="D72" s="760" t="s">
        <v>3</v>
      </c>
      <c r="E72" s="760" t="s">
        <v>841</v>
      </c>
      <c r="F72" s="760" t="s">
        <v>29</v>
      </c>
      <c r="G72" s="760" t="s">
        <v>842</v>
      </c>
      <c r="H72" s="760">
        <v>2011</v>
      </c>
      <c r="I72" s="640"/>
      <c r="J72" s="640" t="s">
        <v>853</v>
      </c>
      <c r="K72" s="50"/>
      <c r="L72" s="761">
        <v>-297.62702999999999</v>
      </c>
      <c r="M72" s="762">
        <v>-297.62702530000001</v>
      </c>
      <c r="N72" s="762">
        <v>-297.62700000000001</v>
      </c>
      <c r="O72" s="762">
        <v>-297.62700000000001</v>
      </c>
      <c r="P72" s="762">
        <v>-297.62700000000001</v>
      </c>
      <c r="Q72" s="762">
        <v>-297.62700000000001</v>
      </c>
      <c r="R72" s="762">
        <v>-297.62700000000001</v>
      </c>
      <c r="S72" s="762">
        <v>-297.62700000000001</v>
      </c>
      <c r="T72" s="762">
        <v>-297.62700000000001</v>
      </c>
      <c r="U72" s="762">
        <v>-297.62700000000001</v>
      </c>
      <c r="V72" s="762">
        <v>-297.62700000000001</v>
      </c>
      <c r="W72" s="762">
        <v>-297.62700000000001</v>
      </c>
      <c r="X72" s="762">
        <v>-297.62700000000001</v>
      </c>
      <c r="Y72" s="762">
        <v>-297.62700000000001</v>
      </c>
      <c r="Z72" s="762">
        <v>-297.62700000000001</v>
      </c>
      <c r="AA72" s="762">
        <v>-297.62700000000001</v>
      </c>
      <c r="AB72" s="762">
        <v>-297.62700000000001</v>
      </c>
      <c r="AC72" s="762">
        <v>-297.62700000000001</v>
      </c>
      <c r="AD72" s="762">
        <v>-240.3203</v>
      </c>
      <c r="AE72" s="762">
        <v>0</v>
      </c>
      <c r="AF72" s="762">
        <v>0</v>
      </c>
      <c r="AG72" s="762">
        <v>0</v>
      </c>
      <c r="AH72" s="762">
        <v>0</v>
      </c>
      <c r="AI72" s="762">
        <v>0</v>
      </c>
      <c r="AJ72" s="762">
        <v>0</v>
      </c>
      <c r="AK72" s="762">
        <v>0</v>
      </c>
      <c r="AL72" s="762">
        <v>0</v>
      </c>
      <c r="AM72" s="762">
        <v>0</v>
      </c>
      <c r="AN72" s="762">
        <v>0</v>
      </c>
      <c r="AO72" s="763">
        <v>0</v>
      </c>
      <c r="AP72" s="50"/>
      <c r="AQ72" s="767">
        <v>-545322.48</v>
      </c>
      <c r="AR72" s="768">
        <v>-545322.48479999998</v>
      </c>
      <c r="AS72" s="768">
        <v>-545322.48479999998</v>
      </c>
      <c r="AT72" s="768">
        <v>-545322.48479999998</v>
      </c>
      <c r="AU72" s="768">
        <v>-545322.48479999998</v>
      </c>
      <c r="AV72" s="768">
        <v>-545322.48479999998</v>
      </c>
      <c r="AW72" s="768">
        <v>-545322.48479999998</v>
      </c>
      <c r="AX72" s="768">
        <v>-545322.48479999998</v>
      </c>
      <c r="AY72" s="768">
        <v>-545322.48479999998</v>
      </c>
      <c r="AZ72" s="768">
        <v>-545322.48479999998</v>
      </c>
      <c r="BA72" s="768">
        <v>-545322.48479999998</v>
      </c>
      <c r="BB72" s="768">
        <v>-545322.48479999998</v>
      </c>
      <c r="BC72" s="768">
        <v>-545322.48479999998</v>
      </c>
      <c r="BD72" s="768">
        <v>-545322.48479999998</v>
      </c>
      <c r="BE72" s="768">
        <v>-545322.48479999998</v>
      </c>
      <c r="BF72" s="768">
        <v>-545322.48479999998</v>
      </c>
      <c r="BG72" s="768">
        <v>-545322.48479999998</v>
      </c>
      <c r="BH72" s="768">
        <v>-545322.48</v>
      </c>
      <c r="BI72" s="768">
        <v>-494163.44</v>
      </c>
      <c r="BJ72" s="768">
        <v>0</v>
      </c>
      <c r="BK72" s="768">
        <v>0</v>
      </c>
      <c r="BL72" s="768">
        <v>0</v>
      </c>
      <c r="BM72" s="768">
        <v>0</v>
      </c>
      <c r="BN72" s="768">
        <v>0</v>
      </c>
      <c r="BO72" s="768">
        <v>0</v>
      </c>
      <c r="BP72" s="768">
        <v>0</v>
      </c>
      <c r="BQ72" s="768">
        <v>0</v>
      </c>
      <c r="BR72" s="768">
        <v>0</v>
      </c>
      <c r="BS72" s="768">
        <v>0</v>
      </c>
      <c r="BT72" s="769">
        <v>0</v>
      </c>
    </row>
    <row r="73" spans="2:73">
      <c r="B73" s="760" t="s">
        <v>857</v>
      </c>
      <c r="C73" s="760" t="s">
        <v>840</v>
      </c>
      <c r="D73" s="760" t="s">
        <v>5</v>
      </c>
      <c r="E73" s="760" t="s">
        <v>841</v>
      </c>
      <c r="F73" s="760" t="s">
        <v>29</v>
      </c>
      <c r="G73" s="760" t="s">
        <v>842</v>
      </c>
      <c r="H73" s="760">
        <v>2011</v>
      </c>
      <c r="I73" s="640"/>
      <c r="J73" s="640" t="s">
        <v>853</v>
      </c>
      <c r="K73" s="50"/>
      <c r="L73" s="761">
        <v>4.3607827199999996</v>
      </c>
      <c r="M73" s="762">
        <v>4.3607827209999996</v>
      </c>
      <c r="N73" s="762">
        <v>4.3607826999999997</v>
      </c>
      <c r="O73" s="762">
        <v>4.3607826999999997</v>
      </c>
      <c r="P73" s="762">
        <v>4.3607826999999997</v>
      </c>
      <c r="Q73" s="762">
        <v>3.9876744</v>
      </c>
      <c r="R73" s="762">
        <v>2.2787723999999998</v>
      </c>
      <c r="S73" s="762">
        <v>2.2777652000000002</v>
      </c>
      <c r="T73" s="762">
        <v>2.2777652000000002</v>
      </c>
      <c r="U73" s="762">
        <v>0.71524049999999995</v>
      </c>
      <c r="V73" s="762">
        <v>0.29717359999999998</v>
      </c>
      <c r="W73" s="762">
        <v>0.29709400000000002</v>
      </c>
      <c r="X73" s="762">
        <v>0.29709400000000002</v>
      </c>
      <c r="Y73" s="762">
        <v>0.28343370000000001</v>
      </c>
      <c r="Z73" s="762">
        <v>0.28343370000000001</v>
      </c>
      <c r="AA73" s="762">
        <v>0.28280820000000001</v>
      </c>
      <c r="AB73" s="762">
        <v>0</v>
      </c>
      <c r="AC73" s="762">
        <v>0</v>
      </c>
      <c r="AD73" s="762">
        <v>0</v>
      </c>
      <c r="AE73" s="762">
        <v>0</v>
      </c>
      <c r="AF73" s="762">
        <v>0</v>
      </c>
      <c r="AG73" s="762">
        <v>0</v>
      </c>
      <c r="AH73" s="762">
        <v>0</v>
      </c>
      <c r="AI73" s="762">
        <v>0</v>
      </c>
      <c r="AJ73" s="762">
        <v>0</v>
      </c>
      <c r="AK73" s="762">
        <v>0</v>
      </c>
      <c r="AL73" s="762">
        <v>0</v>
      </c>
      <c r="AM73" s="762">
        <v>0</v>
      </c>
      <c r="AN73" s="762">
        <v>0</v>
      </c>
      <c r="AO73" s="763">
        <v>0</v>
      </c>
      <c r="AP73" s="50"/>
      <c r="AQ73" s="761">
        <v>88271.216</v>
      </c>
      <c r="AR73" s="762">
        <v>88271.216190000006</v>
      </c>
      <c r="AS73" s="762">
        <v>88271.216190000006</v>
      </c>
      <c r="AT73" s="762">
        <v>88271.216190000006</v>
      </c>
      <c r="AU73" s="762">
        <v>88271.216190000006</v>
      </c>
      <c r="AV73" s="762">
        <v>80213.233810000005</v>
      </c>
      <c r="AW73" s="762">
        <v>43306.25505</v>
      </c>
      <c r="AX73" s="762">
        <v>43297.432500000003</v>
      </c>
      <c r="AY73" s="762">
        <v>43297.432500000003</v>
      </c>
      <c r="AZ73" s="762">
        <v>9551.7487139999994</v>
      </c>
      <c r="BA73" s="762">
        <v>8024.5327399999996</v>
      </c>
      <c r="BB73" s="762">
        <v>7368.9438289999998</v>
      </c>
      <c r="BC73" s="762">
        <v>7368.9438289999998</v>
      </c>
      <c r="BD73" s="762">
        <v>6115.1334660000002</v>
      </c>
      <c r="BE73" s="762">
        <v>6115.1334660000002</v>
      </c>
      <c r="BF73" s="762">
        <v>6107.7801170000002</v>
      </c>
      <c r="BG73" s="762">
        <v>0</v>
      </c>
      <c r="BH73" s="762">
        <v>0</v>
      </c>
      <c r="BI73" s="762">
        <v>0</v>
      </c>
      <c r="BJ73" s="762">
        <v>0</v>
      </c>
      <c r="BK73" s="762">
        <v>0</v>
      </c>
      <c r="BL73" s="762">
        <v>0</v>
      </c>
      <c r="BM73" s="762">
        <v>0</v>
      </c>
      <c r="BN73" s="762">
        <v>0</v>
      </c>
      <c r="BO73" s="762">
        <v>0</v>
      </c>
      <c r="BP73" s="762">
        <v>0</v>
      </c>
      <c r="BQ73" s="762">
        <v>0</v>
      </c>
      <c r="BR73" s="762">
        <v>0</v>
      </c>
      <c r="BS73" s="762">
        <v>0</v>
      </c>
      <c r="BT73" s="763">
        <v>0</v>
      </c>
    </row>
    <row r="74" spans="2:73">
      <c r="B74" s="760" t="s">
        <v>857</v>
      </c>
      <c r="C74" s="760" t="s">
        <v>840</v>
      </c>
      <c r="D74" s="760" t="s">
        <v>4</v>
      </c>
      <c r="E74" s="760" t="s">
        <v>841</v>
      </c>
      <c r="F74" s="760" t="s">
        <v>29</v>
      </c>
      <c r="G74" s="760" t="s">
        <v>842</v>
      </c>
      <c r="H74" s="760">
        <v>2011</v>
      </c>
      <c r="I74" s="640"/>
      <c r="J74" s="640" t="s">
        <v>853</v>
      </c>
      <c r="K74" s="50"/>
      <c r="L74" s="761">
        <v>0.65085809999999999</v>
      </c>
      <c r="M74" s="762">
        <v>0.65085810399999999</v>
      </c>
      <c r="N74" s="762">
        <v>0.65085809999999999</v>
      </c>
      <c r="O74" s="762">
        <v>0.65085809999999999</v>
      </c>
      <c r="P74" s="762">
        <v>0.65085809999999999</v>
      </c>
      <c r="Q74" s="762">
        <v>0.60631610000000002</v>
      </c>
      <c r="R74" s="762">
        <v>0.42408770000000001</v>
      </c>
      <c r="S74" s="762">
        <v>0.42311680000000002</v>
      </c>
      <c r="T74" s="762">
        <v>0.42311680000000002</v>
      </c>
      <c r="U74" s="762">
        <v>0.23658109999999999</v>
      </c>
      <c r="V74" s="762">
        <v>3.1272800000000003E-2</v>
      </c>
      <c r="W74" s="762">
        <v>3.1239800000000002E-2</v>
      </c>
      <c r="X74" s="762">
        <v>3.1239800000000002E-2</v>
      </c>
      <c r="Y74" s="762">
        <v>3.0428699999999999E-2</v>
      </c>
      <c r="Z74" s="762">
        <v>3.0428699999999999E-2</v>
      </c>
      <c r="AA74" s="762">
        <v>2.9872200000000002E-2</v>
      </c>
      <c r="AB74" s="762">
        <v>0</v>
      </c>
      <c r="AC74" s="762">
        <v>0</v>
      </c>
      <c r="AD74" s="762">
        <v>0</v>
      </c>
      <c r="AE74" s="762">
        <v>0</v>
      </c>
      <c r="AF74" s="762">
        <v>0</v>
      </c>
      <c r="AG74" s="762">
        <v>0</v>
      </c>
      <c r="AH74" s="762">
        <v>0</v>
      </c>
      <c r="AI74" s="762">
        <v>0</v>
      </c>
      <c r="AJ74" s="762">
        <v>0</v>
      </c>
      <c r="AK74" s="762">
        <v>0</v>
      </c>
      <c r="AL74" s="762">
        <v>0</v>
      </c>
      <c r="AM74" s="762">
        <v>0</v>
      </c>
      <c r="AN74" s="762">
        <v>0</v>
      </c>
      <c r="AO74" s="763">
        <v>0</v>
      </c>
      <c r="AP74" s="50"/>
      <c r="AQ74" s="761">
        <v>11144.324000000001</v>
      </c>
      <c r="AR74" s="762">
        <v>11144.32396</v>
      </c>
      <c r="AS74" s="762">
        <v>11144.32396</v>
      </c>
      <c r="AT74" s="762">
        <v>11144.32396</v>
      </c>
      <c r="AU74" s="762">
        <v>11144.32396</v>
      </c>
      <c r="AV74" s="762">
        <v>10182.354600000001</v>
      </c>
      <c r="AW74" s="762">
        <v>6246.7865229999998</v>
      </c>
      <c r="AX74" s="762">
        <v>6238.2813729999998</v>
      </c>
      <c r="AY74" s="762">
        <v>6238.2813729999998</v>
      </c>
      <c r="AZ74" s="762">
        <v>2209.6905409999999</v>
      </c>
      <c r="BA74" s="762">
        <v>997.98734769999999</v>
      </c>
      <c r="BB74" s="762">
        <v>726.13753589999999</v>
      </c>
      <c r="BC74" s="762">
        <v>726.13753589999999</v>
      </c>
      <c r="BD74" s="762">
        <v>651.68910100000005</v>
      </c>
      <c r="BE74" s="762">
        <v>651.68910100000005</v>
      </c>
      <c r="BF74" s="762">
        <v>645.14650200000005</v>
      </c>
      <c r="BG74" s="762">
        <v>0</v>
      </c>
      <c r="BH74" s="762">
        <v>0</v>
      </c>
      <c r="BI74" s="762">
        <v>0</v>
      </c>
      <c r="BJ74" s="762">
        <v>0</v>
      </c>
      <c r="BK74" s="762">
        <v>0</v>
      </c>
      <c r="BL74" s="762">
        <v>0</v>
      </c>
      <c r="BM74" s="762">
        <v>0</v>
      </c>
      <c r="BN74" s="762">
        <v>0</v>
      </c>
      <c r="BO74" s="762">
        <v>0</v>
      </c>
      <c r="BP74" s="762">
        <v>0</v>
      </c>
      <c r="BQ74" s="762">
        <v>0</v>
      </c>
      <c r="BR74" s="762">
        <v>0</v>
      </c>
      <c r="BS74" s="762">
        <v>0</v>
      </c>
      <c r="BT74" s="763">
        <v>0</v>
      </c>
    </row>
    <row r="75" spans="2:73">
      <c r="B75" s="760" t="s">
        <v>208</v>
      </c>
      <c r="C75" s="760" t="s">
        <v>845</v>
      </c>
      <c r="D75" s="760" t="s">
        <v>858</v>
      </c>
      <c r="E75" s="760" t="s">
        <v>841</v>
      </c>
      <c r="F75" s="760" t="s">
        <v>847</v>
      </c>
      <c r="G75" s="760" t="s">
        <v>842</v>
      </c>
      <c r="H75" s="760">
        <v>2012</v>
      </c>
      <c r="I75" s="640" t="s">
        <v>859</v>
      </c>
      <c r="J75" s="640"/>
      <c r="K75" s="50"/>
      <c r="L75" s="761" t="s">
        <v>749</v>
      </c>
      <c r="M75" s="762">
        <v>5.18</v>
      </c>
      <c r="N75" s="762">
        <v>5.18</v>
      </c>
      <c r="O75" s="762">
        <v>5.18</v>
      </c>
      <c r="P75" s="762">
        <v>5.18</v>
      </c>
      <c r="Q75" s="762" t="s">
        <v>749</v>
      </c>
      <c r="R75" s="762" t="s">
        <v>749</v>
      </c>
      <c r="S75" s="762" t="s">
        <v>749</v>
      </c>
      <c r="T75" s="762" t="s">
        <v>749</v>
      </c>
      <c r="U75" s="762" t="s">
        <v>749</v>
      </c>
      <c r="V75" s="762" t="s">
        <v>749</v>
      </c>
      <c r="W75" s="762" t="s">
        <v>749</v>
      </c>
      <c r="X75" s="762" t="s">
        <v>749</v>
      </c>
      <c r="Y75" s="762" t="s">
        <v>749</v>
      </c>
      <c r="Z75" s="762" t="s">
        <v>749</v>
      </c>
      <c r="AA75" s="762" t="s">
        <v>749</v>
      </c>
      <c r="AB75" s="762" t="s">
        <v>749</v>
      </c>
      <c r="AC75" s="762" t="s">
        <v>749</v>
      </c>
      <c r="AD75" s="762" t="s">
        <v>749</v>
      </c>
      <c r="AE75" s="762" t="s">
        <v>749</v>
      </c>
      <c r="AF75" s="762" t="s">
        <v>749</v>
      </c>
      <c r="AG75" s="762" t="s">
        <v>749</v>
      </c>
      <c r="AH75" s="762" t="s">
        <v>749</v>
      </c>
      <c r="AI75" s="762" t="s">
        <v>749</v>
      </c>
      <c r="AJ75" s="762" t="s">
        <v>749</v>
      </c>
      <c r="AK75" s="762" t="s">
        <v>749</v>
      </c>
      <c r="AL75" s="762" t="s">
        <v>749</v>
      </c>
      <c r="AM75" s="762" t="s">
        <v>749</v>
      </c>
      <c r="AN75" s="762" t="s">
        <v>749</v>
      </c>
      <c r="AO75" s="763" t="s">
        <v>860</v>
      </c>
      <c r="AP75" s="50"/>
      <c r="AQ75" s="761" t="s">
        <v>860</v>
      </c>
      <c r="AR75" s="762">
        <v>25176.25</v>
      </c>
      <c r="AS75" s="762">
        <v>25176.25</v>
      </c>
      <c r="AT75" s="762">
        <v>25176.25</v>
      </c>
      <c r="AU75" s="762">
        <v>25176.25</v>
      </c>
      <c r="AV75" s="762" t="s">
        <v>748</v>
      </c>
      <c r="AW75" s="762" t="s">
        <v>748</v>
      </c>
      <c r="AX75" s="762" t="s">
        <v>748</v>
      </c>
      <c r="AY75" s="762" t="s">
        <v>748</v>
      </c>
      <c r="AZ75" s="762" t="s">
        <v>748</v>
      </c>
      <c r="BA75" s="762" t="s">
        <v>748</v>
      </c>
      <c r="BB75" s="762" t="s">
        <v>748</v>
      </c>
      <c r="BC75" s="762" t="s">
        <v>861</v>
      </c>
      <c r="BD75" s="762" t="s">
        <v>861</v>
      </c>
      <c r="BE75" s="762" t="s">
        <v>861</v>
      </c>
      <c r="BF75" s="762" t="s">
        <v>861</v>
      </c>
      <c r="BG75" s="762" t="s">
        <v>861</v>
      </c>
      <c r="BH75" s="762" t="s">
        <v>861</v>
      </c>
      <c r="BI75" s="762" t="s">
        <v>861</v>
      </c>
      <c r="BJ75" s="762" t="s">
        <v>861</v>
      </c>
      <c r="BK75" s="762" t="s">
        <v>861</v>
      </c>
      <c r="BL75" s="762" t="s">
        <v>861</v>
      </c>
      <c r="BM75" s="762" t="s">
        <v>862</v>
      </c>
      <c r="BN75" s="762" t="s">
        <v>749</v>
      </c>
      <c r="BO75" s="762" t="s">
        <v>749</v>
      </c>
      <c r="BP75" s="762" t="s">
        <v>749</v>
      </c>
      <c r="BQ75" s="762" t="s">
        <v>749</v>
      </c>
      <c r="BR75" s="762" t="s">
        <v>749</v>
      </c>
      <c r="BS75" s="762" t="s">
        <v>749</v>
      </c>
      <c r="BT75" s="763"/>
    </row>
    <row r="76" spans="2:73">
      <c r="B76" s="760" t="s">
        <v>208</v>
      </c>
      <c r="C76" s="760" t="s">
        <v>845</v>
      </c>
      <c r="D76" s="760" t="s">
        <v>858</v>
      </c>
      <c r="E76" s="760" t="s">
        <v>841</v>
      </c>
      <c r="F76" s="760" t="s">
        <v>847</v>
      </c>
      <c r="G76" s="760" t="s">
        <v>842</v>
      </c>
      <c r="H76" s="760">
        <v>2013</v>
      </c>
      <c r="I76" s="640" t="s">
        <v>859</v>
      </c>
      <c r="J76" s="640"/>
      <c r="K76" s="50"/>
      <c r="L76" s="761" t="s">
        <v>749</v>
      </c>
      <c r="M76" s="762" t="s">
        <v>749</v>
      </c>
      <c r="N76" s="762">
        <v>70.5</v>
      </c>
      <c r="O76" s="762">
        <v>70.5</v>
      </c>
      <c r="P76" s="762">
        <v>70.5</v>
      </c>
      <c r="Q76" s="762">
        <v>70.5</v>
      </c>
      <c r="R76" s="762" t="s">
        <v>749</v>
      </c>
      <c r="S76" s="762" t="s">
        <v>749</v>
      </c>
      <c r="T76" s="762" t="s">
        <v>749</v>
      </c>
      <c r="U76" s="762" t="s">
        <v>749</v>
      </c>
      <c r="V76" s="762" t="s">
        <v>749</v>
      </c>
      <c r="W76" s="762" t="s">
        <v>749</v>
      </c>
      <c r="X76" s="762" t="s">
        <v>749</v>
      </c>
      <c r="Y76" s="762" t="s">
        <v>749</v>
      </c>
      <c r="Z76" s="762" t="s">
        <v>749</v>
      </c>
      <c r="AA76" s="762" t="s">
        <v>749</v>
      </c>
      <c r="AB76" s="762" t="s">
        <v>749</v>
      </c>
      <c r="AC76" s="762" t="s">
        <v>749</v>
      </c>
      <c r="AD76" s="762" t="s">
        <v>749</v>
      </c>
      <c r="AE76" s="762" t="s">
        <v>749</v>
      </c>
      <c r="AF76" s="762" t="s">
        <v>749</v>
      </c>
      <c r="AG76" s="762" t="s">
        <v>749</v>
      </c>
      <c r="AH76" s="762" t="s">
        <v>749</v>
      </c>
      <c r="AI76" s="762" t="s">
        <v>749</v>
      </c>
      <c r="AJ76" s="762" t="s">
        <v>749</v>
      </c>
      <c r="AK76" s="762" t="s">
        <v>749</v>
      </c>
      <c r="AL76" s="762" t="s">
        <v>749</v>
      </c>
      <c r="AM76" s="762" t="s">
        <v>749</v>
      </c>
      <c r="AN76" s="762" t="s">
        <v>749</v>
      </c>
      <c r="AO76" s="763" t="s">
        <v>860</v>
      </c>
      <c r="AP76" s="50"/>
      <c r="AQ76" s="761" t="s">
        <v>860</v>
      </c>
      <c r="AR76" s="762" t="s">
        <v>863</v>
      </c>
      <c r="AS76" s="762">
        <v>387606.14</v>
      </c>
      <c r="AT76" s="762">
        <v>387606.14</v>
      </c>
      <c r="AU76" s="762">
        <v>387606.14</v>
      </c>
      <c r="AV76" s="762">
        <v>387606.14</v>
      </c>
      <c r="AW76" s="762" t="s">
        <v>748</v>
      </c>
      <c r="AX76" s="762" t="s">
        <v>748</v>
      </c>
      <c r="AY76" s="762" t="s">
        <v>748</v>
      </c>
      <c r="AZ76" s="762" t="s">
        <v>748</v>
      </c>
      <c r="BA76" s="762" t="s">
        <v>748</v>
      </c>
      <c r="BB76" s="762" t="s">
        <v>748</v>
      </c>
      <c r="BC76" s="762" t="s">
        <v>861</v>
      </c>
      <c r="BD76" s="762" t="s">
        <v>861</v>
      </c>
      <c r="BE76" s="762" t="s">
        <v>861</v>
      </c>
      <c r="BF76" s="762" t="s">
        <v>861</v>
      </c>
      <c r="BG76" s="762" t="s">
        <v>861</v>
      </c>
      <c r="BH76" s="762" t="s">
        <v>861</v>
      </c>
      <c r="BI76" s="762" t="s">
        <v>861</v>
      </c>
      <c r="BJ76" s="762" t="s">
        <v>861</v>
      </c>
      <c r="BK76" s="762" t="s">
        <v>861</v>
      </c>
      <c r="BL76" s="762" t="s">
        <v>861</v>
      </c>
      <c r="BM76" s="762" t="s">
        <v>862</v>
      </c>
      <c r="BN76" s="762" t="s">
        <v>749</v>
      </c>
      <c r="BO76" s="762" t="s">
        <v>749</v>
      </c>
      <c r="BP76" s="762" t="s">
        <v>749</v>
      </c>
      <c r="BQ76" s="762" t="s">
        <v>749</v>
      </c>
      <c r="BR76" s="762" t="s">
        <v>749</v>
      </c>
      <c r="BS76" s="762" t="s">
        <v>749</v>
      </c>
      <c r="BT76" s="763"/>
    </row>
    <row r="77" spans="2:73">
      <c r="B77" s="760" t="s">
        <v>208</v>
      </c>
      <c r="C77" s="760" t="s">
        <v>845</v>
      </c>
      <c r="D77" s="760" t="s">
        <v>864</v>
      </c>
      <c r="E77" s="760" t="s">
        <v>841</v>
      </c>
      <c r="F77" s="760" t="s">
        <v>847</v>
      </c>
      <c r="G77" s="760" t="s">
        <v>844</v>
      </c>
      <c r="H77" s="760">
        <v>2013</v>
      </c>
      <c r="I77" s="640" t="s">
        <v>859</v>
      </c>
      <c r="J77" s="640"/>
      <c r="K77" s="50"/>
      <c r="L77" s="761" t="s">
        <v>749</v>
      </c>
      <c r="M77" s="762" t="s">
        <v>749</v>
      </c>
      <c r="N77" s="762">
        <v>596.66</v>
      </c>
      <c r="O77" s="762" t="s">
        <v>749</v>
      </c>
      <c r="P77" s="762" t="s">
        <v>749</v>
      </c>
      <c r="Q77" s="762" t="s">
        <v>749</v>
      </c>
      <c r="R77" s="762" t="s">
        <v>749</v>
      </c>
      <c r="S77" s="762" t="s">
        <v>749</v>
      </c>
      <c r="T77" s="762" t="s">
        <v>749</v>
      </c>
      <c r="U77" s="762" t="s">
        <v>749</v>
      </c>
      <c r="V77" s="762" t="s">
        <v>749</v>
      </c>
      <c r="W77" s="762" t="s">
        <v>749</v>
      </c>
      <c r="X77" s="762" t="s">
        <v>749</v>
      </c>
      <c r="Y77" s="762" t="s">
        <v>749</v>
      </c>
      <c r="Z77" s="762" t="s">
        <v>749</v>
      </c>
      <c r="AA77" s="762" t="s">
        <v>749</v>
      </c>
      <c r="AB77" s="762" t="s">
        <v>749</v>
      </c>
      <c r="AC77" s="762" t="s">
        <v>749</v>
      </c>
      <c r="AD77" s="762" t="s">
        <v>749</v>
      </c>
      <c r="AE77" s="762" t="s">
        <v>749</v>
      </c>
      <c r="AF77" s="762" t="s">
        <v>749</v>
      </c>
      <c r="AG77" s="762" t="s">
        <v>749</v>
      </c>
      <c r="AH77" s="762" t="s">
        <v>749</v>
      </c>
      <c r="AI77" s="762" t="s">
        <v>749</v>
      </c>
      <c r="AJ77" s="762" t="s">
        <v>749</v>
      </c>
      <c r="AK77" s="762" t="s">
        <v>749</v>
      </c>
      <c r="AL77" s="762" t="s">
        <v>749</v>
      </c>
      <c r="AM77" s="762" t="s">
        <v>749</v>
      </c>
      <c r="AN77" s="762" t="s">
        <v>749</v>
      </c>
      <c r="AO77" s="763" t="s">
        <v>860</v>
      </c>
      <c r="AP77" s="50"/>
      <c r="AQ77" s="761" t="s">
        <v>860</v>
      </c>
      <c r="AR77" s="762" t="s">
        <v>863</v>
      </c>
      <c r="AS77" s="762">
        <v>9571.39</v>
      </c>
      <c r="AT77" s="762" t="s">
        <v>748</v>
      </c>
      <c r="AU77" s="762" t="s">
        <v>748</v>
      </c>
      <c r="AV77" s="762" t="s">
        <v>748</v>
      </c>
      <c r="AW77" s="762" t="s">
        <v>748</v>
      </c>
      <c r="AX77" s="762" t="s">
        <v>748</v>
      </c>
      <c r="AY77" s="762" t="s">
        <v>748</v>
      </c>
      <c r="AZ77" s="762" t="s">
        <v>748</v>
      </c>
      <c r="BA77" s="762" t="s">
        <v>748</v>
      </c>
      <c r="BB77" s="762" t="s">
        <v>748</v>
      </c>
      <c r="BC77" s="762" t="s">
        <v>861</v>
      </c>
      <c r="BD77" s="762" t="s">
        <v>861</v>
      </c>
      <c r="BE77" s="762" t="s">
        <v>861</v>
      </c>
      <c r="BF77" s="762" t="s">
        <v>861</v>
      </c>
      <c r="BG77" s="762" t="s">
        <v>861</v>
      </c>
      <c r="BH77" s="762" t="s">
        <v>861</v>
      </c>
      <c r="BI77" s="762" t="s">
        <v>861</v>
      </c>
      <c r="BJ77" s="762" t="s">
        <v>861</v>
      </c>
      <c r="BK77" s="762" t="s">
        <v>861</v>
      </c>
      <c r="BL77" s="762" t="s">
        <v>861</v>
      </c>
      <c r="BM77" s="762" t="s">
        <v>862</v>
      </c>
      <c r="BN77" s="762" t="s">
        <v>749</v>
      </c>
      <c r="BO77" s="762" t="s">
        <v>749</v>
      </c>
      <c r="BP77" s="762" t="s">
        <v>749</v>
      </c>
      <c r="BQ77" s="762" t="s">
        <v>749</v>
      </c>
      <c r="BR77" s="762" t="s">
        <v>749</v>
      </c>
      <c r="BS77" s="762" t="s">
        <v>749</v>
      </c>
      <c r="BT77" s="763"/>
    </row>
    <row r="78" spans="2:73">
      <c r="B78" s="760" t="s">
        <v>208</v>
      </c>
      <c r="C78" s="760" t="s">
        <v>845</v>
      </c>
      <c r="D78" s="760" t="s">
        <v>24</v>
      </c>
      <c r="E78" s="760" t="s">
        <v>841</v>
      </c>
      <c r="F78" s="760" t="s">
        <v>847</v>
      </c>
      <c r="G78" s="760" t="s">
        <v>842</v>
      </c>
      <c r="H78" s="760">
        <v>2013</v>
      </c>
      <c r="I78" s="640" t="s">
        <v>859</v>
      </c>
      <c r="J78" s="640"/>
      <c r="K78" s="50"/>
      <c r="L78" s="761" t="s">
        <v>749</v>
      </c>
      <c r="M78" s="762" t="s">
        <v>749</v>
      </c>
      <c r="N78" s="762">
        <v>6.05</v>
      </c>
      <c r="O78" s="762">
        <v>6.05</v>
      </c>
      <c r="P78" s="762">
        <v>6.05</v>
      </c>
      <c r="Q78" s="762">
        <v>6.05</v>
      </c>
      <c r="R78" s="762">
        <v>6.05</v>
      </c>
      <c r="S78" s="762">
        <v>6.05</v>
      </c>
      <c r="T78" s="762">
        <v>6.05</v>
      </c>
      <c r="U78" s="762">
        <v>6.05</v>
      </c>
      <c r="V78" s="762">
        <v>6.05</v>
      </c>
      <c r="W78" s="762">
        <v>6.05</v>
      </c>
      <c r="X78" s="762">
        <v>6.05</v>
      </c>
      <c r="Y78" s="762">
        <v>6.05</v>
      </c>
      <c r="Z78" s="762">
        <v>6.05</v>
      </c>
      <c r="AA78" s="762">
        <v>6.05</v>
      </c>
      <c r="AB78" s="762" t="s">
        <v>749</v>
      </c>
      <c r="AC78" s="762" t="s">
        <v>749</v>
      </c>
      <c r="AD78" s="762" t="s">
        <v>749</v>
      </c>
      <c r="AE78" s="762" t="s">
        <v>749</v>
      </c>
      <c r="AF78" s="762" t="s">
        <v>749</v>
      </c>
      <c r="AG78" s="762" t="s">
        <v>749</v>
      </c>
      <c r="AH78" s="762" t="s">
        <v>749</v>
      </c>
      <c r="AI78" s="762" t="s">
        <v>749</v>
      </c>
      <c r="AJ78" s="762" t="s">
        <v>749</v>
      </c>
      <c r="AK78" s="762" t="s">
        <v>749</v>
      </c>
      <c r="AL78" s="762" t="s">
        <v>749</v>
      </c>
      <c r="AM78" s="762" t="s">
        <v>749</v>
      </c>
      <c r="AN78" s="762" t="s">
        <v>749</v>
      </c>
      <c r="AO78" s="763" t="s">
        <v>860</v>
      </c>
      <c r="AP78" s="50"/>
      <c r="AQ78" s="761" t="s">
        <v>860</v>
      </c>
      <c r="AR78" s="762" t="s">
        <v>863</v>
      </c>
      <c r="AS78" s="762">
        <v>20830.95</v>
      </c>
      <c r="AT78" s="762">
        <v>20830.95</v>
      </c>
      <c r="AU78" s="762">
        <v>20830.95</v>
      </c>
      <c r="AV78" s="762">
        <v>20830.95</v>
      </c>
      <c r="AW78" s="762">
        <v>20830.95</v>
      </c>
      <c r="AX78" s="762">
        <v>20830.95</v>
      </c>
      <c r="AY78" s="762">
        <v>20830.95</v>
      </c>
      <c r="AZ78" s="762">
        <v>20830.95</v>
      </c>
      <c r="BA78" s="762">
        <v>20830.95</v>
      </c>
      <c r="BB78" s="762">
        <v>20830.95</v>
      </c>
      <c r="BC78" s="762">
        <v>20830.95</v>
      </c>
      <c r="BD78" s="762">
        <v>20830.95</v>
      </c>
      <c r="BE78" s="762">
        <v>20830.95</v>
      </c>
      <c r="BF78" s="762">
        <v>20830.95</v>
      </c>
      <c r="BG78" s="762" t="s">
        <v>861</v>
      </c>
      <c r="BH78" s="762" t="s">
        <v>861</v>
      </c>
      <c r="BI78" s="762" t="s">
        <v>861</v>
      </c>
      <c r="BJ78" s="762" t="s">
        <v>861</v>
      </c>
      <c r="BK78" s="762" t="s">
        <v>861</v>
      </c>
      <c r="BL78" s="762" t="s">
        <v>861</v>
      </c>
      <c r="BM78" s="762" t="s">
        <v>862</v>
      </c>
      <c r="BN78" s="762" t="s">
        <v>749</v>
      </c>
      <c r="BO78" s="762" t="s">
        <v>749</v>
      </c>
      <c r="BP78" s="762" t="s">
        <v>749</v>
      </c>
      <c r="BQ78" s="762" t="s">
        <v>749</v>
      </c>
      <c r="BR78" s="762" t="s">
        <v>749</v>
      </c>
      <c r="BS78" s="762" t="s">
        <v>749</v>
      </c>
      <c r="BT78" s="763"/>
    </row>
    <row r="79" spans="2:73" ht="15.75">
      <c r="B79" s="760" t="s">
        <v>208</v>
      </c>
      <c r="C79" s="760" t="s">
        <v>845</v>
      </c>
      <c r="D79" s="760" t="s">
        <v>865</v>
      </c>
      <c r="E79" s="760" t="s">
        <v>841</v>
      </c>
      <c r="F79" s="760" t="s">
        <v>847</v>
      </c>
      <c r="G79" s="760" t="s">
        <v>844</v>
      </c>
      <c r="H79" s="760">
        <v>2009</v>
      </c>
      <c r="I79" s="640" t="s">
        <v>859</v>
      </c>
      <c r="J79" s="640"/>
      <c r="K79" s="50"/>
      <c r="L79" s="761" t="s">
        <v>749</v>
      </c>
      <c r="M79" s="762" t="s">
        <v>749</v>
      </c>
      <c r="N79" s="762">
        <v>1.28</v>
      </c>
      <c r="O79" s="762" t="s">
        <v>749</v>
      </c>
      <c r="P79" s="762" t="s">
        <v>749</v>
      </c>
      <c r="Q79" s="762" t="s">
        <v>749</v>
      </c>
      <c r="R79" s="762" t="s">
        <v>749</v>
      </c>
      <c r="S79" s="762" t="s">
        <v>749</v>
      </c>
      <c r="T79" s="762" t="s">
        <v>749</v>
      </c>
      <c r="U79" s="762" t="s">
        <v>749</v>
      </c>
      <c r="V79" s="762" t="s">
        <v>749</v>
      </c>
      <c r="W79" s="762" t="s">
        <v>749</v>
      </c>
      <c r="X79" s="762" t="s">
        <v>749</v>
      </c>
      <c r="Y79" s="762" t="s">
        <v>749</v>
      </c>
      <c r="Z79" s="762" t="s">
        <v>749</v>
      </c>
      <c r="AA79" s="762" t="s">
        <v>749</v>
      </c>
      <c r="AB79" s="762" t="s">
        <v>749</v>
      </c>
      <c r="AC79" s="762" t="s">
        <v>749</v>
      </c>
      <c r="AD79" s="762" t="s">
        <v>749</v>
      </c>
      <c r="AE79" s="762" t="s">
        <v>749</v>
      </c>
      <c r="AF79" s="762" t="s">
        <v>749</v>
      </c>
      <c r="AG79" s="762" t="s">
        <v>749</v>
      </c>
      <c r="AH79" s="762" t="s">
        <v>749</v>
      </c>
      <c r="AI79" s="762" t="s">
        <v>749</v>
      </c>
      <c r="AJ79" s="762" t="s">
        <v>749</v>
      </c>
      <c r="AK79" s="762" t="s">
        <v>749</v>
      </c>
      <c r="AL79" s="762" t="s">
        <v>749</v>
      </c>
      <c r="AM79" s="762" t="s">
        <v>749</v>
      </c>
      <c r="AN79" s="762" t="s">
        <v>749</v>
      </c>
      <c r="AO79" s="763" t="s">
        <v>860</v>
      </c>
      <c r="AP79" s="50"/>
      <c r="AQ79" s="761" t="s">
        <v>860</v>
      </c>
      <c r="AR79" s="762" t="s">
        <v>863</v>
      </c>
      <c r="AS79" s="762">
        <v>2.04</v>
      </c>
      <c r="AT79" s="762" t="s">
        <v>748</v>
      </c>
      <c r="AU79" s="762" t="s">
        <v>748</v>
      </c>
      <c r="AV79" s="762" t="s">
        <v>748</v>
      </c>
      <c r="AW79" s="762" t="s">
        <v>748</v>
      </c>
      <c r="AX79" s="762" t="s">
        <v>748</v>
      </c>
      <c r="AY79" s="762" t="s">
        <v>748</v>
      </c>
      <c r="AZ79" s="762" t="s">
        <v>748</v>
      </c>
      <c r="BA79" s="762" t="s">
        <v>748</v>
      </c>
      <c r="BB79" s="762" t="s">
        <v>748</v>
      </c>
      <c r="BC79" s="762" t="s">
        <v>861</v>
      </c>
      <c r="BD79" s="762" t="s">
        <v>861</v>
      </c>
      <c r="BE79" s="762" t="s">
        <v>861</v>
      </c>
      <c r="BF79" s="762" t="s">
        <v>861</v>
      </c>
      <c r="BG79" s="762" t="s">
        <v>861</v>
      </c>
      <c r="BH79" s="762" t="s">
        <v>861</v>
      </c>
      <c r="BI79" s="762" t="s">
        <v>861</v>
      </c>
      <c r="BJ79" s="762" t="s">
        <v>861</v>
      </c>
      <c r="BK79" s="762" t="s">
        <v>861</v>
      </c>
      <c r="BL79" s="762" t="s">
        <v>861</v>
      </c>
      <c r="BM79" s="762" t="s">
        <v>862</v>
      </c>
      <c r="BN79" s="762" t="s">
        <v>749</v>
      </c>
      <c r="BO79" s="762" t="s">
        <v>749</v>
      </c>
      <c r="BP79" s="762" t="s">
        <v>749</v>
      </c>
      <c r="BQ79" s="762" t="s">
        <v>749</v>
      </c>
      <c r="BR79" s="762" t="s">
        <v>749</v>
      </c>
      <c r="BS79" s="762" t="s">
        <v>749</v>
      </c>
      <c r="BT79" s="763"/>
      <c r="BU79" s="163"/>
    </row>
    <row r="80" spans="2:73" ht="15.75">
      <c r="B80" s="760" t="s">
        <v>208</v>
      </c>
      <c r="C80" s="760" t="s">
        <v>845</v>
      </c>
      <c r="D80" s="760" t="s">
        <v>865</v>
      </c>
      <c r="E80" s="760" t="s">
        <v>841</v>
      </c>
      <c r="F80" s="760" t="s">
        <v>847</v>
      </c>
      <c r="G80" s="760" t="s">
        <v>844</v>
      </c>
      <c r="H80" s="760">
        <v>2011</v>
      </c>
      <c r="I80" s="640" t="s">
        <v>859</v>
      </c>
      <c r="J80" s="640"/>
      <c r="K80" s="50"/>
      <c r="L80" s="761" t="s">
        <v>749</v>
      </c>
      <c r="M80" s="762" t="s">
        <v>749</v>
      </c>
      <c r="N80" s="762">
        <v>1.28</v>
      </c>
      <c r="O80" s="762" t="s">
        <v>749</v>
      </c>
      <c r="P80" s="762" t="s">
        <v>749</v>
      </c>
      <c r="Q80" s="762" t="s">
        <v>749</v>
      </c>
      <c r="R80" s="762" t="s">
        <v>749</v>
      </c>
      <c r="S80" s="762" t="s">
        <v>749</v>
      </c>
      <c r="T80" s="762" t="s">
        <v>749</v>
      </c>
      <c r="U80" s="762" t="s">
        <v>749</v>
      </c>
      <c r="V80" s="762" t="s">
        <v>749</v>
      </c>
      <c r="W80" s="762" t="s">
        <v>749</v>
      </c>
      <c r="X80" s="762" t="s">
        <v>749</v>
      </c>
      <c r="Y80" s="762" t="s">
        <v>749</v>
      </c>
      <c r="Z80" s="762" t="s">
        <v>749</v>
      </c>
      <c r="AA80" s="762" t="s">
        <v>749</v>
      </c>
      <c r="AB80" s="762" t="s">
        <v>749</v>
      </c>
      <c r="AC80" s="762" t="s">
        <v>749</v>
      </c>
      <c r="AD80" s="762" t="s">
        <v>749</v>
      </c>
      <c r="AE80" s="762" t="s">
        <v>749</v>
      </c>
      <c r="AF80" s="762" t="s">
        <v>749</v>
      </c>
      <c r="AG80" s="762" t="s">
        <v>749</v>
      </c>
      <c r="AH80" s="762" t="s">
        <v>749</v>
      </c>
      <c r="AI80" s="762" t="s">
        <v>749</v>
      </c>
      <c r="AJ80" s="762" t="s">
        <v>749</v>
      </c>
      <c r="AK80" s="762" t="s">
        <v>749</v>
      </c>
      <c r="AL80" s="762" t="s">
        <v>749</v>
      </c>
      <c r="AM80" s="762" t="s">
        <v>749</v>
      </c>
      <c r="AN80" s="762" t="s">
        <v>749</v>
      </c>
      <c r="AO80" s="763" t="s">
        <v>860</v>
      </c>
      <c r="AP80" s="50"/>
      <c r="AQ80" s="761" t="s">
        <v>860</v>
      </c>
      <c r="AR80" s="762" t="s">
        <v>863</v>
      </c>
      <c r="AS80" s="762">
        <v>2.04</v>
      </c>
      <c r="AT80" s="762" t="s">
        <v>748</v>
      </c>
      <c r="AU80" s="762" t="s">
        <v>748</v>
      </c>
      <c r="AV80" s="762" t="s">
        <v>748</v>
      </c>
      <c r="AW80" s="762" t="s">
        <v>748</v>
      </c>
      <c r="AX80" s="762" t="s">
        <v>748</v>
      </c>
      <c r="AY80" s="762" t="s">
        <v>748</v>
      </c>
      <c r="AZ80" s="762" t="s">
        <v>748</v>
      </c>
      <c r="BA80" s="762" t="s">
        <v>748</v>
      </c>
      <c r="BB80" s="762" t="s">
        <v>748</v>
      </c>
      <c r="BC80" s="762" t="s">
        <v>861</v>
      </c>
      <c r="BD80" s="762" t="s">
        <v>861</v>
      </c>
      <c r="BE80" s="762" t="s">
        <v>861</v>
      </c>
      <c r="BF80" s="762" t="s">
        <v>861</v>
      </c>
      <c r="BG80" s="762" t="s">
        <v>861</v>
      </c>
      <c r="BH80" s="762" t="s">
        <v>861</v>
      </c>
      <c r="BI80" s="762" t="s">
        <v>861</v>
      </c>
      <c r="BJ80" s="762" t="s">
        <v>861</v>
      </c>
      <c r="BK80" s="762" t="s">
        <v>861</v>
      </c>
      <c r="BL80" s="762" t="s">
        <v>861</v>
      </c>
      <c r="BM80" s="762" t="s">
        <v>862</v>
      </c>
      <c r="BN80" s="762" t="s">
        <v>749</v>
      </c>
      <c r="BO80" s="762" t="s">
        <v>749</v>
      </c>
      <c r="BP80" s="762" t="s">
        <v>749</v>
      </c>
      <c r="BQ80" s="762" t="s">
        <v>749</v>
      </c>
      <c r="BR80" s="762" t="s">
        <v>749</v>
      </c>
      <c r="BS80" s="762" t="s">
        <v>749</v>
      </c>
      <c r="BT80" s="763"/>
      <c r="BU80" s="163"/>
    </row>
    <row r="81" spans="2:73">
      <c r="B81" s="760" t="s">
        <v>208</v>
      </c>
      <c r="C81" s="760" t="s">
        <v>845</v>
      </c>
      <c r="D81" s="760" t="s">
        <v>865</v>
      </c>
      <c r="E81" s="760" t="s">
        <v>841</v>
      </c>
      <c r="F81" s="760" t="s">
        <v>847</v>
      </c>
      <c r="G81" s="760" t="s">
        <v>844</v>
      </c>
      <c r="H81" s="760">
        <v>2012</v>
      </c>
      <c r="I81" s="640" t="s">
        <v>859</v>
      </c>
      <c r="J81" s="640"/>
      <c r="K81" s="50"/>
      <c r="L81" s="761" t="s">
        <v>749</v>
      </c>
      <c r="M81" s="762" t="s">
        <v>749</v>
      </c>
      <c r="N81" s="762">
        <v>7.68</v>
      </c>
      <c r="O81" s="762" t="s">
        <v>749</v>
      </c>
      <c r="P81" s="762" t="s">
        <v>749</v>
      </c>
      <c r="Q81" s="762" t="s">
        <v>749</v>
      </c>
      <c r="R81" s="762" t="s">
        <v>749</v>
      </c>
      <c r="S81" s="762" t="s">
        <v>749</v>
      </c>
      <c r="T81" s="762" t="s">
        <v>749</v>
      </c>
      <c r="U81" s="762" t="s">
        <v>749</v>
      </c>
      <c r="V81" s="762" t="s">
        <v>749</v>
      </c>
      <c r="W81" s="762" t="s">
        <v>749</v>
      </c>
      <c r="X81" s="762" t="s">
        <v>749</v>
      </c>
      <c r="Y81" s="762" t="s">
        <v>749</v>
      </c>
      <c r="Z81" s="762" t="s">
        <v>749</v>
      </c>
      <c r="AA81" s="762" t="s">
        <v>749</v>
      </c>
      <c r="AB81" s="762" t="s">
        <v>749</v>
      </c>
      <c r="AC81" s="762" t="s">
        <v>749</v>
      </c>
      <c r="AD81" s="762" t="s">
        <v>749</v>
      </c>
      <c r="AE81" s="762" t="s">
        <v>749</v>
      </c>
      <c r="AF81" s="762" t="s">
        <v>749</v>
      </c>
      <c r="AG81" s="762" t="s">
        <v>749</v>
      </c>
      <c r="AH81" s="762" t="s">
        <v>749</v>
      </c>
      <c r="AI81" s="762" t="s">
        <v>749</v>
      </c>
      <c r="AJ81" s="762" t="s">
        <v>749</v>
      </c>
      <c r="AK81" s="762" t="s">
        <v>749</v>
      </c>
      <c r="AL81" s="762" t="s">
        <v>749</v>
      </c>
      <c r="AM81" s="762" t="s">
        <v>749</v>
      </c>
      <c r="AN81" s="762" t="s">
        <v>749</v>
      </c>
      <c r="AO81" s="763" t="s">
        <v>860</v>
      </c>
      <c r="AP81" s="50"/>
      <c r="AQ81" s="761" t="s">
        <v>860</v>
      </c>
      <c r="AR81" s="762" t="s">
        <v>863</v>
      </c>
      <c r="AS81" s="762">
        <v>12.25</v>
      </c>
      <c r="AT81" s="762" t="s">
        <v>748</v>
      </c>
      <c r="AU81" s="762" t="s">
        <v>748</v>
      </c>
      <c r="AV81" s="762" t="s">
        <v>748</v>
      </c>
      <c r="AW81" s="762" t="s">
        <v>748</v>
      </c>
      <c r="AX81" s="762" t="s">
        <v>748</v>
      </c>
      <c r="AY81" s="762" t="s">
        <v>748</v>
      </c>
      <c r="AZ81" s="762" t="s">
        <v>748</v>
      </c>
      <c r="BA81" s="762" t="s">
        <v>748</v>
      </c>
      <c r="BB81" s="762" t="s">
        <v>748</v>
      </c>
      <c r="BC81" s="762" t="s">
        <v>861</v>
      </c>
      <c r="BD81" s="762" t="s">
        <v>861</v>
      </c>
      <c r="BE81" s="762" t="s">
        <v>861</v>
      </c>
      <c r="BF81" s="762" t="s">
        <v>861</v>
      </c>
      <c r="BG81" s="762" t="s">
        <v>861</v>
      </c>
      <c r="BH81" s="762" t="s">
        <v>861</v>
      </c>
      <c r="BI81" s="762" t="s">
        <v>861</v>
      </c>
      <c r="BJ81" s="762" t="s">
        <v>861</v>
      </c>
      <c r="BK81" s="762" t="s">
        <v>861</v>
      </c>
      <c r="BL81" s="762" t="s">
        <v>861</v>
      </c>
      <c r="BM81" s="762" t="s">
        <v>862</v>
      </c>
      <c r="BN81" s="762" t="s">
        <v>749</v>
      </c>
      <c r="BO81" s="762" t="s">
        <v>749</v>
      </c>
      <c r="BP81" s="762" t="s">
        <v>749</v>
      </c>
      <c r="BQ81" s="762" t="s">
        <v>749</v>
      </c>
      <c r="BR81" s="762" t="s">
        <v>749</v>
      </c>
      <c r="BS81" s="762" t="s">
        <v>749</v>
      </c>
      <c r="BT81" s="763"/>
    </row>
    <row r="82" spans="2:73" ht="15.75">
      <c r="B82" s="760" t="s">
        <v>208</v>
      </c>
      <c r="C82" s="760" t="s">
        <v>845</v>
      </c>
      <c r="D82" s="760" t="s">
        <v>865</v>
      </c>
      <c r="E82" s="760" t="s">
        <v>841</v>
      </c>
      <c r="F82" s="760" t="s">
        <v>847</v>
      </c>
      <c r="G82" s="760" t="s">
        <v>844</v>
      </c>
      <c r="H82" s="760">
        <v>2013</v>
      </c>
      <c r="I82" s="640" t="s">
        <v>859</v>
      </c>
      <c r="J82" s="640"/>
      <c r="K82" s="50"/>
      <c r="L82" s="761" t="s">
        <v>749</v>
      </c>
      <c r="M82" s="762" t="s">
        <v>749</v>
      </c>
      <c r="N82" s="762">
        <v>2.56</v>
      </c>
      <c r="O82" s="762" t="s">
        <v>749</v>
      </c>
      <c r="P82" s="762" t="s">
        <v>749</v>
      </c>
      <c r="Q82" s="762" t="s">
        <v>749</v>
      </c>
      <c r="R82" s="762" t="s">
        <v>749</v>
      </c>
      <c r="S82" s="762" t="s">
        <v>749</v>
      </c>
      <c r="T82" s="762" t="s">
        <v>749</v>
      </c>
      <c r="U82" s="762" t="s">
        <v>749</v>
      </c>
      <c r="V82" s="762" t="s">
        <v>749</v>
      </c>
      <c r="W82" s="762" t="s">
        <v>749</v>
      </c>
      <c r="X82" s="762" t="s">
        <v>749</v>
      </c>
      <c r="Y82" s="762" t="s">
        <v>749</v>
      </c>
      <c r="Z82" s="762" t="s">
        <v>749</v>
      </c>
      <c r="AA82" s="762" t="s">
        <v>749</v>
      </c>
      <c r="AB82" s="762" t="s">
        <v>749</v>
      </c>
      <c r="AC82" s="762" t="s">
        <v>749</v>
      </c>
      <c r="AD82" s="762" t="s">
        <v>749</v>
      </c>
      <c r="AE82" s="762" t="s">
        <v>749</v>
      </c>
      <c r="AF82" s="762" t="s">
        <v>749</v>
      </c>
      <c r="AG82" s="762" t="s">
        <v>749</v>
      </c>
      <c r="AH82" s="762" t="s">
        <v>749</v>
      </c>
      <c r="AI82" s="762" t="s">
        <v>749</v>
      </c>
      <c r="AJ82" s="762" t="s">
        <v>749</v>
      </c>
      <c r="AK82" s="762" t="s">
        <v>749</v>
      </c>
      <c r="AL82" s="762" t="s">
        <v>749</v>
      </c>
      <c r="AM82" s="762" t="s">
        <v>749</v>
      </c>
      <c r="AN82" s="762" t="s">
        <v>749</v>
      </c>
      <c r="AO82" s="763" t="s">
        <v>860</v>
      </c>
      <c r="AP82" s="50"/>
      <c r="AQ82" s="761" t="s">
        <v>860</v>
      </c>
      <c r="AR82" s="762" t="s">
        <v>863</v>
      </c>
      <c r="AS82" s="762">
        <v>2.04</v>
      </c>
      <c r="AT82" s="762" t="s">
        <v>748</v>
      </c>
      <c r="AU82" s="762" t="s">
        <v>748</v>
      </c>
      <c r="AV82" s="762" t="s">
        <v>748</v>
      </c>
      <c r="AW82" s="762" t="s">
        <v>748</v>
      </c>
      <c r="AX82" s="762" t="s">
        <v>748</v>
      </c>
      <c r="AY82" s="762" t="s">
        <v>748</v>
      </c>
      <c r="AZ82" s="762" t="s">
        <v>748</v>
      </c>
      <c r="BA82" s="762" t="s">
        <v>748</v>
      </c>
      <c r="BB82" s="762" t="s">
        <v>748</v>
      </c>
      <c r="BC82" s="762" t="s">
        <v>861</v>
      </c>
      <c r="BD82" s="762" t="s">
        <v>861</v>
      </c>
      <c r="BE82" s="762" t="s">
        <v>861</v>
      </c>
      <c r="BF82" s="762" t="s">
        <v>861</v>
      </c>
      <c r="BG82" s="762" t="s">
        <v>861</v>
      </c>
      <c r="BH82" s="762" t="s">
        <v>861</v>
      </c>
      <c r="BI82" s="762" t="s">
        <v>861</v>
      </c>
      <c r="BJ82" s="762" t="s">
        <v>861</v>
      </c>
      <c r="BK82" s="762" t="s">
        <v>861</v>
      </c>
      <c r="BL82" s="762" t="s">
        <v>861</v>
      </c>
      <c r="BM82" s="762" t="s">
        <v>862</v>
      </c>
      <c r="BN82" s="762" t="s">
        <v>749</v>
      </c>
      <c r="BO82" s="762" t="s">
        <v>749</v>
      </c>
      <c r="BP82" s="762" t="s">
        <v>749</v>
      </c>
      <c r="BQ82" s="762" t="s">
        <v>749</v>
      </c>
      <c r="BR82" s="762" t="s">
        <v>749</v>
      </c>
      <c r="BS82" s="762" t="s">
        <v>749</v>
      </c>
      <c r="BT82" s="763"/>
      <c r="BU82" s="163"/>
    </row>
    <row r="83" spans="2:73" ht="15.75">
      <c r="B83" s="760" t="s">
        <v>208</v>
      </c>
      <c r="C83" s="760" t="s">
        <v>845</v>
      </c>
      <c r="D83" s="760" t="s">
        <v>866</v>
      </c>
      <c r="E83" s="760" t="s">
        <v>841</v>
      </c>
      <c r="F83" s="760" t="s">
        <v>847</v>
      </c>
      <c r="G83" s="760" t="s">
        <v>844</v>
      </c>
      <c r="H83" s="760">
        <v>2012</v>
      </c>
      <c r="I83" s="640" t="s">
        <v>859</v>
      </c>
      <c r="J83" s="640"/>
      <c r="K83" s="50"/>
      <c r="L83" s="761" t="s">
        <v>749</v>
      </c>
      <c r="M83" s="762" t="s">
        <v>749</v>
      </c>
      <c r="N83" s="762" t="s">
        <v>749</v>
      </c>
      <c r="O83" s="762" t="s">
        <v>749</v>
      </c>
      <c r="P83" s="762" t="s">
        <v>749</v>
      </c>
      <c r="Q83" s="762" t="s">
        <v>749</v>
      </c>
      <c r="R83" s="762" t="s">
        <v>749</v>
      </c>
      <c r="S83" s="762" t="s">
        <v>749</v>
      </c>
      <c r="T83" s="762" t="s">
        <v>749</v>
      </c>
      <c r="U83" s="762" t="s">
        <v>749</v>
      </c>
      <c r="V83" s="762" t="s">
        <v>749</v>
      </c>
      <c r="W83" s="762" t="s">
        <v>749</v>
      </c>
      <c r="X83" s="762" t="s">
        <v>749</v>
      </c>
      <c r="Y83" s="762" t="s">
        <v>749</v>
      </c>
      <c r="Z83" s="762" t="s">
        <v>749</v>
      </c>
      <c r="AA83" s="762" t="s">
        <v>749</v>
      </c>
      <c r="AB83" s="762" t="s">
        <v>749</v>
      </c>
      <c r="AC83" s="762" t="s">
        <v>749</v>
      </c>
      <c r="AD83" s="762" t="s">
        <v>749</v>
      </c>
      <c r="AE83" s="762" t="s">
        <v>749</v>
      </c>
      <c r="AF83" s="762" t="s">
        <v>749</v>
      </c>
      <c r="AG83" s="762" t="s">
        <v>749</v>
      </c>
      <c r="AH83" s="762" t="s">
        <v>749</v>
      </c>
      <c r="AI83" s="762" t="s">
        <v>749</v>
      </c>
      <c r="AJ83" s="762" t="s">
        <v>749</v>
      </c>
      <c r="AK83" s="762" t="s">
        <v>749</v>
      </c>
      <c r="AL83" s="762" t="s">
        <v>749</v>
      </c>
      <c r="AM83" s="762" t="s">
        <v>749</v>
      </c>
      <c r="AN83" s="762" t="s">
        <v>749</v>
      </c>
      <c r="AO83" s="763" t="s">
        <v>860</v>
      </c>
      <c r="AP83" s="50"/>
      <c r="AQ83" s="761" t="s">
        <v>860</v>
      </c>
      <c r="AR83" s="762" t="s">
        <v>863</v>
      </c>
      <c r="AS83" s="762" t="s">
        <v>748</v>
      </c>
      <c r="AT83" s="762" t="s">
        <v>748</v>
      </c>
      <c r="AU83" s="762" t="s">
        <v>748</v>
      </c>
      <c r="AV83" s="762" t="s">
        <v>748</v>
      </c>
      <c r="AW83" s="762" t="s">
        <v>748</v>
      </c>
      <c r="AX83" s="762" t="s">
        <v>748</v>
      </c>
      <c r="AY83" s="762" t="s">
        <v>748</v>
      </c>
      <c r="AZ83" s="762" t="s">
        <v>748</v>
      </c>
      <c r="BA83" s="762" t="s">
        <v>748</v>
      </c>
      <c r="BB83" s="762" t="s">
        <v>748</v>
      </c>
      <c r="BC83" s="762" t="s">
        <v>861</v>
      </c>
      <c r="BD83" s="762" t="s">
        <v>861</v>
      </c>
      <c r="BE83" s="762" t="s">
        <v>861</v>
      </c>
      <c r="BF83" s="762" t="s">
        <v>861</v>
      </c>
      <c r="BG83" s="762" t="s">
        <v>861</v>
      </c>
      <c r="BH83" s="762" t="s">
        <v>861</v>
      </c>
      <c r="BI83" s="762" t="s">
        <v>861</v>
      </c>
      <c r="BJ83" s="762" t="s">
        <v>861</v>
      </c>
      <c r="BK83" s="762" t="s">
        <v>861</v>
      </c>
      <c r="BL83" s="762" t="s">
        <v>861</v>
      </c>
      <c r="BM83" s="762" t="s">
        <v>862</v>
      </c>
      <c r="BN83" s="762" t="s">
        <v>749</v>
      </c>
      <c r="BO83" s="762" t="s">
        <v>749</v>
      </c>
      <c r="BP83" s="762" t="s">
        <v>749</v>
      </c>
      <c r="BQ83" s="762" t="s">
        <v>749</v>
      </c>
      <c r="BR83" s="762" t="s">
        <v>749</v>
      </c>
      <c r="BS83" s="762" t="s">
        <v>749</v>
      </c>
      <c r="BT83" s="763"/>
      <c r="BU83" s="163"/>
    </row>
    <row r="84" spans="2:73" ht="15.75">
      <c r="B84" s="760" t="s">
        <v>208</v>
      </c>
      <c r="C84" s="760" t="s">
        <v>845</v>
      </c>
      <c r="D84" s="760" t="s">
        <v>866</v>
      </c>
      <c r="E84" s="760" t="s">
        <v>841</v>
      </c>
      <c r="F84" s="760" t="s">
        <v>847</v>
      </c>
      <c r="G84" s="760" t="s">
        <v>844</v>
      </c>
      <c r="H84" s="760">
        <v>2013</v>
      </c>
      <c r="I84" s="640" t="s">
        <v>859</v>
      </c>
      <c r="J84" s="640"/>
      <c r="K84" s="50"/>
      <c r="L84" s="761" t="s">
        <v>749</v>
      </c>
      <c r="M84" s="762" t="s">
        <v>749</v>
      </c>
      <c r="N84" s="762" t="s">
        <v>749</v>
      </c>
      <c r="O84" s="762" t="s">
        <v>749</v>
      </c>
      <c r="P84" s="762" t="s">
        <v>749</v>
      </c>
      <c r="Q84" s="762" t="s">
        <v>749</v>
      </c>
      <c r="R84" s="762" t="s">
        <v>749</v>
      </c>
      <c r="S84" s="762" t="s">
        <v>749</v>
      </c>
      <c r="T84" s="762" t="s">
        <v>749</v>
      </c>
      <c r="U84" s="762" t="s">
        <v>749</v>
      </c>
      <c r="V84" s="762" t="s">
        <v>749</v>
      </c>
      <c r="W84" s="762" t="s">
        <v>749</v>
      </c>
      <c r="X84" s="762" t="s">
        <v>749</v>
      </c>
      <c r="Y84" s="762" t="s">
        <v>749</v>
      </c>
      <c r="Z84" s="762" t="s">
        <v>749</v>
      </c>
      <c r="AA84" s="762" t="s">
        <v>749</v>
      </c>
      <c r="AB84" s="762" t="s">
        <v>749</v>
      </c>
      <c r="AC84" s="762" t="s">
        <v>749</v>
      </c>
      <c r="AD84" s="762" t="s">
        <v>749</v>
      </c>
      <c r="AE84" s="762" t="s">
        <v>749</v>
      </c>
      <c r="AF84" s="762" t="s">
        <v>749</v>
      </c>
      <c r="AG84" s="762" t="s">
        <v>749</v>
      </c>
      <c r="AH84" s="762" t="s">
        <v>749</v>
      </c>
      <c r="AI84" s="762" t="s">
        <v>749</v>
      </c>
      <c r="AJ84" s="762" t="s">
        <v>749</v>
      </c>
      <c r="AK84" s="762" t="s">
        <v>749</v>
      </c>
      <c r="AL84" s="762" t="s">
        <v>749</v>
      </c>
      <c r="AM84" s="762" t="s">
        <v>749</v>
      </c>
      <c r="AN84" s="762" t="s">
        <v>749</v>
      </c>
      <c r="AO84" s="763" t="s">
        <v>860</v>
      </c>
      <c r="AP84" s="50"/>
      <c r="AQ84" s="761" t="s">
        <v>860</v>
      </c>
      <c r="AR84" s="762" t="s">
        <v>863</v>
      </c>
      <c r="AS84" s="762" t="s">
        <v>748</v>
      </c>
      <c r="AT84" s="762" t="s">
        <v>748</v>
      </c>
      <c r="AU84" s="762" t="s">
        <v>748</v>
      </c>
      <c r="AV84" s="762" t="s">
        <v>748</v>
      </c>
      <c r="AW84" s="762" t="s">
        <v>748</v>
      </c>
      <c r="AX84" s="762" t="s">
        <v>748</v>
      </c>
      <c r="AY84" s="762" t="s">
        <v>748</v>
      </c>
      <c r="AZ84" s="762" t="s">
        <v>748</v>
      </c>
      <c r="BA84" s="762" t="s">
        <v>748</v>
      </c>
      <c r="BB84" s="762" t="s">
        <v>748</v>
      </c>
      <c r="BC84" s="762" t="s">
        <v>861</v>
      </c>
      <c r="BD84" s="762" t="s">
        <v>861</v>
      </c>
      <c r="BE84" s="762" t="s">
        <v>861</v>
      </c>
      <c r="BF84" s="762" t="s">
        <v>861</v>
      </c>
      <c r="BG84" s="762" t="s">
        <v>861</v>
      </c>
      <c r="BH84" s="762" t="s">
        <v>861</v>
      </c>
      <c r="BI84" s="762" t="s">
        <v>861</v>
      </c>
      <c r="BJ84" s="762" t="s">
        <v>861</v>
      </c>
      <c r="BK84" s="762" t="s">
        <v>861</v>
      </c>
      <c r="BL84" s="762" t="s">
        <v>861</v>
      </c>
      <c r="BM84" s="762" t="s">
        <v>862</v>
      </c>
      <c r="BN84" s="762" t="s">
        <v>749</v>
      </c>
      <c r="BO84" s="762" t="s">
        <v>749</v>
      </c>
      <c r="BP84" s="762" t="s">
        <v>749</v>
      </c>
      <c r="BQ84" s="762" t="s">
        <v>749</v>
      </c>
      <c r="BR84" s="762" t="s">
        <v>749</v>
      </c>
      <c r="BS84" s="762" t="s">
        <v>749</v>
      </c>
      <c r="BT84" s="763"/>
      <c r="BU84" s="163"/>
    </row>
    <row r="85" spans="2:73">
      <c r="B85" s="760" t="s">
        <v>208</v>
      </c>
      <c r="C85" s="760" t="s">
        <v>845</v>
      </c>
      <c r="D85" s="760" t="s">
        <v>22</v>
      </c>
      <c r="E85" s="760" t="s">
        <v>841</v>
      </c>
      <c r="F85" s="760" t="s">
        <v>847</v>
      </c>
      <c r="G85" s="760" t="s">
        <v>842</v>
      </c>
      <c r="H85" s="760">
        <v>2012</v>
      </c>
      <c r="I85" s="640" t="s">
        <v>859</v>
      </c>
      <c r="J85" s="640"/>
      <c r="K85" s="50"/>
      <c r="L85" s="761" t="s">
        <v>749</v>
      </c>
      <c r="M85" s="762">
        <v>104.77</v>
      </c>
      <c r="N85" s="762">
        <v>104.77</v>
      </c>
      <c r="O85" s="762">
        <v>101.85</v>
      </c>
      <c r="P85" s="762">
        <v>101.85</v>
      </c>
      <c r="Q85" s="762">
        <v>101.85</v>
      </c>
      <c r="R85" s="762">
        <v>89.68</v>
      </c>
      <c r="S85" s="762">
        <v>87.83</v>
      </c>
      <c r="T85" s="762">
        <v>87.83</v>
      </c>
      <c r="U85" s="762">
        <v>80.760000000000005</v>
      </c>
      <c r="V85" s="762">
        <v>69.42</v>
      </c>
      <c r="W85" s="762">
        <v>44.12</v>
      </c>
      <c r="X85" s="762">
        <v>43.09</v>
      </c>
      <c r="Y85" s="762">
        <v>17.95</v>
      </c>
      <c r="Z85" s="762">
        <v>13.78</v>
      </c>
      <c r="AA85" s="762">
        <v>13.78</v>
      </c>
      <c r="AB85" s="762" t="s">
        <v>749</v>
      </c>
      <c r="AC85" s="762" t="s">
        <v>749</v>
      </c>
      <c r="AD85" s="762" t="s">
        <v>749</v>
      </c>
      <c r="AE85" s="762" t="s">
        <v>749</v>
      </c>
      <c r="AF85" s="762" t="s">
        <v>749</v>
      </c>
      <c r="AG85" s="762" t="s">
        <v>749</v>
      </c>
      <c r="AH85" s="762" t="s">
        <v>749</v>
      </c>
      <c r="AI85" s="762" t="s">
        <v>749</v>
      </c>
      <c r="AJ85" s="762" t="s">
        <v>749</v>
      </c>
      <c r="AK85" s="762" t="s">
        <v>749</v>
      </c>
      <c r="AL85" s="762" t="s">
        <v>749</v>
      </c>
      <c r="AM85" s="762" t="s">
        <v>749</v>
      </c>
      <c r="AN85" s="762" t="s">
        <v>749</v>
      </c>
      <c r="AO85" s="763" t="s">
        <v>860</v>
      </c>
      <c r="AP85" s="50"/>
      <c r="AQ85" s="761" t="s">
        <v>860</v>
      </c>
      <c r="AR85" s="762">
        <v>626453.69999999995</v>
      </c>
      <c r="AS85" s="762">
        <v>626453.69999999995</v>
      </c>
      <c r="AT85" s="762">
        <v>615906.81000000006</v>
      </c>
      <c r="AU85" s="762">
        <v>615906.81000000006</v>
      </c>
      <c r="AV85" s="762">
        <v>615906.81000000006</v>
      </c>
      <c r="AW85" s="762">
        <v>573377.9</v>
      </c>
      <c r="AX85" s="762">
        <v>565372.77</v>
      </c>
      <c r="AY85" s="762">
        <v>565372.77</v>
      </c>
      <c r="AZ85" s="762">
        <v>543804.88</v>
      </c>
      <c r="BA85" s="762">
        <v>495264.54</v>
      </c>
      <c r="BB85" s="762">
        <v>385108.46</v>
      </c>
      <c r="BC85" s="762">
        <v>382363.42</v>
      </c>
      <c r="BD85" s="762">
        <v>244069.51</v>
      </c>
      <c r="BE85" s="762">
        <v>229016.44</v>
      </c>
      <c r="BF85" s="762">
        <v>229016.44</v>
      </c>
      <c r="BG85" s="762">
        <v>76817.289999999994</v>
      </c>
      <c r="BH85" s="762" t="s">
        <v>861</v>
      </c>
      <c r="BI85" s="762" t="s">
        <v>861</v>
      </c>
      <c r="BJ85" s="762" t="s">
        <v>861</v>
      </c>
      <c r="BK85" s="762" t="s">
        <v>861</v>
      </c>
      <c r="BL85" s="762" t="s">
        <v>861</v>
      </c>
      <c r="BM85" s="762" t="s">
        <v>862</v>
      </c>
      <c r="BN85" s="762" t="s">
        <v>749</v>
      </c>
      <c r="BO85" s="762" t="s">
        <v>749</v>
      </c>
      <c r="BP85" s="762" t="s">
        <v>749</v>
      </c>
      <c r="BQ85" s="762" t="s">
        <v>749</v>
      </c>
      <c r="BR85" s="762" t="s">
        <v>749</v>
      </c>
      <c r="BS85" s="762" t="s">
        <v>749</v>
      </c>
      <c r="BT85" s="763"/>
    </row>
    <row r="86" spans="2:73">
      <c r="B86" s="760" t="s">
        <v>208</v>
      </c>
      <c r="C86" s="760" t="s">
        <v>845</v>
      </c>
      <c r="D86" s="760" t="s">
        <v>22</v>
      </c>
      <c r="E86" s="760" t="s">
        <v>841</v>
      </c>
      <c r="F86" s="760" t="s">
        <v>847</v>
      </c>
      <c r="G86" s="760" t="s">
        <v>842</v>
      </c>
      <c r="H86" s="760">
        <v>2013</v>
      </c>
      <c r="I86" s="640" t="s">
        <v>859</v>
      </c>
      <c r="J86" s="640"/>
      <c r="K86" s="50"/>
      <c r="L86" s="761" t="s">
        <v>749</v>
      </c>
      <c r="M86" s="762" t="s">
        <v>749</v>
      </c>
      <c r="N86" s="762">
        <v>2947.83</v>
      </c>
      <c r="O86" s="762">
        <v>2855.83</v>
      </c>
      <c r="P86" s="762">
        <v>2838.09</v>
      </c>
      <c r="Q86" s="762">
        <v>2775.46</v>
      </c>
      <c r="R86" s="762">
        <v>2524.54</v>
      </c>
      <c r="S86" s="762">
        <v>2408.5</v>
      </c>
      <c r="T86" s="762">
        <v>2408.5</v>
      </c>
      <c r="U86" s="762">
        <v>2406.92</v>
      </c>
      <c r="V86" s="762">
        <v>2287.35</v>
      </c>
      <c r="W86" s="762">
        <v>1811.64</v>
      </c>
      <c r="X86" s="762">
        <v>1241.25</v>
      </c>
      <c r="Y86" s="762">
        <v>1228.1500000000001</v>
      </c>
      <c r="Z86" s="762">
        <v>675.49</v>
      </c>
      <c r="AA86" s="762">
        <v>360.61</v>
      </c>
      <c r="AB86" s="762">
        <v>360.61</v>
      </c>
      <c r="AC86" s="762">
        <v>315.27</v>
      </c>
      <c r="AD86" s="762">
        <v>119.18</v>
      </c>
      <c r="AE86" s="762">
        <v>115.64</v>
      </c>
      <c r="AF86" s="762">
        <v>115.64</v>
      </c>
      <c r="AG86" s="762">
        <v>115.64</v>
      </c>
      <c r="AH86" s="762" t="s">
        <v>749</v>
      </c>
      <c r="AI86" s="762" t="s">
        <v>749</v>
      </c>
      <c r="AJ86" s="762" t="s">
        <v>749</v>
      </c>
      <c r="AK86" s="762" t="s">
        <v>749</v>
      </c>
      <c r="AL86" s="762" t="s">
        <v>749</v>
      </c>
      <c r="AM86" s="762" t="s">
        <v>749</v>
      </c>
      <c r="AN86" s="762" t="s">
        <v>749</v>
      </c>
      <c r="AO86" s="763" t="s">
        <v>860</v>
      </c>
      <c r="AP86" s="50"/>
      <c r="AQ86" s="761" t="s">
        <v>860</v>
      </c>
      <c r="AR86" s="762" t="s">
        <v>863</v>
      </c>
      <c r="AS86" s="762">
        <v>16367573.869999999</v>
      </c>
      <c r="AT86" s="762">
        <v>16081472.52</v>
      </c>
      <c r="AU86" s="762">
        <v>16026304.43</v>
      </c>
      <c r="AV86" s="762">
        <v>15831594.42</v>
      </c>
      <c r="AW86" s="762">
        <v>14987208.210000001</v>
      </c>
      <c r="AX86" s="762">
        <v>14408587.35</v>
      </c>
      <c r="AY86" s="762">
        <v>14408587.35</v>
      </c>
      <c r="AZ86" s="762">
        <v>14355091.24</v>
      </c>
      <c r="BA86" s="762">
        <v>13955333.710000001</v>
      </c>
      <c r="BB86" s="762">
        <v>10888140.609999999</v>
      </c>
      <c r="BC86" s="762">
        <v>6761355.0700000003</v>
      </c>
      <c r="BD86" s="762">
        <v>6317794.0300000003</v>
      </c>
      <c r="BE86" s="762">
        <v>3221817.77</v>
      </c>
      <c r="BF86" s="762">
        <v>2242421.0699999998</v>
      </c>
      <c r="BG86" s="762">
        <v>2242421.0699999998</v>
      </c>
      <c r="BH86" s="762">
        <v>1871003.01</v>
      </c>
      <c r="BI86" s="762">
        <v>341537.29</v>
      </c>
      <c r="BJ86" s="762">
        <v>332979.55</v>
      </c>
      <c r="BK86" s="762">
        <v>332979.55</v>
      </c>
      <c r="BL86" s="762">
        <v>332979.55</v>
      </c>
      <c r="BM86" s="762" t="s">
        <v>862</v>
      </c>
      <c r="BN86" s="762" t="s">
        <v>749</v>
      </c>
      <c r="BO86" s="762" t="s">
        <v>749</v>
      </c>
      <c r="BP86" s="762" t="s">
        <v>749</v>
      </c>
      <c r="BQ86" s="762" t="s">
        <v>749</v>
      </c>
      <c r="BR86" s="762" t="s">
        <v>749</v>
      </c>
      <c r="BS86" s="762" t="s">
        <v>749</v>
      </c>
      <c r="BT86" s="763"/>
    </row>
    <row r="87" spans="2:73">
      <c r="B87" s="760" t="s">
        <v>208</v>
      </c>
      <c r="C87" s="760" t="s">
        <v>845</v>
      </c>
      <c r="D87" s="760" t="s">
        <v>867</v>
      </c>
      <c r="E87" s="760" t="s">
        <v>841</v>
      </c>
      <c r="F87" s="760" t="s">
        <v>847</v>
      </c>
      <c r="G87" s="760" t="s">
        <v>842</v>
      </c>
      <c r="H87" s="760">
        <v>2013</v>
      </c>
      <c r="I87" s="640" t="s">
        <v>859</v>
      </c>
      <c r="J87" s="640"/>
      <c r="K87" s="50"/>
      <c r="L87" s="761" t="s">
        <v>749</v>
      </c>
      <c r="M87" s="762" t="s">
        <v>749</v>
      </c>
      <c r="N87" s="762">
        <v>452.64</v>
      </c>
      <c r="O87" s="762">
        <v>452.64</v>
      </c>
      <c r="P87" s="762">
        <v>446.58</v>
      </c>
      <c r="Q87" s="762">
        <v>414.18</v>
      </c>
      <c r="R87" s="762">
        <v>176.77</v>
      </c>
      <c r="S87" s="762">
        <v>176.77</v>
      </c>
      <c r="T87" s="762">
        <v>176.77</v>
      </c>
      <c r="U87" s="762">
        <v>176.77</v>
      </c>
      <c r="V87" s="762">
        <v>176.77</v>
      </c>
      <c r="W87" s="762">
        <v>176.77</v>
      </c>
      <c r="X87" s="762">
        <v>169.55</v>
      </c>
      <c r="Y87" s="762">
        <v>167.08</v>
      </c>
      <c r="Z87" s="762" t="s">
        <v>749</v>
      </c>
      <c r="AA87" s="762" t="s">
        <v>749</v>
      </c>
      <c r="AB87" s="762" t="s">
        <v>749</v>
      </c>
      <c r="AC87" s="762" t="s">
        <v>749</v>
      </c>
      <c r="AD87" s="762" t="s">
        <v>749</v>
      </c>
      <c r="AE87" s="762" t="s">
        <v>749</v>
      </c>
      <c r="AF87" s="762" t="s">
        <v>749</v>
      </c>
      <c r="AG87" s="762" t="s">
        <v>749</v>
      </c>
      <c r="AH87" s="762" t="s">
        <v>749</v>
      </c>
      <c r="AI87" s="762" t="s">
        <v>749</v>
      </c>
      <c r="AJ87" s="762" t="s">
        <v>749</v>
      </c>
      <c r="AK87" s="762" t="s">
        <v>749</v>
      </c>
      <c r="AL87" s="762" t="s">
        <v>749</v>
      </c>
      <c r="AM87" s="762" t="s">
        <v>749</v>
      </c>
      <c r="AN87" s="762" t="s">
        <v>749</v>
      </c>
      <c r="AO87" s="763" t="s">
        <v>860</v>
      </c>
      <c r="AP87" s="50"/>
      <c r="AQ87" s="761" t="s">
        <v>860</v>
      </c>
      <c r="AR87" s="762" t="s">
        <v>863</v>
      </c>
      <c r="AS87" s="762">
        <v>1442488.62</v>
      </c>
      <c r="AT87" s="762">
        <v>1442488.62</v>
      </c>
      <c r="AU87" s="762">
        <v>1420164.9</v>
      </c>
      <c r="AV87" s="762">
        <v>1300853.1399999999</v>
      </c>
      <c r="AW87" s="762">
        <v>586963</v>
      </c>
      <c r="AX87" s="762">
        <v>586963</v>
      </c>
      <c r="AY87" s="762">
        <v>586963</v>
      </c>
      <c r="AZ87" s="762">
        <v>586963</v>
      </c>
      <c r="BA87" s="762">
        <v>586963</v>
      </c>
      <c r="BB87" s="762">
        <v>586963</v>
      </c>
      <c r="BC87" s="762">
        <v>521429.88</v>
      </c>
      <c r="BD87" s="762">
        <v>511193.5</v>
      </c>
      <c r="BE87" s="762" t="s">
        <v>861</v>
      </c>
      <c r="BF87" s="762" t="s">
        <v>861</v>
      </c>
      <c r="BG87" s="762" t="s">
        <v>861</v>
      </c>
      <c r="BH87" s="762" t="s">
        <v>861</v>
      </c>
      <c r="BI87" s="762" t="s">
        <v>861</v>
      </c>
      <c r="BJ87" s="762" t="s">
        <v>861</v>
      </c>
      <c r="BK87" s="762" t="s">
        <v>861</v>
      </c>
      <c r="BL87" s="762" t="s">
        <v>861</v>
      </c>
      <c r="BM87" s="762" t="s">
        <v>862</v>
      </c>
      <c r="BN87" s="762" t="s">
        <v>749</v>
      </c>
      <c r="BO87" s="762" t="s">
        <v>749</v>
      </c>
      <c r="BP87" s="762" t="s">
        <v>749</v>
      </c>
      <c r="BQ87" s="762" t="s">
        <v>749</v>
      </c>
      <c r="BR87" s="762" t="s">
        <v>749</v>
      </c>
      <c r="BS87" s="762" t="s">
        <v>749</v>
      </c>
      <c r="BT87" s="763"/>
    </row>
    <row r="88" spans="2:73">
      <c r="B88" s="760" t="s">
        <v>208</v>
      </c>
      <c r="C88" s="760" t="s">
        <v>840</v>
      </c>
      <c r="D88" s="760" t="s">
        <v>868</v>
      </c>
      <c r="E88" s="760" t="s">
        <v>841</v>
      </c>
      <c r="F88" s="760" t="s">
        <v>29</v>
      </c>
      <c r="G88" s="760" t="s">
        <v>842</v>
      </c>
      <c r="H88" s="760">
        <v>2013</v>
      </c>
      <c r="I88" s="640" t="s">
        <v>859</v>
      </c>
      <c r="J88" s="640"/>
      <c r="K88" s="50"/>
      <c r="L88" s="761" t="s">
        <v>749</v>
      </c>
      <c r="M88" s="762" t="s">
        <v>749</v>
      </c>
      <c r="N88" s="762">
        <v>20.88</v>
      </c>
      <c r="O88" s="762">
        <v>20.88</v>
      </c>
      <c r="P88" s="762">
        <v>20.13</v>
      </c>
      <c r="Q88" s="762">
        <v>17.260000000000002</v>
      </c>
      <c r="R88" s="762">
        <v>17.260000000000002</v>
      </c>
      <c r="S88" s="762">
        <v>17.260000000000002</v>
      </c>
      <c r="T88" s="762">
        <v>17.260000000000002</v>
      </c>
      <c r="U88" s="762">
        <v>17.23</v>
      </c>
      <c r="V88" s="762">
        <v>12.89</v>
      </c>
      <c r="W88" s="762">
        <v>12.89</v>
      </c>
      <c r="X88" s="762">
        <v>10.35</v>
      </c>
      <c r="Y88" s="762">
        <v>10.35</v>
      </c>
      <c r="Z88" s="762">
        <v>10.35</v>
      </c>
      <c r="AA88" s="762">
        <v>10.34</v>
      </c>
      <c r="AB88" s="762">
        <v>10.34</v>
      </c>
      <c r="AC88" s="762">
        <v>10.33</v>
      </c>
      <c r="AD88" s="762">
        <v>10.01</v>
      </c>
      <c r="AE88" s="762">
        <v>5.87</v>
      </c>
      <c r="AF88" s="762">
        <v>5.87</v>
      </c>
      <c r="AG88" s="762">
        <v>5.87</v>
      </c>
      <c r="AH88" s="762" t="s">
        <v>749</v>
      </c>
      <c r="AI88" s="762" t="s">
        <v>749</v>
      </c>
      <c r="AJ88" s="762" t="s">
        <v>749</v>
      </c>
      <c r="AK88" s="762" t="s">
        <v>749</v>
      </c>
      <c r="AL88" s="762" t="s">
        <v>749</v>
      </c>
      <c r="AM88" s="762" t="s">
        <v>749</v>
      </c>
      <c r="AN88" s="762" t="s">
        <v>749</v>
      </c>
      <c r="AO88" s="763" t="s">
        <v>860</v>
      </c>
      <c r="AP88" s="50"/>
      <c r="AQ88" s="764" t="s">
        <v>860</v>
      </c>
      <c r="AR88" s="765" t="s">
        <v>863</v>
      </c>
      <c r="AS88" s="765">
        <v>311605.62</v>
      </c>
      <c r="AT88" s="765">
        <v>311605.62</v>
      </c>
      <c r="AU88" s="765">
        <v>299597.62</v>
      </c>
      <c r="AV88" s="765">
        <v>253821.01</v>
      </c>
      <c r="AW88" s="765">
        <v>253821.01</v>
      </c>
      <c r="AX88" s="765">
        <v>253821.01</v>
      </c>
      <c r="AY88" s="765">
        <v>253821.01</v>
      </c>
      <c r="AZ88" s="765">
        <v>253609.48</v>
      </c>
      <c r="BA88" s="765">
        <v>184416.72</v>
      </c>
      <c r="BB88" s="765">
        <v>184416.72</v>
      </c>
      <c r="BC88" s="765">
        <v>167680.19</v>
      </c>
      <c r="BD88" s="765">
        <v>165292.35</v>
      </c>
      <c r="BE88" s="765">
        <v>165292.35</v>
      </c>
      <c r="BF88" s="765">
        <v>164612.85999999999</v>
      </c>
      <c r="BG88" s="765">
        <v>164612.85999999999</v>
      </c>
      <c r="BH88" s="765">
        <v>164473.54</v>
      </c>
      <c r="BI88" s="765">
        <v>159391.09</v>
      </c>
      <c r="BJ88" s="765">
        <v>93559.039999999994</v>
      </c>
      <c r="BK88" s="765">
        <v>93559.039999999994</v>
      </c>
      <c r="BL88" s="765">
        <v>93559.039999999994</v>
      </c>
      <c r="BM88" s="765" t="s">
        <v>862</v>
      </c>
      <c r="BN88" s="765" t="s">
        <v>749</v>
      </c>
      <c r="BO88" s="765" t="s">
        <v>749</v>
      </c>
      <c r="BP88" s="765" t="s">
        <v>749</v>
      </c>
      <c r="BQ88" s="765" t="s">
        <v>749</v>
      </c>
      <c r="BR88" s="765" t="s">
        <v>749</v>
      </c>
      <c r="BS88" s="765" t="s">
        <v>749</v>
      </c>
      <c r="BT88" s="766"/>
    </row>
    <row r="89" spans="2:73">
      <c r="B89" s="760" t="s">
        <v>208</v>
      </c>
      <c r="C89" s="760" t="s">
        <v>840</v>
      </c>
      <c r="D89" s="760" t="s">
        <v>2</v>
      </c>
      <c r="E89" s="760" t="s">
        <v>841</v>
      </c>
      <c r="F89" s="760" t="s">
        <v>29</v>
      </c>
      <c r="G89" s="760" t="s">
        <v>842</v>
      </c>
      <c r="H89" s="760">
        <v>2013</v>
      </c>
      <c r="I89" s="640" t="s">
        <v>859</v>
      </c>
      <c r="J89" s="640"/>
      <c r="K89" s="50"/>
      <c r="L89" s="761" t="s">
        <v>749</v>
      </c>
      <c r="M89" s="762" t="s">
        <v>749</v>
      </c>
      <c r="N89" s="762">
        <v>36.880000000000003</v>
      </c>
      <c r="O89" s="762">
        <v>36.880000000000003</v>
      </c>
      <c r="P89" s="762">
        <v>36.880000000000003</v>
      </c>
      <c r="Q89" s="762">
        <v>36.880000000000003</v>
      </c>
      <c r="R89" s="762" t="s">
        <v>749</v>
      </c>
      <c r="S89" s="762" t="s">
        <v>749</v>
      </c>
      <c r="T89" s="762" t="s">
        <v>749</v>
      </c>
      <c r="U89" s="762" t="s">
        <v>749</v>
      </c>
      <c r="V89" s="762" t="s">
        <v>749</v>
      </c>
      <c r="W89" s="762" t="s">
        <v>749</v>
      </c>
      <c r="X89" s="762" t="s">
        <v>749</v>
      </c>
      <c r="Y89" s="762" t="s">
        <v>749</v>
      </c>
      <c r="Z89" s="762" t="s">
        <v>749</v>
      </c>
      <c r="AA89" s="762" t="s">
        <v>749</v>
      </c>
      <c r="AB89" s="762" t="s">
        <v>749</v>
      </c>
      <c r="AC89" s="762" t="s">
        <v>749</v>
      </c>
      <c r="AD89" s="762" t="s">
        <v>749</v>
      </c>
      <c r="AE89" s="762" t="s">
        <v>749</v>
      </c>
      <c r="AF89" s="762" t="s">
        <v>749</v>
      </c>
      <c r="AG89" s="762" t="s">
        <v>749</v>
      </c>
      <c r="AH89" s="762" t="s">
        <v>749</v>
      </c>
      <c r="AI89" s="762" t="s">
        <v>749</v>
      </c>
      <c r="AJ89" s="762" t="s">
        <v>749</v>
      </c>
      <c r="AK89" s="762" t="s">
        <v>749</v>
      </c>
      <c r="AL89" s="762" t="s">
        <v>749</v>
      </c>
      <c r="AM89" s="762" t="s">
        <v>749</v>
      </c>
      <c r="AN89" s="762" t="s">
        <v>749</v>
      </c>
      <c r="AO89" s="763" t="s">
        <v>860</v>
      </c>
      <c r="AP89" s="50"/>
      <c r="AQ89" s="767" t="s">
        <v>860</v>
      </c>
      <c r="AR89" s="768" t="s">
        <v>863</v>
      </c>
      <c r="AS89" s="768">
        <v>65760.3</v>
      </c>
      <c r="AT89" s="768">
        <v>65760.3</v>
      </c>
      <c r="AU89" s="768">
        <v>65760.3</v>
      </c>
      <c r="AV89" s="768">
        <v>65760.3</v>
      </c>
      <c r="AW89" s="768" t="s">
        <v>748</v>
      </c>
      <c r="AX89" s="768" t="s">
        <v>748</v>
      </c>
      <c r="AY89" s="768" t="s">
        <v>748</v>
      </c>
      <c r="AZ89" s="768" t="s">
        <v>748</v>
      </c>
      <c r="BA89" s="768" t="s">
        <v>748</v>
      </c>
      <c r="BB89" s="768" t="s">
        <v>748</v>
      </c>
      <c r="BC89" s="768" t="s">
        <v>861</v>
      </c>
      <c r="BD89" s="768" t="s">
        <v>861</v>
      </c>
      <c r="BE89" s="768" t="s">
        <v>861</v>
      </c>
      <c r="BF89" s="768" t="s">
        <v>861</v>
      </c>
      <c r="BG89" s="768" t="s">
        <v>861</v>
      </c>
      <c r="BH89" s="768" t="s">
        <v>861</v>
      </c>
      <c r="BI89" s="768" t="s">
        <v>861</v>
      </c>
      <c r="BJ89" s="768" t="s">
        <v>861</v>
      </c>
      <c r="BK89" s="768" t="s">
        <v>861</v>
      </c>
      <c r="BL89" s="768" t="s">
        <v>861</v>
      </c>
      <c r="BM89" s="768" t="s">
        <v>862</v>
      </c>
      <c r="BN89" s="768" t="s">
        <v>749</v>
      </c>
      <c r="BO89" s="768" t="s">
        <v>749</v>
      </c>
      <c r="BP89" s="768" t="s">
        <v>749</v>
      </c>
      <c r="BQ89" s="768" t="s">
        <v>749</v>
      </c>
      <c r="BR89" s="768" t="s">
        <v>749</v>
      </c>
      <c r="BS89" s="768" t="s">
        <v>749</v>
      </c>
      <c r="BT89" s="769"/>
    </row>
    <row r="90" spans="2:73">
      <c r="B90" s="760" t="s">
        <v>208</v>
      </c>
      <c r="C90" s="760" t="s">
        <v>840</v>
      </c>
      <c r="D90" s="760" t="s">
        <v>1</v>
      </c>
      <c r="E90" s="760" t="s">
        <v>841</v>
      </c>
      <c r="F90" s="760" t="s">
        <v>29</v>
      </c>
      <c r="G90" s="760" t="s">
        <v>842</v>
      </c>
      <c r="H90" s="760">
        <v>2013</v>
      </c>
      <c r="I90" s="640" t="s">
        <v>859</v>
      </c>
      <c r="J90" s="640"/>
      <c r="K90" s="50"/>
      <c r="L90" s="761" t="s">
        <v>749</v>
      </c>
      <c r="M90" s="762" t="s">
        <v>749</v>
      </c>
      <c r="N90" s="762">
        <v>57.42</v>
      </c>
      <c r="O90" s="762">
        <v>57.42</v>
      </c>
      <c r="P90" s="762">
        <v>57.42</v>
      </c>
      <c r="Q90" s="762">
        <v>56.06</v>
      </c>
      <c r="R90" s="762">
        <v>32.590000000000003</v>
      </c>
      <c r="S90" s="762" t="s">
        <v>749</v>
      </c>
      <c r="T90" s="762" t="s">
        <v>749</v>
      </c>
      <c r="U90" s="762" t="s">
        <v>749</v>
      </c>
      <c r="V90" s="762" t="s">
        <v>749</v>
      </c>
      <c r="W90" s="762" t="s">
        <v>749</v>
      </c>
      <c r="X90" s="762" t="s">
        <v>749</v>
      </c>
      <c r="Y90" s="762" t="s">
        <v>749</v>
      </c>
      <c r="Z90" s="762" t="s">
        <v>749</v>
      </c>
      <c r="AA90" s="762" t="s">
        <v>749</v>
      </c>
      <c r="AB90" s="762" t="s">
        <v>749</v>
      </c>
      <c r="AC90" s="762" t="s">
        <v>749</v>
      </c>
      <c r="AD90" s="762" t="s">
        <v>749</v>
      </c>
      <c r="AE90" s="762" t="s">
        <v>749</v>
      </c>
      <c r="AF90" s="762" t="s">
        <v>749</v>
      </c>
      <c r="AG90" s="762" t="s">
        <v>749</v>
      </c>
      <c r="AH90" s="762" t="s">
        <v>749</v>
      </c>
      <c r="AI90" s="762" t="s">
        <v>749</v>
      </c>
      <c r="AJ90" s="762" t="s">
        <v>749</v>
      </c>
      <c r="AK90" s="762" t="s">
        <v>749</v>
      </c>
      <c r="AL90" s="762" t="s">
        <v>749</v>
      </c>
      <c r="AM90" s="762" t="s">
        <v>749</v>
      </c>
      <c r="AN90" s="762" t="s">
        <v>749</v>
      </c>
      <c r="AO90" s="763" t="s">
        <v>860</v>
      </c>
      <c r="AP90" s="50"/>
      <c r="AQ90" s="761" t="s">
        <v>860</v>
      </c>
      <c r="AR90" s="762" t="s">
        <v>863</v>
      </c>
      <c r="AS90" s="762">
        <v>372961.41</v>
      </c>
      <c r="AT90" s="762">
        <v>372961.41</v>
      </c>
      <c r="AU90" s="762">
        <v>372961.41</v>
      </c>
      <c r="AV90" s="762">
        <v>371628.33</v>
      </c>
      <c r="AW90" s="762">
        <v>221737.68</v>
      </c>
      <c r="AX90" s="762" t="s">
        <v>748</v>
      </c>
      <c r="AY90" s="762" t="s">
        <v>748</v>
      </c>
      <c r="AZ90" s="762" t="s">
        <v>748</v>
      </c>
      <c r="BA90" s="762" t="s">
        <v>748</v>
      </c>
      <c r="BB90" s="762" t="s">
        <v>748</v>
      </c>
      <c r="BC90" s="762" t="s">
        <v>861</v>
      </c>
      <c r="BD90" s="762" t="s">
        <v>861</v>
      </c>
      <c r="BE90" s="762" t="s">
        <v>861</v>
      </c>
      <c r="BF90" s="762" t="s">
        <v>861</v>
      </c>
      <c r="BG90" s="762" t="s">
        <v>861</v>
      </c>
      <c r="BH90" s="762" t="s">
        <v>861</v>
      </c>
      <c r="BI90" s="762" t="s">
        <v>861</v>
      </c>
      <c r="BJ90" s="762" t="s">
        <v>861</v>
      </c>
      <c r="BK90" s="762" t="s">
        <v>861</v>
      </c>
      <c r="BL90" s="762" t="s">
        <v>861</v>
      </c>
      <c r="BM90" s="762" t="s">
        <v>862</v>
      </c>
      <c r="BN90" s="762" t="s">
        <v>749</v>
      </c>
      <c r="BO90" s="762" t="s">
        <v>749</v>
      </c>
      <c r="BP90" s="762" t="s">
        <v>749</v>
      </c>
      <c r="BQ90" s="762" t="s">
        <v>749</v>
      </c>
      <c r="BR90" s="762" t="s">
        <v>749</v>
      </c>
      <c r="BS90" s="762" t="s">
        <v>749</v>
      </c>
      <c r="BT90" s="763"/>
    </row>
    <row r="91" spans="2:73">
      <c r="B91" s="760" t="s">
        <v>208</v>
      </c>
      <c r="C91" s="760" t="s">
        <v>840</v>
      </c>
      <c r="D91" s="760" t="s">
        <v>869</v>
      </c>
      <c r="E91" s="760" t="s">
        <v>841</v>
      </c>
      <c r="F91" s="760" t="s">
        <v>29</v>
      </c>
      <c r="G91" s="760" t="s">
        <v>842</v>
      </c>
      <c r="H91" s="760">
        <v>2013</v>
      </c>
      <c r="I91" s="640" t="s">
        <v>859</v>
      </c>
      <c r="J91" s="640"/>
      <c r="K91" s="50"/>
      <c r="L91" s="761" t="s">
        <v>749</v>
      </c>
      <c r="M91" s="762" t="s">
        <v>749</v>
      </c>
      <c r="N91" s="762">
        <v>47.85</v>
      </c>
      <c r="O91" s="762">
        <v>47.85</v>
      </c>
      <c r="P91" s="762">
        <v>45.23</v>
      </c>
      <c r="Q91" s="762">
        <v>36.26</v>
      </c>
      <c r="R91" s="762">
        <v>36.26</v>
      </c>
      <c r="S91" s="762">
        <v>36.26</v>
      </c>
      <c r="T91" s="762">
        <v>36.26</v>
      </c>
      <c r="U91" s="762">
        <v>36.19</v>
      </c>
      <c r="V91" s="762">
        <v>31.11</v>
      </c>
      <c r="W91" s="762">
        <v>31.11</v>
      </c>
      <c r="X91" s="762">
        <v>22.57</v>
      </c>
      <c r="Y91" s="762">
        <v>14.58</v>
      </c>
      <c r="Z91" s="762">
        <v>14.58</v>
      </c>
      <c r="AA91" s="762">
        <v>14.29</v>
      </c>
      <c r="AB91" s="762">
        <v>14.29</v>
      </c>
      <c r="AC91" s="762">
        <v>14.15</v>
      </c>
      <c r="AD91" s="762">
        <v>12.21</v>
      </c>
      <c r="AE91" s="762">
        <v>7.17</v>
      </c>
      <c r="AF91" s="762">
        <v>7.17</v>
      </c>
      <c r="AG91" s="762">
        <v>7.17</v>
      </c>
      <c r="AH91" s="762" t="s">
        <v>749</v>
      </c>
      <c r="AI91" s="762" t="s">
        <v>749</v>
      </c>
      <c r="AJ91" s="762" t="s">
        <v>749</v>
      </c>
      <c r="AK91" s="762" t="s">
        <v>749</v>
      </c>
      <c r="AL91" s="762" t="s">
        <v>749</v>
      </c>
      <c r="AM91" s="762" t="s">
        <v>749</v>
      </c>
      <c r="AN91" s="762" t="s">
        <v>749</v>
      </c>
      <c r="AO91" s="763" t="s">
        <v>860</v>
      </c>
      <c r="AP91" s="50"/>
      <c r="AQ91" s="761" t="s">
        <v>860</v>
      </c>
      <c r="AR91" s="762" t="s">
        <v>863</v>
      </c>
      <c r="AS91" s="762">
        <v>694555.22</v>
      </c>
      <c r="AT91" s="762">
        <v>694555.22</v>
      </c>
      <c r="AU91" s="762">
        <v>652706.59</v>
      </c>
      <c r="AV91" s="762">
        <v>509887.86</v>
      </c>
      <c r="AW91" s="762">
        <v>509887.86</v>
      </c>
      <c r="AX91" s="762">
        <v>509887.86</v>
      </c>
      <c r="AY91" s="762">
        <v>509887.86</v>
      </c>
      <c r="AZ91" s="762">
        <v>509286.98</v>
      </c>
      <c r="BA91" s="762">
        <v>428280.77</v>
      </c>
      <c r="BB91" s="762">
        <v>428280.77</v>
      </c>
      <c r="BC91" s="762">
        <v>372673.35</v>
      </c>
      <c r="BD91" s="762">
        <v>239592.95</v>
      </c>
      <c r="BE91" s="762">
        <v>239592.95</v>
      </c>
      <c r="BF91" s="762">
        <v>226948.82</v>
      </c>
      <c r="BG91" s="762">
        <v>226948.82</v>
      </c>
      <c r="BH91" s="762">
        <v>225325.25</v>
      </c>
      <c r="BI91" s="762">
        <v>194493.55</v>
      </c>
      <c r="BJ91" s="762">
        <v>114163.32</v>
      </c>
      <c r="BK91" s="762">
        <v>114163.32</v>
      </c>
      <c r="BL91" s="762">
        <v>114163.32</v>
      </c>
      <c r="BM91" s="762" t="s">
        <v>862</v>
      </c>
      <c r="BN91" s="762" t="s">
        <v>749</v>
      </c>
      <c r="BO91" s="762" t="s">
        <v>749</v>
      </c>
      <c r="BP91" s="762" t="s">
        <v>749</v>
      </c>
      <c r="BQ91" s="762" t="s">
        <v>749</v>
      </c>
      <c r="BR91" s="762" t="s">
        <v>749</v>
      </c>
      <c r="BS91" s="762" t="s">
        <v>749</v>
      </c>
      <c r="BT91" s="763"/>
    </row>
    <row r="92" spans="2:73">
      <c r="B92" s="760" t="s">
        <v>208</v>
      </c>
      <c r="C92" s="760" t="s">
        <v>840</v>
      </c>
      <c r="D92" s="760" t="s">
        <v>14</v>
      </c>
      <c r="E92" s="760" t="s">
        <v>841</v>
      </c>
      <c r="F92" s="760" t="s">
        <v>29</v>
      </c>
      <c r="G92" s="760" t="s">
        <v>842</v>
      </c>
      <c r="H92" s="760">
        <v>2013</v>
      </c>
      <c r="I92" s="640" t="s">
        <v>859</v>
      </c>
      <c r="J92" s="640"/>
      <c r="K92" s="50"/>
      <c r="L92" s="761" t="s">
        <v>749</v>
      </c>
      <c r="M92" s="762" t="s">
        <v>749</v>
      </c>
      <c r="N92" s="762">
        <v>808.2</v>
      </c>
      <c r="O92" s="762">
        <v>803.43</v>
      </c>
      <c r="P92" s="762">
        <v>798.16</v>
      </c>
      <c r="Q92" s="762">
        <v>781.05</v>
      </c>
      <c r="R92" s="762">
        <v>772.75</v>
      </c>
      <c r="S92" s="762">
        <v>766.54</v>
      </c>
      <c r="T92" s="762">
        <v>759.32</v>
      </c>
      <c r="U92" s="762">
        <v>759.32</v>
      </c>
      <c r="V92" s="762">
        <v>689.11</v>
      </c>
      <c r="W92" s="762">
        <v>669.28</v>
      </c>
      <c r="X92" s="762">
        <v>656.32</v>
      </c>
      <c r="Y92" s="762">
        <v>656.22</v>
      </c>
      <c r="Z92" s="762">
        <v>650.42999999999995</v>
      </c>
      <c r="AA92" s="762">
        <v>650.42999999999995</v>
      </c>
      <c r="AB92" s="762">
        <v>577.08000000000004</v>
      </c>
      <c r="AC92" s="762">
        <v>574</v>
      </c>
      <c r="AD92" s="762">
        <v>574</v>
      </c>
      <c r="AE92" s="762">
        <v>574</v>
      </c>
      <c r="AF92" s="762">
        <v>574</v>
      </c>
      <c r="AG92" s="762">
        <v>574</v>
      </c>
      <c r="AH92" s="762">
        <v>8.2200000000000006</v>
      </c>
      <c r="AI92" s="762" t="s">
        <v>749</v>
      </c>
      <c r="AJ92" s="762" t="s">
        <v>749</v>
      </c>
      <c r="AK92" s="762" t="s">
        <v>749</v>
      </c>
      <c r="AL92" s="762" t="s">
        <v>749</v>
      </c>
      <c r="AM92" s="762" t="s">
        <v>749</v>
      </c>
      <c r="AN92" s="762" t="s">
        <v>749</v>
      </c>
      <c r="AO92" s="763" t="s">
        <v>860</v>
      </c>
      <c r="AP92" s="50"/>
      <c r="AQ92" s="761" t="s">
        <v>860</v>
      </c>
      <c r="AR92" s="762" t="s">
        <v>863</v>
      </c>
      <c r="AS92" s="762">
        <v>4634361.9000000004</v>
      </c>
      <c r="AT92" s="762">
        <v>4542445.75</v>
      </c>
      <c r="AU92" s="762">
        <v>4441123.32</v>
      </c>
      <c r="AV92" s="762">
        <v>4111707.9</v>
      </c>
      <c r="AW92" s="762">
        <v>3950956.45</v>
      </c>
      <c r="AX92" s="762">
        <v>3831293.59</v>
      </c>
      <c r="AY92" s="762">
        <v>3692430.59</v>
      </c>
      <c r="AZ92" s="762">
        <v>3684889.09</v>
      </c>
      <c r="BA92" s="762">
        <v>2333239.33</v>
      </c>
      <c r="BB92" s="762">
        <v>2314718.1</v>
      </c>
      <c r="BC92" s="762">
        <v>2185230.02</v>
      </c>
      <c r="BD92" s="762">
        <v>2111270.15</v>
      </c>
      <c r="BE92" s="762">
        <v>2092024.95</v>
      </c>
      <c r="BF92" s="762">
        <v>2092024.95</v>
      </c>
      <c r="BG92" s="762">
        <v>1517726.61</v>
      </c>
      <c r="BH92" s="762">
        <v>1492359.15</v>
      </c>
      <c r="BI92" s="762">
        <v>1492359.15</v>
      </c>
      <c r="BJ92" s="762">
        <v>1492359.15</v>
      </c>
      <c r="BK92" s="762">
        <v>1492359.15</v>
      </c>
      <c r="BL92" s="762">
        <v>1492359.15</v>
      </c>
      <c r="BM92" s="762">
        <v>60612.15</v>
      </c>
      <c r="BN92" s="762" t="s">
        <v>749</v>
      </c>
      <c r="BO92" s="762" t="s">
        <v>749</v>
      </c>
      <c r="BP92" s="762" t="s">
        <v>749</v>
      </c>
      <c r="BQ92" s="762" t="s">
        <v>749</v>
      </c>
      <c r="BR92" s="762" t="s">
        <v>749</v>
      </c>
      <c r="BS92" s="762" t="s">
        <v>749</v>
      </c>
      <c r="BT92" s="763"/>
    </row>
    <row r="93" spans="2:73">
      <c r="B93" s="760" t="s">
        <v>208</v>
      </c>
      <c r="C93" s="760" t="s">
        <v>840</v>
      </c>
      <c r="D93" s="760" t="s">
        <v>870</v>
      </c>
      <c r="E93" s="760" t="s">
        <v>841</v>
      </c>
      <c r="F93" s="760" t="s">
        <v>29</v>
      </c>
      <c r="G93" s="760" t="s">
        <v>842</v>
      </c>
      <c r="H93" s="760">
        <v>2012</v>
      </c>
      <c r="I93" s="640" t="s">
        <v>859</v>
      </c>
      <c r="J93" s="640"/>
      <c r="K93" s="50"/>
      <c r="L93" s="761" t="s">
        <v>749</v>
      </c>
      <c r="M93" s="762">
        <v>15.98</v>
      </c>
      <c r="N93" s="762">
        <v>15.98</v>
      </c>
      <c r="O93" s="762">
        <v>15.98</v>
      </c>
      <c r="P93" s="762">
        <v>15.98</v>
      </c>
      <c r="Q93" s="762">
        <v>15.98</v>
      </c>
      <c r="R93" s="762">
        <v>15.98</v>
      </c>
      <c r="S93" s="762">
        <v>15.98</v>
      </c>
      <c r="T93" s="762">
        <v>15.98</v>
      </c>
      <c r="U93" s="762">
        <v>15.98</v>
      </c>
      <c r="V93" s="762">
        <v>15.98</v>
      </c>
      <c r="W93" s="762">
        <v>15.98</v>
      </c>
      <c r="X93" s="762">
        <v>15.98</v>
      </c>
      <c r="Y93" s="762">
        <v>15.98</v>
      </c>
      <c r="Z93" s="762">
        <v>15.98</v>
      </c>
      <c r="AA93" s="762">
        <v>15.98</v>
      </c>
      <c r="AB93" s="762">
        <v>15.98</v>
      </c>
      <c r="AC93" s="762">
        <v>15.98</v>
      </c>
      <c r="AD93" s="762">
        <v>15.98</v>
      </c>
      <c r="AE93" s="762">
        <v>15.98</v>
      </c>
      <c r="AF93" s="762">
        <v>12.03</v>
      </c>
      <c r="AG93" s="762" t="s">
        <v>749</v>
      </c>
      <c r="AH93" s="762" t="s">
        <v>749</v>
      </c>
      <c r="AI93" s="762" t="s">
        <v>749</v>
      </c>
      <c r="AJ93" s="762" t="s">
        <v>749</v>
      </c>
      <c r="AK93" s="762" t="s">
        <v>749</v>
      </c>
      <c r="AL93" s="762" t="s">
        <v>749</v>
      </c>
      <c r="AM93" s="762" t="s">
        <v>749</v>
      </c>
      <c r="AN93" s="762" t="s">
        <v>749</v>
      </c>
      <c r="AO93" s="763" t="s">
        <v>860</v>
      </c>
      <c r="AP93" s="50"/>
      <c r="AQ93" s="761" t="s">
        <v>860</v>
      </c>
      <c r="AR93" s="762">
        <v>30424.01</v>
      </c>
      <c r="AS93" s="762">
        <v>30424.01</v>
      </c>
      <c r="AT93" s="762">
        <v>30424.01</v>
      </c>
      <c r="AU93" s="762">
        <v>30424.01</v>
      </c>
      <c r="AV93" s="762">
        <v>30424.01</v>
      </c>
      <c r="AW93" s="762">
        <v>30424.01</v>
      </c>
      <c r="AX93" s="762">
        <v>30424.01</v>
      </c>
      <c r="AY93" s="762">
        <v>30424.01</v>
      </c>
      <c r="AZ93" s="762">
        <v>30424.01</v>
      </c>
      <c r="BA93" s="762">
        <v>30424.01</v>
      </c>
      <c r="BB93" s="762">
        <v>30424.01</v>
      </c>
      <c r="BC93" s="762">
        <v>30424.01</v>
      </c>
      <c r="BD93" s="762">
        <v>30424.01</v>
      </c>
      <c r="BE93" s="762">
        <v>30424.01</v>
      </c>
      <c r="BF93" s="762">
        <v>30424.01</v>
      </c>
      <c r="BG93" s="762">
        <v>30424.01</v>
      </c>
      <c r="BH93" s="762">
        <v>30424.01</v>
      </c>
      <c r="BI93" s="762">
        <v>30424.01</v>
      </c>
      <c r="BJ93" s="762">
        <v>26486.080000000002</v>
      </c>
      <c r="BK93" s="762" t="s">
        <v>861</v>
      </c>
      <c r="BL93" s="762" t="s">
        <v>861</v>
      </c>
      <c r="BM93" s="762" t="s">
        <v>862</v>
      </c>
      <c r="BN93" s="762" t="s">
        <v>749</v>
      </c>
      <c r="BO93" s="762" t="s">
        <v>749</v>
      </c>
      <c r="BP93" s="762" t="s">
        <v>749</v>
      </c>
      <c r="BQ93" s="762" t="s">
        <v>749</v>
      </c>
      <c r="BR93" s="762" t="s">
        <v>749</v>
      </c>
      <c r="BS93" s="762" t="s">
        <v>749</v>
      </c>
      <c r="BT93" s="763"/>
    </row>
    <row r="94" spans="2:73">
      <c r="B94" s="760" t="s">
        <v>208</v>
      </c>
      <c r="C94" s="760" t="s">
        <v>840</v>
      </c>
      <c r="D94" s="760" t="s">
        <v>870</v>
      </c>
      <c r="E94" s="760" t="s">
        <v>841</v>
      </c>
      <c r="F94" s="760" t="s">
        <v>29</v>
      </c>
      <c r="G94" s="760" t="s">
        <v>842</v>
      </c>
      <c r="H94" s="760">
        <v>2013</v>
      </c>
      <c r="I94" s="640" t="s">
        <v>859</v>
      </c>
      <c r="J94" s="640"/>
      <c r="K94" s="50"/>
      <c r="L94" s="761" t="s">
        <v>749</v>
      </c>
      <c r="M94" s="762" t="s">
        <v>749</v>
      </c>
      <c r="N94" s="762">
        <v>974.16</v>
      </c>
      <c r="O94" s="762">
        <v>974.16</v>
      </c>
      <c r="P94" s="762">
        <v>974.16</v>
      </c>
      <c r="Q94" s="762">
        <v>974.16</v>
      </c>
      <c r="R94" s="762">
        <v>974.16</v>
      </c>
      <c r="S94" s="762">
        <v>974.16</v>
      </c>
      <c r="T94" s="762">
        <v>974.16</v>
      </c>
      <c r="U94" s="762">
        <v>974.16</v>
      </c>
      <c r="V94" s="762">
        <v>974.16</v>
      </c>
      <c r="W94" s="762">
        <v>974.16</v>
      </c>
      <c r="X94" s="762">
        <v>974.16</v>
      </c>
      <c r="Y94" s="762">
        <v>974.16</v>
      </c>
      <c r="Z94" s="762">
        <v>974.16</v>
      </c>
      <c r="AA94" s="762">
        <v>974.16</v>
      </c>
      <c r="AB94" s="762">
        <v>974.16</v>
      </c>
      <c r="AC94" s="762">
        <v>974.16</v>
      </c>
      <c r="AD94" s="762">
        <v>974.16</v>
      </c>
      <c r="AE94" s="762">
        <v>974.16</v>
      </c>
      <c r="AF94" s="762">
        <v>733.86</v>
      </c>
      <c r="AG94" s="762" t="s">
        <v>749</v>
      </c>
      <c r="AH94" s="762" t="s">
        <v>749</v>
      </c>
      <c r="AI94" s="762" t="s">
        <v>749</v>
      </c>
      <c r="AJ94" s="762" t="s">
        <v>749</v>
      </c>
      <c r="AK94" s="762" t="s">
        <v>749</v>
      </c>
      <c r="AL94" s="762" t="s">
        <v>749</v>
      </c>
      <c r="AM94" s="762" t="s">
        <v>749</v>
      </c>
      <c r="AN94" s="762" t="s">
        <v>749</v>
      </c>
      <c r="AO94" s="763" t="s">
        <v>860</v>
      </c>
      <c r="AP94" s="50"/>
      <c r="AQ94" s="761" t="s">
        <v>860</v>
      </c>
      <c r="AR94" s="762" t="s">
        <v>863</v>
      </c>
      <c r="AS94" s="762">
        <v>1639841.84</v>
      </c>
      <c r="AT94" s="762">
        <v>1639841.84</v>
      </c>
      <c r="AU94" s="762">
        <v>1639841.84</v>
      </c>
      <c r="AV94" s="762">
        <v>1639841.84</v>
      </c>
      <c r="AW94" s="762">
        <v>1639841.84</v>
      </c>
      <c r="AX94" s="762">
        <v>1639841.84</v>
      </c>
      <c r="AY94" s="762">
        <v>1639841.84</v>
      </c>
      <c r="AZ94" s="762">
        <v>1639841.84</v>
      </c>
      <c r="BA94" s="762">
        <v>1639841.84</v>
      </c>
      <c r="BB94" s="762">
        <v>1639841.84</v>
      </c>
      <c r="BC94" s="762">
        <v>1639841.84</v>
      </c>
      <c r="BD94" s="762">
        <v>1639841.84</v>
      </c>
      <c r="BE94" s="762">
        <v>1639841.84</v>
      </c>
      <c r="BF94" s="762">
        <v>1639841.84</v>
      </c>
      <c r="BG94" s="762">
        <v>1639841.84</v>
      </c>
      <c r="BH94" s="762">
        <v>1639841.84</v>
      </c>
      <c r="BI94" s="762">
        <v>1639841.84</v>
      </c>
      <c r="BJ94" s="762">
        <v>1639841.84</v>
      </c>
      <c r="BK94" s="762">
        <v>1424951.53</v>
      </c>
      <c r="BL94" s="762" t="s">
        <v>861</v>
      </c>
      <c r="BM94" s="762" t="s">
        <v>862</v>
      </c>
      <c r="BN94" s="762" t="s">
        <v>749</v>
      </c>
      <c r="BO94" s="762" t="s">
        <v>749</v>
      </c>
      <c r="BP94" s="762" t="s">
        <v>749</v>
      </c>
      <c r="BQ94" s="762" t="s">
        <v>749</v>
      </c>
      <c r="BR94" s="762" t="s">
        <v>749</v>
      </c>
      <c r="BS94" s="762" t="s">
        <v>749</v>
      </c>
      <c r="BT94" s="763"/>
    </row>
    <row r="95" spans="2:73">
      <c r="B95" s="760" t="s">
        <v>208</v>
      </c>
      <c r="C95" s="760" t="s">
        <v>840</v>
      </c>
      <c r="D95" s="760" t="s">
        <v>865</v>
      </c>
      <c r="E95" s="760" t="s">
        <v>841</v>
      </c>
      <c r="F95" s="760" t="s">
        <v>29</v>
      </c>
      <c r="G95" s="760" t="s">
        <v>844</v>
      </c>
      <c r="H95" s="760">
        <v>2006</v>
      </c>
      <c r="I95" s="640" t="s">
        <v>859</v>
      </c>
      <c r="J95" s="640"/>
      <c r="K95" s="50"/>
      <c r="L95" s="761" t="s">
        <v>749</v>
      </c>
      <c r="M95" s="762" t="s">
        <v>749</v>
      </c>
      <c r="N95" s="762">
        <v>53.07</v>
      </c>
      <c r="O95" s="762" t="s">
        <v>749</v>
      </c>
      <c r="P95" s="762" t="s">
        <v>749</v>
      </c>
      <c r="Q95" s="762" t="s">
        <v>749</v>
      </c>
      <c r="R95" s="762" t="s">
        <v>749</v>
      </c>
      <c r="S95" s="762" t="s">
        <v>749</v>
      </c>
      <c r="T95" s="762" t="s">
        <v>749</v>
      </c>
      <c r="U95" s="762" t="s">
        <v>749</v>
      </c>
      <c r="V95" s="762" t="s">
        <v>749</v>
      </c>
      <c r="W95" s="762" t="s">
        <v>749</v>
      </c>
      <c r="X95" s="762" t="s">
        <v>749</v>
      </c>
      <c r="Y95" s="762" t="s">
        <v>749</v>
      </c>
      <c r="Z95" s="762" t="s">
        <v>749</v>
      </c>
      <c r="AA95" s="762" t="s">
        <v>749</v>
      </c>
      <c r="AB95" s="762" t="s">
        <v>749</v>
      </c>
      <c r="AC95" s="762" t="s">
        <v>749</v>
      </c>
      <c r="AD95" s="762" t="s">
        <v>749</v>
      </c>
      <c r="AE95" s="762" t="s">
        <v>749</v>
      </c>
      <c r="AF95" s="762" t="s">
        <v>749</v>
      </c>
      <c r="AG95" s="762" t="s">
        <v>749</v>
      </c>
      <c r="AH95" s="762" t="s">
        <v>749</v>
      </c>
      <c r="AI95" s="762" t="s">
        <v>749</v>
      </c>
      <c r="AJ95" s="762" t="s">
        <v>749</v>
      </c>
      <c r="AK95" s="762" t="s">
        <v>749</v>
      </c>
      <c r="AL95" s="762" t="s">
        <v>749</v>
      </c>
      <c r="AM95" s="762" t="s">
        <v>749</v>
      </c>
      <c r="AN95" s="762" t="s">
        <v>749</v>
      </c>
      <c r="AO95" s="763" t="s">
        <v>860</v>
      </c>
      <c r="AP95" s="50"/>
      <c r="AQ95" s="761" t="s">
        <v>860</v>
      </c>
      <c r="AR95" s="762" t="s">
        <v>863</v>
      </c>
      <c r="AS95" s="762">
        <v>212.34</v>
      </c>
      <c r="AT95" s="762" t="s">
        <v>748</v>
      </c>
      <c r="AU95" s="762" t="s">
        <v>748</v>
      </c>
      <c r="AV95" s="762" t="s">
        <v>748</v>
      </c>
      <c r="AW95" s="762" t="s">
        <v>748</v>
      </c>
      <c r="AX95" s="762" t="s">
        <v>748</v>
      </c>
      <c r="AY95" s="762" t="s">
        <v>748</v>
      </c>
      <c r="AZ95" s="762" t="s">
        <v>748</v>
      </c>
      <c r="BA95" s="762" t="s">
        <v>748</v>
      </c>
      <c r="BB95" s="762" t="s">
        <v>748</v>
      </c>
      <c r="BC95" s="762" t="s">
        <v>861</v>
      </c>
      <c r="BD95" s="762" t="s">
        <v>861</v>
      </c>
      <c r="BE95" s="762" t="s">
        <v>861</v>
      </c>
      <c r="BF95" s="762" t="s">
        <v>861</v>
      </c>
      <c r="BG95" s="762" t="s">
        <v>861</v>
      </c>
      <c r="BH95" s="762" t="s">
        <v>861</v>
      </c>
      <c r="BI95" s="762" t="s">
        <v>861</v>
      </c>
      <c r="BJ95" s="762" t="s">
        <v>861</v>
      </c>
      <c r="BK95" s="762" t="s">
        <v>861</v>
      </c>
      <c r="BL95" s="762" t="s">
        <v>861</v>
      </c>
      <c r="BM95" s="762" t="s">
        <v>862</v>
      </c>
      <c r="BN95" s="762" t="s">
        <v>749</v>
      </c>
      <c r="BO95" s="762" t="s">
        <v>749</v>
      </c>
      <c r="BP95" s="762" t="s">
        <v>749</v>
      </c>
      <c r="BQ95" s="762" t="s">
        <v>749</v>
      </c>
      <c r="BR95" s="762" t="s">
        <v>749</v>
      </c>
      <c r="BS95" s="762" t="s">
        <v>749</v>
      </c>
      <c r="BT95" s="763"/>
    </row>
    <row r="96" spans="2:73">
      <c r="B96" s="760" t="s">
        <v>208</v>
      </c>
      <c r="C96" s="760" t="s">
        <v>840</v>
      </c>
      <c r="D96" s="760" t="s">
        <v>865</v>
      </c>
      <c r="E96" s="760" t="s">
        <v>841</v>
      </c>
      <c r="F96" s="760" t="s">
        <v>29</v>
      </c>
      <c r="G96" s="760" t="s">
        <v>844</v>
      </c>
      <c r="H96" s="760">
        <v>2007</v>
      </c>
      <c r="I96" s="640" t="s">
        <v>859</v>
      </c>
      <c r="J96" s="640"/>
      <c r="K96" s="50"/>
      <c r="L96" s="761" t="s">
        <v>749</v>
      </c>
      <c r="M96" s="762" t="s">
        <v>749</v>
      </c>
      <c r="N96" s="762">
        <v>156.12</v>
      </c>
      <c r="O96" s="762" t="s">
        <v>749</v>
      </c>
      <c r="P96" s="762" t="s">
        <v>749</v>
      </c>
      <c r="Q96" s="762" t="s">
        <v>749</v>
      </c>
      <c r="R96" s="762" t="s">
        <v>749</v>
      </c>
      <c r="S96" s="762" t="s">
        <v>749</v>
      </c>
      <c r="T96" s="762" t="s">
        <v>749</v>
      </c>
      <c r="U96" s="762" t="s">
        <v>749</v>
      </c>
      <c r="V96" s="762" t="s">
        <v>749</v>
      </c>
      <c r="W96" s="762" t="s">
        <v>749</v>
      </c>
      <c r="X96" s="762" t="s">
        <v>749</v>
      </c>
      <c r="Y96" s="762" t="s">
        <v>749</v>
      </c>
      <c r="Z96" s="762" t="s">
        <v>749</v>
      </c>
      <c r="AA96" s="762" t="s">
        <v>749</v>
      </c>
      <c r="AB96" s="762" t="s">
        <v>749</v>
      </c>
      <c r="AC96" s="762" t="s">
        <v>749</v>
      </c>
      <c r="AD96" s="762" t="s">
        <v>749</v>
      </c>
      <c r="AE96" s="762" t="s">
        <v>749</v>
      </c>
      <c r="AF96" s="762" t="s">
        <v>749</v>
      </c>
      <c r="AG96" s="762" t="s">
        <v>749</v>
      </c>
      <c r="AH96" s="762" t="s">
        <v>749</v>
      </c>
      <c r="AI96" s="762" t="s">
        <v>749</v>
      </c>
      <c r="AJ96" s="762" t="s">
        <v>749</v>
      </c>
      <c r="AK96" s="762" t="s">
        <v>749</v>
      </c>
      <c r="AL96" s="762" t="s">
        <v>749</v>
      </c>
      <c r="AM96" s="762" t="s">
        <v>749</v>
      </c>
      <c r="AN96" s="762" t="s">
        <v>749</v>
      </c>
      <c r="AO96" s="763" t="s">
        <v>860</v>
      </c>
      <c r="AP96" s="50"/>
      <c r="AQ96" s="761" t="s">
        <v>860</v>
      </c>
      <c r="AR96" s="762" t="s">
        <v>863</v>
      </c>
      <c r="AS96" s="762">
        <v>572.76</v>
      </c>
      <c r="AT96" s="762" t="s">
        <v>748</v>
      </c>
      <c r="AU96" s="762" t="s">
        <v>748</v>
      </c>
      <c r="AV96" s="762" t="s">
        <v>748</v>
      </c>
      <c r="AW96" s="762" t="s">
        <v>748</v>
      </c>
      <c r="AX96" s="762" t="s">
        <v>748</v>
      </c>
      <c r="AY96" s="762" t="s">
        <v>748</v>
      </c>
      <c r="AZ96" s="762" t="s">
        <v>748</v>
      </c>
      <c r="BA96" s="762" t="s">
        <v>748</v>
      </c>
      <c r="BB96" s="762" t="s">
        <v>748</v>
      </c>
      <c r="BC96" s="762" t="s">
        <v>861</v>
      </c>
      <c r="BD96" s="762" t="s">
        <v>861</v>
      </c>
      <c r="BE96" s="762" t="s">
        <v>861</v>
      </c>
      <c r="BF96" s="762" t="s">
        <v>861</v>
      </c>
      <c r="BG96" s="762" t="s">
        <v>861</v>
      </c>
      <c r="BH96" s="762" t="s">
        <v>861</v>
      </c>
      <c r="BI96" s="762" t="s">
        <v>861</v>
      </c>
      <c r="BJ96" s="762" t="s">
        <v>861</v>
      </c>
      <c r="BK96" s="762" t="s">
        <v>861</v>
      </c>
      <c r="BL96" s="762" t="s">
        <v>861</v>
      </c>
      <c r="BM96" s="762" t="s">
        <v>862</v>
      </c>
      <c r="BN96" s="762" t="s">
        <v>749</v>
      </c>
      <c r="BO96" s="762" t="s">
        <v>749</v>
      </c>
      <c r="BP96" s="762" t="s">
        <v>749</v>
      </c>
      <c r="BQ96" s="762" t="s">
        <v>749</v>
      </c>
      <c r="BR96" s="762" t="s">
        <v>749</v>
      </c>
      <c r="BS96" s="762" t="s">
        <v>749</v>
      </c>
      <c r="BT96" s="763"/>
    </row>
    <row r="97" spans="2:73">
      <c r="B97" s="760" t="s">
        <v>208</v>
      </c>
      <c r="C97" s="760" t="s">
        <v>840</v>
      </c>
      <c r="D97" s="760" t="s">
        <v>865</v>
      </c>
      <c r="E97" s="760" t="s">
        <v>841</v>
      </c>
      <c r="F97" s="760" t="s">
        <v>29</v>
      </c>
      <c r="G97" s="760" t="s">
        <v>844</v>
      </c>
      <c r="H97" s="760">
        <v>2008</v>
      </c>
      <c r="I97" s="640" t="s">
        <v>859</v>
      </c>
      <c r="J97" s="640"/>
      <c r="K97" s="50"/>
      <c r="L97" s="761" t="s">
        <v>749</v>
      </c>
      <c r="M97" s="762" t="s">
        <v>749</v>
      </c>
      <c r="N97" s="762">
        <v>335</v>
      </c>
      <c r="O97" s="762" t="s">
        <v>749</v>
      </c>
      <c r="P97" s="762" t="s">
        <v>749</v>
      </c>
      <c r="Q97" s="762" t="s">
        <v>749</v>
      </c>
      <c r="R97" s="762" t="s">
        <v>749</v>
      </c>
      <c r="S97" s="762" t="s">
        <v>749</v>
      </c>
      <c r="T97" s="762" t="s">
        <v>749</v>
      </c>
      <c r="U97" s="762" t="s">
        <v>749</v>
      </c>
      <c r="V97" s="762" t="s">
        <v>749</v>
      </c>
      <c r="W97" s="762" t="s">
        <v>749</v>
      </c>
      <c r="X97" s="762" t="s">
        <v>749</v>
      </c>
      <c r="Y97" s="762" t="s">
        <v>749</v>
      </c>
      <c r="Z97" s="762" t="s">
        <v>749</v>
      </c>
      <c r="AA97" s="762" t="s">
        <v>749</v>
      </c>
      <c r="AB97" s="762" t="s">
        <v>749</v>
      </c>
      <c r="AC97" s="762" t="s">
        <v>749</v>
      </c>
      <c r="AD97" s="762" t="s">
        <v>749</v>
      </c>
      <c r="AE97" s="762" t="s">
        <v>749</v>
      </c>
      <c r="AF97" s="762" t="s">
        <v>749</v>
      </c>
      <c r="AG97" s="762" t="s">
        <v>749</v>
      </c>
      <c r="AH97" s="762" t="s">
        <v>749</v>
      </c>
      <c r="AI97" s="762" t="s">
        <v>749</v>
      </c>
      <c r="AJ97" s="762" t="s">
        <v>749</v>
      </c>
      <c r="AK97" s="762" t="s">
        <v>749</v>
      </c>
      <c r="AL97" s="762" t="s">
        <v>749</v>
      </c>
      <c r="AM97" s="762" t="s">
        <v>749</v>
      </c>
      <c r="AN97" s="762" t="s">
        <v>749</v>
      </c>
      <c r="AO97" s="763" t="s">
        <v>860</v>
      </c>
      <c r="AP97" s="50"/>
      <c r="AQ97" s="761" t="s">
        <v>860</v>
      </c>
      <c r="AR97" s="762" t="s">
        <v>863</v>
      </c>
      <c r="AS97" s="762">
        <v>1283.28</v>
      </c>
      <c r="AT97" s="762" t="s">
        <v>748</v>
      </c>
      <c r="AU97" s="762" t="s">
        <v>748</v>
      </c>
      <c r="AV97" s="762" t="s">
        <v>748</v>
      </c>
      <c r="AW97" s="762" t="s">
        <v>748</v>
      </c>
      <c r="AX97" s="762" t="s">
        <v>748</v>
      </c>
      <c r="AY97" s="762" t="s">
        <v>748</v>
      </c>
      <c r="AZ97" s="762" t="s">
        <v>748</v>
      </c>
      <c r="BA97" s="762" t="s">
        <v>748</v>
      </c>
      <c r="BB97" s="762" t="s">
        <v>748</v>
      </c>
      <c r="BC97" s="762" t="s">
        <v>861</v>
      </c>
      <c r="BD97" s="762" t="s">
        <v>861</v>
      </c>
      <c r="BE97" s="762" t="s">
        <v>861</v>
      </c>
      <c r="BF97" s="762" t="s">
        <v>861</v>
      </c>
      <c r="BG97" s="762" t="s">
        <v>861</v>
      </c>
      <c r="BH97" s="762" t="s">
        <v>861</v>
      </c>
      <c r="BI97" s="762" t="s">
        <v>861</v>
      </c>
      <c r="BJ97" s="762" t="s">
        <v>861</v>
      </c>
      <c r="BK97" s="762" t="s">
        <v>861</v>
      </c>
      <c r="BL97" s="762" t="s">
        <v>861</v>
      </c>
      <c r="BM97" s="762" t="s">
        <v>862</v>
      </c>
      <c r="BN97" s="762" t="s">
        <v>749</v>
      </c>
      <c r="BO97" s="762" t="s">
        <v>749</v>
      </c>
      <c r="BP97" s="762" t="s">
        <v>749</v>
      </c>
      <c r="BQ97" s="762" t="s">
        <v>749</v>
      </c>
      <c r="BR97" s="762" t="s">
        <v>749</v>
      </c>
      <c r="BS97" s="762" t="s">
        <v>749</v>
      </c>
      <c r="BT97" s="763"/>
    </row>
    <row r="98" spans="2:73" ht="15.75">
      <c r="B98" s="760" t="s">
        <v>208</v>
      </c>
      <c r="C98" s="760" t="s">
        <v>840</v>
      </c>
      <c r="D98" s="760" t="s">
        <v>865</v>
      </c>
      <c r="E98" s="760" t="s">
        <v>841</v>
      </c>
      <c r="F98" s="760" t="s">
        <v>29</v>
      </c>
      <c r="G98" s="760" t="s">
        <v>844</v>
      </c>
      <c r="H98" s="760">
        <v>2009</v>
      </c>
      <c r="I98" s="640" t="s">
        <v>859</v>
      </c>
      <c r="J98" s="640"/>
      <c r="K98" s="50"/>
      <c r="L98" s="761" t="s">
        <v>749</v>
      </c>
      <c r="M98" s="762" t="s">
        <v>749</v>
      </c>
      <c r="N98" s="762">
        <v>538.96</v>
      </c>
      <c r="O98" s="762" t="s">
        <v>749</v>
      </c>
      <c r="P98" s="762" t="s">
        <v>749</v>
      </c>
      <c r="Q98" s="762" t="s">
        <v>749</v>
      </c>
      <c r="R98" s="762" t="s">
        <v>749</v>
      </c>
      <c r="S98" s="762" t="s">
        <v>749</v>
      </c>
      <c r="T98" s="762" t="s">
        <v>749</v>
      </c>
      <c r="U98" s="762" t="s">
        <v>749</v>
      </c>
      <c r="V98" s="762" t="s">
        <v>749</v>
      </c>
      <c r="W98" s="762" t="s">
        <v>749</v>
      </c>
      <c r="X98" s="762" t="s">
        <v>749</v>
      </c>
      <c r="Y98" s="762" t="s">
        <v>749</v>
      </c>
      <c r="Z98" s="762" t="s">
        <v>749</v>
      </c>
      <c r="AA98" s="762" t="s">
        <v>749</v>
      </c>
      <c r="AB98" s="762" t="s">
        <v>749</v>
      </c>
      <c r="AC98" s="762" t="s">
        <v>749</v>
      </c>
      <c r="AD98" s="762" t="s">
        <v>749</v>
      </c>
      <c r="AE98" s="762" t="s">
        <v>749</v>
      </c>
      <c r="AF98" s="762" t="s">
        <v>749</v>
      </c>
      <c r="AG98" s="762" t="s">
        <v>749</v>
      </c>
      <c r="AH98" s="762" t="s">
        <v>749</v>
      </c>
      <c r="AI98" s="762" t="s">
        <v>749</v>
      </c>
      <c r="AJ98" s="762" t="s">
        <v>749</v>
      </c>
      <c r="AK98" s="762" t="s">
        <v>749</v>
      </c>
      <c r="AL98" s="762" t="s">
        <v>749</v>
      </c>
      <c r="AM98" s="762" t="s">
        <v>749</v>
      </c>
      <c r="AN98" s="762" t="s">
        <v>749</v>
      </c>
      <c r="AO98" s="763" t="s">
        <v>860</v>
      </c>
      <c r="AP98" s="50"/>
      <c r="AQ98" s="761" t="s">
        <v>860</v>
      </c>
      <c r="AR98" s="762" t="s">
        <v>863</v>
      </c>
      <c r="AS98" s="762">
        <v>1881.73</v>
      </c>
      <c r="AT98" s="762" t="s">
        <v>748</v>
      </c>
      <c r="AU98" s="762" t="s">
        <v>748</v>
      </c>
      <c r="AV98" s="762" t="s">
        <v>748</v>
      </c>
      <c r="AW98" s="762" t="s">
        <v>748</v>
      </c>
      <c r="AX98" s="762" t="s">
        <v>748</v>
      </c>
      <c r="AY98" s="762" t="s">
        <v>748</v>
      </c>
      <c r="AZ98" s="762" t="s">
        <v>748</v>
      </c>
      <c r="BA98" s="762" t="s">
        <v>748</v>
      </c>
      <c r="BB98" s="762" t="s">
        <v>748</v>
      </c>
      <c r="BC98" s="762" t="s">
        <v>861</v>
      </c>
      <c r="BD98" s="762" t="s">
        <v>861</v>
      </c>
      <c r="BE98" s="762" t="s">
        <v>861</v>
      </c>
      <c r="BF98" s="762" t="s">
        <v>861</v>
      </c>
      <c r="BG98" s="762" t="s">
        <v>861</v>
      </c>
      <c r="BH98" s="762" t="s">
        <v>861</v>
      </c>
      <c r="BI98" s="762" t="s">
        <v>861</v>
      </c>
      <c r="BJ98" s="762" t="s">
        <v>861</v>
      </c>
      <c r="BK98" s="762" t="s">
        <v>861</v>
      </c>
      <c r="BL98" s="762" t="s">
        <v>861</v>
      </c>
      <c r="BM98" s="762" t="s">
        <v>862</v>
      </c>
      <c r="BN98" s="762" t="s">
        <v>749</v>
      </c>
      <c r="BO98" s="762" t="s">
        <v>749</v>
      </c>
      <c r="BP98" s="762" t="s">
        <v>749</v>
      </c>
      <c r="BQ98" s="762" t="s">
        <v>749</v>
      </c>
      <c r="BR98" s="762" t="s">
        <v>749</v>
      </c>
      <c r="BS98" s="762" t="s">
        <v>749</v>
      </c>
      <c r="BT98" s="763"/>
      <c r="BU98" s="163"/>
    </row>
    <row r="99" spans="2:73" ht="15.75">
      <c r="B99" s="760" t="s">
        <v>208</v>
      </c>
      <c r="C99" s="760" t="s">
        <v>840</v>
      </c>
      <c r="D99" s="760" t="s">
        <v>865</v>
      </c>
      <c r="E99" s="760" t="s">
        <v>841</v>
      </c>
      <c r="F99" s="760" t="s">
        <v>29</v>
      </c>
      <c r="G99" s="760" t="s">
        <v>844</v>
      </c>
      <c r="H99" s="760">
        <v>2010</v>
      </c>
      <c r="I99" s="640" t="s">
        <v>859</v>
      </c>
      <c r="J99" s="640"/>
      <c r="K99" s="50"/>
      <c r="L99" s="761" t="s">
        <v>749</v>
      </c>
      <c r="M99" s="762" t="s">
        <v>749</v>
      </c>
      <c r="N99" s="762">
        <v>403.82</v>
      </c>
      <c r="O99" s="762" t="s">
        <v>749</v>
      </c>
      <c r="P99" s="762" t="s">
        <v>749</v>
      </c>
      <c r="Q99" s="762" t="s">
        <v>749</v>
      </c>
      <c r="R99" s="762" t="s">
        <v>749</v>
      </c>
      <c r="S99" s="762" t="s">
        <v>749</v>
      </c>
      <c r="T99" s="762" t="s">
        <v>749</v>
      </c>
      <c r="U99" s="762" t="s">
        <v>749</v>
      </c>
      <c r="V99" s="762" t="s">
        <v>749</v>
      </c>
      <c r="W99" s="762" t="s">
        <v>749</v>
      </c>
      <c r="X99" s="762" t="s">
        <v>749</v>
      </c>
      <c r="Y99" s="762" t="s">
        <v>749</v>
      </c>
      <c r="Z99" s="762" t="s">
        <v>749</v>
      </c>
      <c r="AA99" s="762" t="s">
        <v>749</v>
      </c>
      <c r="AB99" s="762" t="s">
        <v>749</v>
      </c>
      <c r="AC99" s="762" t="s">
        <v>749</v>
      </c>
      <c r="AD99" s="762" t="s">
        <v>749</v>
      </c>
      <c r="AE99" s="762" t="s">
        <v>749</v>
      </c>
      <c r="AF99" s="762" t="s">
        <v>749</v>
      </c>
      <c r="AG99" s="762" t="s">
        <v>749</v>
      </c>
      <c r="AH99" s="762" t="s">
        <v>749</v>
      </c>
      <c r="AI99" s="762" t="s">
        <v>749</v>
      </c>
      <c r="AJ99" s="762" t="s">
        <v>749</v>
      </c>
      <c r="AK99" s="762" t="s">
        <v>749</v>
      </c>
      <c r="AL99" s="762" t="s">
        <v>749</v>
      </c>
      <c r="AM99" s="762" t="s">
        <v>749</v>
      </c>
      <c r="AN99" s="762" t="s">
        <v>749</v>
      </c>
      <c r="AO99" s="763" t="s">
        <v>860</v>
      </c>
      <c r="AP99" s="50"/>
      <c r="AQ99" s="761" t="s">
        <v>860</v>
      </c>
      <c r="AR99" s="762" t="s">
        <v>863</v>
      </c>
      <c r="AS99" s="762">
        <v>1539.44</v>
      </c>
      <c r="AT99" s="762" t="s">
        <v>748</v>
      </c>
      <c r="AU99" s="762" t="s">
        <v>748</v>
      </c>
      <c r="AV99" s="762" t="s">
        <v>748</v>
      </c>
      <c r="AW99" s="762" t="s">
        <v>748</v>
      </c>
      <c r="AX99" s="762" t="s">
        <v>748</v>
      </c>
      <c r="AY99" s="762" t="s">
        <v>748</v>
      </c>
      <c r="AZ99" s="762" t="s">
        <v>748</v>
      </c>
      <c r="BA99" s="762" t="s">
        <v>748</v>
      </c>
      <c r="BB99" s="762" t="s">
        <v>748</v>
      </c>
      <c r="BC99" s="762" t="s">
        <v>861</v>
      </c>
      <c r="BD99" s="762" t="s">
        <v>861</v>
      </c>
      <c r="BE99" s="762" t="s">
        <v>861</v>
      </c>
      <c r="BF99" s="762" t="s">
        <v>861</v>
      </c>
      <c r="BG99" s="762" t="s">
        <v>861</v>
      </c>
      <c r="BH99" s="762" t="s">
        <v>861</v>
      </c>
      <c r="BI99" s="762" t="s">
        <v>861</v>
      </c>
      <c r="BJ99" s="762" t="s">
        <v>861</v>
      </c>
      <c r="BK99" s="762" t="s">
        <v>861</v>
      </c>
      <c r="BL99" s="762" t="s">
        <v>861</v>
      </c>
      <c r="BM99" s="762" t="s">
        <v>862</v>
      </c>
      <c r="BN99" s="762" t="s">
        <v>749</v>
      </c>
      <c r="BO99" s="762" t="s">
        <v>749</v>
      </c>
      <c r="BP99" s="762" t="s">
        <v>749</v>
      </c>
      <c r="BQ99" s="762" t="s">
        <v>749</v>
      </c>
      <c r="BR99" s="762" t="s">
        <v>749</v>
      </c>
      <c r="BS99" s="762" t="s">
        <v>749</v>
      </c>
      <c r="BT99" s="763"/>
      <c r="BU99" s="163"/>
    </row>
    <row r="100" spans="2:73" ht="15.75">
      <c r="B100" s="760" t="s">
        <v>208</v>
      </c>
      <c r="C100" s="760" t="s">
        <v>840</v>
      </c>
      <c r="D100" s="760" t="s">
        <v>865</v>
      </c>
      <c r="E100" s="760" t="s">
        <v>841</v>
      </c>
      <c r="F100" s="760" t="s">
        <v>29</v>
      </c>
      <c r="G100" s="760" t="s">
        <v>844</v>
      </c>
      <c r="H100" s="760">
        <v>2011</v>
      </c>
      <c r="I100" s="640" t="s">
        <v>859</v>
      </c>
      <c r="J100" s="640"/>
      <c r="K100" s="50"/>
      <c r="L100" s="761" t="s">
        <v>749</v>
      </c>
      <c r="M100" s="762" t="s">
        <v>749</v>
      </c>
      <c r="N100" s="762">
        <v>757.6</v>
      </c>
      <c r="O100" s="762" t="s">
        <v>749</v>
      </c>
      <c r="P100" s="762" t="s">
        <v>749</v>
      </c>
      <c r="Q100" s="762" t="s">
        <v>749</v>
      </c>
      <c r="R100" s="762" t="s">
        <v>749</v>
      </c>
      <c r="S100" s="762" t="s">
        <v>749</v>
      </c>
      <c r="T100" s="762" t="s">
        <v>749</v>
      </c>
      <c r="U100" s="762" t="s">
        <v>749</v>
      </c>
      <c r="V100" s="762" t="s">
        <v>749</v>
      </c>
      <c r="W100" s="762" t="s">
        <v>749</v>
      </c>
      <c r="X100" s="762" t="s">
        <v>749</v>
      </c>
      <c r="Y100" s="762" t="s">
        <v>749</v>
      </c>
      <c r="Z100" s="762" t="s">
        <v>749</v>
      </c>
      <c r="AA100" s="762" t="s">
        <v>749</v>
      </c>
      <c r="AB100" s="762" t="s">
        <v>749</v>
      </c>
      <c r="AC100" s="762" t="s">
        <v>749</v>
      </c>
      <c r="AD100" s="762" t="s">
        <v>749</v>
      </c>
      <c r="AE100" s="762" t="s">
        <v>749</v>
      </c>
      <c r="AF100" s="762" t="s">
        <v>749</v>
      </c>
      <c r="AG100" s="762" t="s">
        <v>749</v>
      </c>
      <c r="AH100" s="762" t="s">
        <v>749</v>
      </c>
      <c r="AI100" s="762" t="s">
        <v>749</v>
      </c>
      <c r="AJ100" s="762" t="s">
        <v>749</v>
      </c>
      <c r="AK100" s="762" t="s">
        <v>749</v>
      </c>
      <c r="AL100" s="762" t="s">
        <v>749</v>
      </c>
      <c r="AM100" s="762" t="s">
        <v>749</v>
      </c>
      <c r="AN100" s="762" t="s">
        <v>749</v>
      </c>
      <c r="AO100" s="763" t="s">
        <v>860</v>
      </c>
      <c r="AP100" s="50"/>
      <c r="AQ100" s="761" t="s">
        <v>860</v>
      </c>
      <c r="AR100" s="762" t="s">
        <v>863</v>
      </c>
      <c r="AS100" s="762">
        <v>2612.59</v>
      </c>
      <c r="AT100" s="762" t="s">
        <v>748</v>
      </c>
      <c r="AU100" s="762" t="s">
        <v>748</v>
      </c>
      <c r="AV100" s="762" t="s">
        <v>748</v>
      </c>
      <c r="AW100" s="762" t="s">
        <v>748</v>
      </c>
      <c r="AX100" s="762" t="s">
        <v>748</v>
      </c>
      <c r="AY100" s="762" t="s">
        <v>748</v>
      </c>
      <c r="AZ100" s="762" t="s">
        <v>748</v>
      </c>
      <c r="BA100" s="762" t="s">
        <v>748</v>
      </c>
      <c r="BB100" s="762" t="s">
        <v>748</v>
      </c>
      <c r="BC100" s="762" t="s">
        <v>861</v>
      </c>
      <c r="BD100" s="762" t="s">
        <v>861</v>
      </c>
      <c r="BE100" s="762" t="s">
        <v>861</v>
      </c>
      <c r="BF100" s="762" t="s">
        <v>861</v>
      </c>
      <c r="BG100" s="762" t="s">
        <v>861</v>
      </c>
      <c r="BH100" s="762" t="s">
        <v>861</v>
      </c>
      <c r="BI100" s="762" t="s">
        <v>861</v>
      </c>
      <c r="BJ100" s="762" t="s">
        <v>861</v>
      </c>
      <c r="BK100" s="762" t="s">
        <v>861</v>
      </c>
      <c r="BL100" s="762" t="s">
        <v>861</v>
      </c>
      <c r="BM100" s="762" t="s">
        <v>862</v>
      </c>
      <c r="BN100" s="762" t="s">
        <v>749</v>
      </c>
      <c r="BO100" s="762" t="s">
        <v>749</v>
      </c>
      <c r="BP100" s="762" t="s">
        <v>749</v>
      </c>
      <c r="BQ100" s="762" t="s">
        <v>749</v>
      </c>
      <c r="BR100" s="762" t="s">
        <v>749</v>
      </c>
      <c r="BS100" s="762" t="s">
        <v>749</v>
      </c>
      <c r="BT100" s="763"/>
      <c r="BU100" s="163"/>
    </row>
    <row r="101" spans="2:73">
      <c r="B101" s="760" t="s">
        <v>208</v>
      </c>
      <c r="C101" s="760" t="s">
        <v>840</v>
      </c>
      <c r="D101" s="760" t="s">
        <v>865</v>
      </c>
      <c r="E101" s="760" t="s">
        <v>841</v>
      </c>
      <c r="F101" s="760" t="s">
        <v>29</v>
      </c>
      <c r="G101" s="760" t="s">
        <v>844</v>
      </c>
      <c r="H101" s="760">
        <v>2012</v>
      </c>
      <c r="I101" s="640" t="s">
        <v>859</v>
      </c>
      <c r="J101" s="640"/>
      <c r="K101" s="50"/>
      <c r="L101" s="761" t="s">
        <v>749</v>
      </c>
      <c r="M101" s="762" t="s">
        <v>749</v>
      </c>
      <c r="N101" s="762">
        <v>628.01</v>
      </c>
      <c r="O101" s="762" t="s">
        <v>749</v>
      </c>
      <c r="P101" s="762" t="s">
        <v>749</v>
      </c>
      <c r="Q101" s="762" t="s">
        <v>749</v>
      </c>
      <c r="R101" s="762" t="s">
        <v>749</v>
      </c>
      <c r="S101" s="762" t="s">
        <v>749</v>
      </c>
      <c r="T101" s="762" t="s">
        <v>749</v>
      </c>
      <c r="U101" s="762" t="s">
        <v>749</v>
      </c>
      <c r="V101" s="762" t="s">
        <v>749</v>
      </c>
      <c r="W101" s="762" t="s">
        <v>749</v>
      </c>
      <c r="X101" s="762" t="s">
        <v>749</v>
      </c>
      <c r="Y101" s="762" t="s">
        <v>749</v>
      </c>
      <c r="Z101" s="762" t="s">
        <v>749</v>
      </c>
      <c r="AA101" s="762" t="s">
        <v>749</v>
      </c>
      <c r="AB101" s="762" t="s">
        <v>749</v>
      </c>
      <c r="AC101" s="762" t="s">
        <v>749</v>
      </c>
      <c r="AD101" s="762" t="s">
        <v>749</v>
      </c>
      <c r="AE101" s="762" t="s">
        <v>749</v>
      </c>
      <c r="AF101" s="762" t="s">
        <v>749</v>
      </c>
      <c r="AG101" s="762" t="s">
        <v>749</v>
      </c>
      <c r="AH101" s="762" t="s">
        <v>749</v>
      </c>
      <c r="AI101" s="762" t="s">
        <v>749</v>
      </c>
      <c r="AJ101" s="762" t="s">
        <v>749</v>
      </c>
      <c r="AK101" s="762" t="s">
        <v>749</v>
      </c>
      <c r="AL101" s="762" t="s">
        <v>749</v>
      </c>
      <c r="AM101" s="762" t="s">
        <v>749</v>
      </c>
      <c r="AN101" s="762" t="s">
        <v>749</v>
      </c>
      <c r="AO101" s="763" t="s">
        <v>860</v>
      </c>
      <c r="AP101" s="50"/>
      <c r="AQ101" s="761" t="s">
        <v>860</v>
      </c>
      <c r="AR101" s="762" t="s">
        <v>863</v>
      </c>
      <c r="AS101" s="762">
        <v>2377.94</v>
      </c>
      <c r="AT101" s="762" t="s">
        <v>748</v>
      </c>
      <c r="AU101" s="762" t="s">
        <v>748</v>
      </c>
      <c r="AV101" s="762" t="s">
        <v>748</v>
      </c>
      <c r="AW101" s="762" t="s">
        <v>748</v>
      </c>
      <c r="AX101" s="762" t="s">
        <v>748</v>
      </c>
      <c r="AY101" s="762" t="s">
        <v>748</v>
      </c>
      <c r="AZ101" s="762" t="s">
        <v>748</v>
      </c>
      <c r="BA101" s="762" t="s">
        <v>748</v>
      </c>
      <c r="BB101" s="762" t="s">
        <v>748</v>
      </c>
      <c r="BC101" s="762" t="s">
        <v>861</v>
      </c>
      <c r="BD101" s="762" t="s">
        <v>861</v>
      </c>
      <c r="BE101" s="762" t="s">
        <v>861</v>
      </c>
      <c r="BF101" s="762" t="s">
        <v>861</v>
      </c>
      <c r="BG101" s="762" t="s">
        <v>861</v>
      </c>
      <c r="BH101" s="762" t="s">
        <v>861</v>
      </c>
      <c r="BI101" s="762" t="s">
        <v>861</v>
      </c>
      <c r="BJ101" s="762" t="s">
        <v>861</v>
      </c>
      <c r="BK101" s="762" t="s">
        <v>861</v>
      </c>
      <c r="BL101" s="762" t="s">
        <v>861</v>
      </c>
      <c r="BM101" s="762" t="s">
        <v>862</v>
      </c>
      <c r="BN101" s="762" t="s">
        <v>749</v>
      </c>
      <c r="BO101" s="762" t="s">
        <v>749</v>
      </c>
      <c r="BP101" s="762" t="s">
        <v>749</v>
      </c>
      <c r="BQ101" s="762" t="s">
        <v>749</v>
      </c>
      <c r="BR101" s="762" t="s">
        <v>749</v>
      </c>
      <c r="BS101" s="762" t="s">
        <v>749</v>
      </c>
      <c r="BT101" s="763"/>
    </row>
    <row r="102" spans="2:73" ht="15.75">
      <c r="B102" s="760" t="s">
        <v>208</v>
      </c>
      <c r="C102" s="760" t="s">
        <v>840</v>
      </c>
      <c r="D102" s="760" t="s">
        <v>865</v>
      </c>
      <c r="E102" s="760" t="s">
        <v>841</v>
      </c>
      <c r="F102" s="760" t="s">
        <v>29</v>
      </c>
      <c r="G102" s="760" t="s">
        <v>844</v>
      </c>
      <c r="H102" s="760">
        <v>2013</v>
      </c>
      <c r="I102" s="640" t="s">
        <v>859</v>
      </c>
      <c r="J102" s="640"/>
      <c r="K102" s="50"/>
      <c r="L102" s="761" t="s">
        <v>749</v>
      </c>
      <c r="M102" s="762" t="s">
        <v>749</v>
      </c>
      <c r="N102" s="762">
        <v>865.7</v>
      </c>
      <c r="O102" s="762" t="s">
        <v>749</v>
      </c>
      <c r="P102" s="762" t="s">
        <v>749</v>
      </c>
      <c r="Q102" s="762" t="s">
        <v>749</v>
      </c>
      <c r="R102" s="762" t="s">
        <v>749</v>
      </c>
      <c r="S102" s="762" t="s">
        <v>749</v>
      </c>
      <c r="T102" s="762" t="s">
        <v>749</v>
      </c>
      <c r="U102" s="762" t="s">
        <v>749</v>
      </c>
      <c r="V102" s="762" t="s">
        <v>749</v>
      </c>
      <c r="W102" s="762" t="s">
        <v>749</v>
      </c>
      <c r="X102" s="762" t="s">
        <v>749</v>
      </c>
      <c r="Y102" s="762" t="s">
        <v>749</v>
      </c>
      <c r="Z102" s="762" t="s">
        <v>749</v>
      </c>
      <c r="AA102" s="762" t="s">
        <v>749</v>
      </c>
      <c r="AB102" s="762" t="s">
        <v>749</v>
      </c>
      <c r="AC102" s="762" t="s">
        <v>749</v>
      </c>
      <c r="AD102" s="762" t="s">
        <v>749</v>
      </c>
      <c r="AE102" s="762" t="s">
        <v>749</v>
      </c>
      <c r="AF102" s="762" t="s">
        <v>749</v>
      </c>
      <c r="AG102" s="762" t="s">
        <v>749</v>
      </c>
      <c r="AH102" s="762" t="s">
        <v>749</v>
      </c>
      <c r="AI102" s="762" t="s">
        <v>749</v>
      </c>
      <c r="AJ102" s="762" t="s">
        <v>749</v>
      </c>
      <c r="AK102" s="762" t="s">
        <v>749</v>
      </c>
      <c r="AL102" s="762" t="s">
        <v>749</v>
      </c>
      <c r="AM102" s="762" t="s">
        <v>749</v>
      </c>
      <c r="AN102" s="762" t="s">
        <v>749</v>
      </c>
      <c r="AO102" s="763" t="s">
        <v>860</v>
      </c>
      <c r="AP102" s="50"/>
      <c r="AQ102" s="761" t="s">
        <v>860</v>
      </c>
      <c r="AR102" s="762" t="s">
        <v>863</v>
      </c>
      <c r="AS102" s="762">
        <v>673.13</v>
      </c>
      <c r="AT102" s="762" t="s">
        <v>748</v>
      </c>
      <c r="AU102" s="762" t="s">
        <v>748</v>
      </c>
      <c r="AV102" s="762" t="s">
        <v>748</v>
      </c>
      <c r="AW102" s="762" t="s">
        <v>748</v>
      </c>
      <c r="AX102" s="762" t="s">
        <v>748</v>
      </c>
      <c r="AY102" s="762" t="s">
        <v>748</v>
      </c>
      <c r="AZ102" s="762" t="s">
        <v>748</v>
      </c>
      <c r="BA102" s="762" t="s">
        <v>748</v>
      </c>
      <c r="BB102" s="762" t="s">
        <v>748</v>
      </c>
      <c r="BC102" s="762" t="s">
        <v>861</v>
      </c>
      <c r="BD102" s="762" t="s">
        <v>861</v>
      </c>
      <c r="BE102" s="762" t="s">
        <v>861</v>
      </c>
      <c r="BF102" s="762" t="s">
        <v>861</v>
      </c>
      <c r="BG102" s="762" t="s">
        <v>861</v>
      </c>
      <c r="BH102" s="762" t="s">
        <v>861</v>
      </c>
      <c r="BI102" s="762" t="s">
        <v>861</v>
      </c>
      <c r="BJ102" s="762" t="s">
        <v>861</v>
      </c>
      <c r="BK102" s="762" t="s">
        <v>861</v>
      </c>
      <c r="BL102" s="762" t="s">
        <v>861</v>
      </c>
      <c r="BM102" s="762" t="s">
        <v>862</v>
      </c>
      <c r="BN102" s="762" t="s">
        <v>749</v>
      </c>
      <c r="BO102" s="762" t="s">
        <v>749</v>
      </c>
      <c r="BP102" s="762" t="s">
        <v>749</v>
      </c>
      <c r="BQ102" s="762" t="s">
        <v>749</v>
      </c>
      <c r="BR102" s="762" t="s">
        <v>749</v>
      </c>
      <c r="BS102" s="762" t="s">
        <v>749</v>
      </c>
      <c r="BT102" s="763"/>
      <c r="BU102" s="163"/>
    </row>
    <row r="103" spans="2:73" ht="15.75">
      <c r="B103" s="760" t="s">
        <v>208</v>
      </c>
      <c r="C103" s="760" t="s">
        <v>840</v>
      </c>
      <c r="D103" s="760" t="s">
        <v>866</v>
      </c>
      <c r="E103" s="760" t="s">
        <v>841</v>
      </c>
      <c r="F103" s="760" t="s">
        <v>29</v>
      </c>
      <c r="G103" s="760" t="s">
        <v>844</v>
      </c>
      <c r="H103" s="760">
        <v>2012</v>
      </c>
      <c r="I103" s="640" t="s">
        <v>859</v>
      </c>
      <c r="J103" s="640"/>
      <c r="K103" s="50"/>
      <c r="L103" s="761" t="s">
        <v>749</v>
      </c>
      <c r="M103" s="762" t="s">
        <v>749</v>
      </c>
      <c r="N103" s="762" t="s">
        <v>749</v>
      </c>
      <c r="O103" s="762" t="s">
        <v>749</v>
      </c>
      <c r="P103" s="762" t="s">
        <v>749</v>
      </c>
      <c r="Q103" s="762" t="s">
        <v>749</v>
      </c>
      <c r="R103" s="762" t="s">
        <v>749</v>
      </c>
      <c r="S103" s="762" t="s">
        <v>749</v>
      </c>
      <c r="T103" s="762" t="s">
        <v>749</v>
      </c>
      <c r="U103" s="762" t="s">
        <v>749</v>
      </c>
      <c r="V103" s="762" t="s">
        <v>749</v>
      </c>
      <c r="W103" s="762" t="s">
        <v>749</v>
      </c>
      <c r="X103" s="762" t="s">
        <v>749</v>
      </c>
      <c r="Y103" s="762" t="s">
        <v>749</v>
      </c>
      <c r="Z103" s="762" t="s">
        <v>749</v>
      </c>
      <c r="AA103" s="762" t="s">
        <v>749</v>
      </c>
      <c r="AB103" s="762" t="s">
        <v>749</v>
      </c>
      <c r="AC103" s="762" t="s">
        <v>749</v>
      </c>
      <c r="AD103" s="762" t="s">
        <v>749</v>
      </c>
      <c r="AE103" s="762" t="s">
        <v>749</v>
      </c>
      <c r="AF103" s="762" t="s">
        <v>749</v>
      </c>
      <c r="AG103" s="762" t="s">
        <v>749</v>
      </c>
      <c r="AH103" s="762" t="s">
        <v>749</v>
      </c>
      <c r="AI103" s="762" t="s">
        <v>749</v>
      </c>
      <c r="AJ103" s="762" t="s">
        <v>749</v>
      </c>
      <c r="AK103" s="762" t="s">
        <v>749</v>
      </c>
      <c r="AL103" s="762" t="s">
        <v>749</v>
      </c>
      <c r="AM103" s="762" t="s">
        <v>749</v>
      </c>
      <c r="AN103" s="762" t="s">
        <v>749</v>
      </c>
      <c r="AO103" s="763" t="s">
        <v>860</v>
      </c>
      <c r="AP103" s="50"/>
      <c r="AQ103" s="761" t="s">
        <v>860</v>
      </c>
      <c r="AR103" s="762" t="s">
        <v>863</v>
      </c>
      <c r="AS103" s="762" t="s">
        <v>748</v>
      </c>
      <c r="AT103" s="762" t="s">
        <v>748</v>
      </c>
      <c r="AU103" s="762" t="s">
        <v>748</v>
      </c>
      <c r="AV103" s="762" t="s">
        <v>748</v>
      </c>
      <c r="AW103" s="762" t="s">
        <v>748</v>
      </c>
      <c r="AX103" s="762" t="s">
        <v>748</v>
      </c>
      <c r="AY103" s="762" t="s">
        <v>748</v>
      </c>
      <c r="AZ103" s="762" t="s">
        <v>748</v>
      </c>
      <c r="BA103" s="762" t="s">
        <v>748</v>
      </c>
      <c r="BB103" s="762" t="s">
        <v>748</v>
      </c>
      <c r="BC103" s="762" t="s">
        <v>861</v>
      </c>
      <c r="BD103" s="762" t="s">
        <v>861</v>
      </c>
      <c r="BE103" s="762" t="s">
        <v>861</v>
      </c>
      <c r="BF103" s="762" t="s">
        <v>861</v>
      </c>
      <c r="BG103" s="762" t="s">
        <v>861</v>
      </c>
      <c r="BH103" s="762" t="s">
        <v>861</v>
      </c>
      <c r="BI103" s="762" t="s">
        <v>861</v>
      </c>
      <c r="BJ103" s="762" t="s">
        <v>861</v>
      </c>
      <c r="BK103" s="762" t="s">
        <v>861</v>
      </c>
      <c r="BL103" s="762" t="s">
        <v>861</v>
      </c>
      <c r="BM103" s="762" t="s">
        <v>862</v>
      </c>
      <c r="BN103" s="762" t="s">
        <v>749</v>
      </c>
      <c r="BO103" s="762" t="s">
        <v>749</v>
      </c>
      <c r="BP103" s="762" t="s">
        <v>749</v>
      </c>
      <c r="BQ103" s="762" t="s">
        <v>749</v>
      </c>
      <c r="BR103" s="762" t="s">
        <v>749</v>
      </c>
      <c r="BS103" s="762" t="s">
        <v>749</v>
      </c>
      <c r="BT103" s="763"/>
      <c r="BU103" s="163"/>
    </row>
    <row r="104" spans="2:73" ht="15.75">
      <c r="B104" s="760" t="s">
        <v>208</v>
      </c>
      <c r="C104" s="760" t="s">
        <v>840</v>
      </c>
      <c r="D104" s="760" t="s">
        <v>866</v>
      </c>
      <c r="E104" s="760" t="s">
        <v>841</v>
      </c>
      <c r="F104" s="760" t="s">
        <v>29</v>
      </c>
      <c r="G104" s="760" t="s">
        <v>844</v>
      </c>
      <c r="H104" s="760">
        <v>2013</v>
      </c>
      <c r="I104" s="640" t="s">
        <v>859</v>
      </c>
      <c r="J104" s="640"/>
      <c r="K104" s="50"/>
      <c r="L104" s="761" t="s">
        <v>749</v>
      </c>
      <c r="M104" s="762" t="s">
        <v>749</v>
      </c>
      <c r="N104" s="762" t="s">
        <v>749</v>
      </c>
      <c r="O104" s="762" t="s">
        <v>749</v>
      </c>
      <c r="P104" s="762" t="s">
        <v>749</v>
      </c>
      <c r="Q104" s="762" t="s">
        <v>749</v>
      </c>
      <c r="R104" s="762" t="s">
        <v>749</v>
      </c>
      <c r="S104" s="762" t="s">
        <v>749</v>
      </c>
      <c r="T104" s="762" t="s">
        <v>749</v>
      </c>
      <c r="U104" s="762" t="s">
        <v>749</v>
      </c>
      <c r="V104" s="762" t="s">
        <v>749</v>
      </c>
      <c r="W104" s="762" t="s">
        <v>749</v>
      </c>
      <c r="X104" s="762" t="s">
        <v>749</v>
      </c>
      <c r="Y104" s="762" t="s">
        <v>749</v>
      </c>
      <c r="Z104" s="762" t="s">
        <v>749</v>
      </c>
      <c r="AA104" s="762" t="s">
        <v>749</v>
      </c>
      <c r="AB104" s="762" t="s">
        <v>749</v>
      </c>
      <c r="AC104" s="762" t="s">
        <v>749</v>
      </c>
      <c r="AD104" s="762" t="s">
        <v>749</v>
      </c>
      <c r="AE104" s="762" t="s">
        <v>749</v>
      </c>
      <c r="AF104" s="762" t="s">
        <v>749</v>
      </c>
      <c r="AG104" s="762" t="s">
        <v>749</v>
      </c>
      <c r="AH104" s="762" t="s">
        <v>749</v>
      </c>
      <c r="AI104" s="762" t="s">
        <v>749</v>
      </c>
      <c r="AJ104" s="762" t="s">
        <v>749</v>
      </c>
      <c r="AK104" s="762" t="s">
        <v>749</v>
      </c>
      <c r="AL104" s="762" t="s">
        <v>749</v>
      </c>
      <c r="AM104" s="762" t="s">
        <v>749</v>
      </c>
      <c r="AN104" s="762" t="s">
        <v>749</v>
      </c>
      <c r="AO104" s="763" t="s">
        <v>860</v>
      </c>
      <c r="AP104" s="50"/>
      <c r="AQ104" s="761" t="s">
        <v>860</v>
      </c>
      <c r="AR104" s="762" t="s">
        <v>863</v>
      </c>
      <c r="AS104" s="762" t="s">
        <v>748</v>
      </c>
      <c r="AT104" s="762" t="s">
        <v>748</v>
      </c>
      <c r="AU104" s="762" t="s">
        <v>748</v>
      </c>
      <c r="AV104" s="762" t="s">
        <v>748</v>
      </c>
      <c r="AW104" s="762" t="s">
        <v>748</v>
      </c>
      <c r="AX104" s="762" t="s">
        <v>748</v>
      </c>
      <c r="AY104" s="762" t="s">
        <v>748</v>
      </c>
      <c r="AZ104" s="762" t="s">
        <v>748</v>
      </c>
      <c r="BA104" s="762" t="s">
        <v>748</v>
      </c>
      <c r="BB104" s="762" t="s">
        <v>748</v>
      </c>
      <c r="BC104" s="762" t="s">
        <v>861</v>
      </c>
      <c r="BD104" s="762" t="s">
        <v>861</v>
      </c>
      <c r="BE104" s="762" t="s">
        <v>861</v>
      </c>
      <c r="BF104" s="762" t="s">
        <v>861</v>
      </c>
      <c r="BG104" s="762" t="s">
        <v>861</v>
      </c>
      <c r="BH104" s="762" t="s">
        <v>861</v>
      </c>
      <c r="BI104" s="762" t="s">
        <v>861</v>
      </c>
      <c r="BJ104" s="762" t="s">
        <v>861</v>
      </c>
      <c r="BK104" s="762" t="s">
        <v>861</v>
      </c>
      <c r="BL104" s="762" t="s">
        <v>861</v>
      </c>
      <c r="BM104" s="762" t="s">
        <v>862</v>
      </c>
      <c r="BN104" s="762" t="s">
        <v>749</v>
      </c>
      <c r="BO104" s="762" t="s">
        <v>749</v>
      </c>
      <c r="BP104" s="762" t="s">
        <v>749</v>
      </c>
      <c r="BQ104" s="762" t="s">
        <v>749</v>
      </c>
      <c r="BR104" s="762" t="s">
        <v>749</v>
      </c>
      <c r="BS104" s="762" t="s">
        <v>749</v>
      </c>
      <c r="BT104" s="763"/>
      <c r="BU104" s="163"/>
    </row>
    <row r="105" spans="2:73" ht="15.75">
      <c r="B105" s="760" t="s">
        <v>208</v>
      </c>
      <c r="C105" s="760" t="s">
        <v>849</v>
      </c>
      <c r="D105" s="760" t="s">
        <v>864</v>
      </c>
      <c r="E105" s="760" t="s">
        <v>841</v>
      </c>
      <c r="F105" s="760" t="s">
        <v>849</v>
      </c>
      <c r="G105" s="760" t="s">
        <v>844</v>
      </c>
      <c r="H105" s="760">
        <v>2013</v>
      </c>
      <c r="I105" s="640" t="s">
        <v>859</v>
      </c>
      <c r="J105" s="640"/>
      <c r="K105" s="50"/>
      <c r="L105" s="761" t="s">
        <v>749</v>
      </c>
      <c r="M105" s="762" t="s">
        <v>749</v>
      </c>
      <c r="N105" s="762">
        <v>13260.68</v>
      </c>
      <c r="O105" s="762" t="s">
        <v>749</v>
      </c>
      <c r="P105" s="762" t="s">
        <v>749</v>
      </c>
      <c r="Q105" s="762" t="s">
        <v>749</v>
      </c>
      <c r="R105" s="762" t="s">
        <v>749</v>
      </c>
      <c r="S105" s="762" t="s">
        <v>749</v>
      </c>
      <c r="T105" s="762" t="s">
        <v>749</v>
      </c>
      <c r="U105" s="762" t="s">
        <v>749</v>
      </c>
      <c r="V105" s="762" t="s">
        <v>749</v>
      </c>
      <c r="W105" s="762" t="s">
        <v>749</v>
      </c>
      <c r="X105" s="762" t="s">
        <v>749</v>
      </c>
      <c r="Y105" s="762" t="s">
        <v>749</v>
      </c>
      <c r="Z105" s="762" t="s">
        <v>749</v>
      </c>
      <c r="AA105" s="762" t="s">
        <v>749</v>
      </c>
      <c r="AB105" s="762" t="s">
        <v>749</v>
      </c>
      <c r="AC105" s="762" t="s">
        <v>749</v>
      </c>
      <c r="AD105" s="762" t="s">
        <v>749</v>
      </c>
      <c r="AE105" s="762" t="s">
        <v>749</v>
      </c>
      <c r="AF105" s="762" t="s">
        <v>749</v>
      </c>
      <c r="AG105" s="762" t="s">
        <v>749</v>
      </c>
      <c r="AH105" s="762" t="s">
        <v>749</v>
      </c>
      <c r="AI105" s="762" t="s">
        <v>749</v>
      </c>
      <c r="AJ105" s="762" t="s">
        <v>749</v>
      </c>
      <c r="AK105" s="762" t="s">
        <v>749</v>
      </c>
      <c r="AL105" s="762" t="s">
        <v>749</v>
      </c>
      <c r="AM105" s="762" t="s">
        <v>749</v>
      </c>
      <c r="AN105" s="762" t="s">
        <v>749</v>
      </c>
      <c r="AO105" s="763" t="s">
        <v>860</v>
      </c>
      <c r="AP105" s="50"/>
      <c r="AQ105" s="761" t="s">
        <v>860</v>
      </c>
      <c r="AR105" s="762" t="s">
        <v>863</v>
      </c>
      <c r="AS105" s="762">
        <v>331640.90000000002</v>
      </c>
      <c r="AT105" s="762" t="s">
        <v>748</v>
      </c>
      <c r="AU105" s="762" t="s">
        <v>748</v>
      </c>
      <c r="AV105" s="762" t="s">
        <v>748</v>
      </c>
      <c r="AW105" s="762" t="s">
        <v>748</v>
      </c>
      <c r="AX105" s="762" t="s">
        <v>748</v>
      </c>
      <c r="AY105" s="762" t="s">
        <v>748</v>
      </c>
      <c r="AZ105" s="762" t="s">
        <v>748</v>
      </c>
      <c r="BA105" s="762" t="s">
        <v>748</v>
      </c>
      <c r="BB105" s="762" t="s">
        <v>748</v>
      </c>
      <c r="BC105" s="762" t="s">
        <v>861</v>
      </c>
      <c r="BD105" s="762" t="s">
        <v>861</v>
      </c>
      <c r="BE105" s="762" t="s">
        <v>861</v>
      </c>
      <c r="BF105" s="762" t="s">
        <v>861</v>
      </c>
      <c r="BG105" s="762" t="s">
        <v>861</v>
      </c>
      <c r="BH105" s="762" t="s">
        <v>861</v>
      </c>
      <c r="BI105" s="762" t="s">
        <v>861</v>
      </c>
      <c r="BJ105" s="762" t="s">
        <v>861</v>
      </c>
      <c r="BK105" s="762" t="s">
        <v>861</v>
      </c>
      <c r="BL105" s="762" t="s">
        <v>861</v>
      </c>
      <c r="BM105" s="762" t="s">
        <v>862</v>
      </c>
      <c r="BN105" s="762" t="s">
        <v>749</v>
      </c>
      <c r="BO105" s="762" t="s">
        <v>749</v>
      </c>
      <c r="BP105" s="762" t="s">
        <v>749</v>
      </c>
      <c r="BQ105" s="762" t="s">
        <v>749</v>
      </c>
      <c r="BR105" s="762" t="s">
        <v>749</v>
      </c>
      <c r="BS105" s="762" t="s">
        <v>749</v>
      </c>
      <c r="BT105" s="763"/>
      <c r="BU105" s="163"/>
    </row>
    <row r="106" spans="2:73" ht="15.75">
      <c r="B106" s="760" t="s">
        <v>208</v>
      </c>
      <c r="C106" s="760" t="s">
        <v>849</v>
      </c>
      <c r="D106" s="760" t="s">
        <v>13</v>
      </c>
      <c r="E106" s="760" t="s">
        <v>841</v>
      </c>
      <c r="F106" s="760" t="s">
        <v>849</v>
      </c>
      <c r="G106" s="760" t="s">
        <v>842</v>
      </c>
      <c r="H106" s="760">
        <v>2013</v>
      </c>
      <c r="I106" s="640" t="s">
        <v>859</v>
      </c>
      <c r="J106" s="640"/>
      <c r="K106" s="50"/>
      <c r="L106" s="761" t="s">
        <v>749</v>
      </c>
      <c r="M106" s="762" t="s">
        <v>749</v>
      </c>
      <c r="N106" s="762">
        <v>22.81</v>
      </c>
      <c r="O106" s="762">
        <v>16.77</v>
      </c>
      <c r="P106" s="762">
        <v>16.77</v>
      </c>
      <c r="Q106" s="762">
        <v>16.77</v>
      </c>
      <c r="R106" s="762">
        <v>10.72</v>
      </c>
      <c r="S106" s="762" t="s">
        <v>749</v>
      </c>
      <c r="T106" s="762" t="s">
        <v>749</v>
      </c>
      <c r="U106" s="762" t="s">
        <v>749</v>
      </c>
      <c r="V106" s="762" t="s">
        <v>749</v>
      </c>
      <c r="W106" s="762" t="s">
        <v>749</v>
      </c>
      <c r="X106" s="762" t="s">
        <v>749</v>
      </c>
      <c r="Y106" s="762" t="s">
        <v>749</v>
      </c>
      <c r="Z106" s="762" t="s">
        <v>749</v>
      </c>
      <c r="AA106" s="762" t="s">
        <v>749</v>
      </c>
      <c r="AB106" s="762" t="s">
        <v>749</v>
      </c>
      <c r="AC106" s="762" t="s">
        <v>749</v>
      </c>
      <c r="AD106" s="762" t="s">
        <v>749</v>
      </c>
      <c r="AE106" s="762" t="s">
        <v>749</v>
      </c>
      <c r="AF106" s="762" t="s">
        <v>749</v>
      </c>
      <c r="AG106" s="762" t="s">
        <v>749</v>
      </c>
      <c r="AH106" s="762" t="s">
        <v>749</v>
      </c>
      <c r="AI106" s="762" t="s">
        <v>749</v>
      </c>
      <c r="AJ106" s="762" t="s">
        <v>749</v>
      </c>
      <c r="AK106" s="762" t="s">
        <v>749</v>
      </c>
      <c r="AL106" s="762" t="s">
        <v>749</v>
      </c>
      <c r="AM106" s="762" t="s">
        <v>749</v>
      </c>
      <c r="AN106" s="762" t="s">
        <v>749</v>
      </c>
      <c r="AO106" s="763" t="s">
        <v>860</v>
      </c>
      <c r="AP106" s="50"/>
      <c r="AQ106" s="761" t="s">
        <v>860</v>
      </c>
      <c r="AR106" s="762" t="s">
        <v>863</v>
      </c>
      <c r="AS106" s="762">
        <v>178202.73</v>
      </c>
      <c r="AT106" s="762">
        <v>126236.37</v>
      </c>
      <c r="AU106" s="762">
        <v>126236.37</v>
      </c>
      <c r="AV106" s="762">
        <v>126236.37</v>
      </c>
      <c r="AW106" s="762">
        <v>74270.009999999995</v>
      </c>
      <c r="AX106" s="762" t="s">
        <v>748</v>
      </c>
      <c r="AY106" s="762" t="s">
        <v>748</v>
      </c>
      <c r="AZ106" s="762" t="s">
        <v>748</v>
      </c>
      <c r="BA106" s="762" t="s">
        <v>748</v>
      </c>
      <c r="BB106" s="762" t="s">
        <v>748</v>
      </c>
      <c r="BC106" s="762" t="s">
        <v>861</v>
      </c>
      <c r="BD106" s="762" t="s">
        <v>861</v>
      </c>
      <c r="BE106" s="762" t="s">
        <v>861</v>
      </c>
      <c r="BF106" s="762" t="s">
        <v>861</v>
      </c>
      <c r="BG106" s="762" t="s">
        <v>861</v>
      </c>
      <c r="BH106" s="762" t="s">
        <v>861</v>
      </c>
      <c r="BI106" s="762" t="s">
        <v>861</v>
      </c>
      <c r="BJ106" s="762" t="s">
        <v>861</v>
      </c>
      <c r="BK106" s="762" t="s">
        <v>861</v>
      </c>
      <c r="BL106" s="762" t="s">
        <v>861</v>
      </c>
      <c r="BM106" s="762" t="s">
        <v>862</v>
      </c>
      <c r="BN106" s="762" t="s">
        <v>749</v>
      </c>
      <c r="BO106" s="762" t="s">
        <v>749</v>
      </c>
      <c r="BP106" s="762" t="s">
        <v>749</v>
      </c>
      <c r="BQ106" s="762" t="s">
        <v>749</v>
      </c>
      <c r="BR106" s="762" t="s">
        <v>749</v>
      </c>
      <c r="BS106" s="762" t="s">
        <v>749</v>
      </c>
      <c r="BT106" s="763"/>
      <c r="BU106" s="163"/>
    </row>
    <row r="107" spans="2:73" ht="15.75">
      <c r="B107" s="760" t="s">
        <v>871</v>
      </c>
      <c r="C107" s="760" t="s">
        <v>845</v>
      </c>
      <c r="D107" s="760" t="s">
        <v>865</v>
      </c>
      <c r="E107" s="760" t="s">
        <v>841</v>
      </c>
      <c r="F107" s="760" t="s">
        <v>847</v>
      </c>
      <c r="G107" s="760" t="s">
        <v>844</v>
      </c>
      <c r="H107" s="760">
        <v>2007</v>
      </c>
      <c r="I107" s="640" t="s">
        <v>859</v>
      </c>
      <c r="J107" s="640"/>
      <c r="K107" s="50"/>
      <c r="L107" s="761" t="s">
        <v>749</v>
      </c>
      <c r="M107" s="762" t="s">
        <v>749</v>
      </c>
      <c r="N107" s="762">
        <v>48.64</v>
      </c>
      <c r="O107" s="762" t="s">
        <v>749</v>
      </c>
      <c r="P107" s="762" t="s">
        <v>749</v>
      </c>
      <c r="Q107" s="762" t="s">
        <v>749</v>
      </c>
      <c r="R107" s="762" t="s">
        <v>749</v>
      </c>
      <c r="S107" s="762" t="s">
        <v>749</v>
      </c>
      <c r="T107" s="762" t="s">
        <v>749</v>
      </c>
      <c r="U107" s="762" t="s">
        <v>749</v>
      </c>
      <c r="V107" s="762" t="s">
        <v>749</v>
      </c>
      <c r="W107" s="762" t="s">
        <v>749</v>
      </c>
      <c r="X107" s="762" t="s">
        <v>749</v>
      </c>
      <c r="Y107" s="762" t="s">
        <v>749</v>
      </c>
      <c r="Z107" s="762" t="s">
        <v>749</v>
      </c>
      <c r="AA107" s="762" t="s">
        <v>749</v>
      </c>
      <c r="AB107" s="762" t="s">
        <v>749</v>
      </c>
      <c r="AC107" s="762" t="s">
        <v>749</v>
      </c>
      <c r="AD107" s="762" t="s">
        <v>749</v>
      </c>
      <c r="AE107" s="762" t="s">
        <v>749</v>
      </c>
      <c r="AF107" s="762" t="s">
        <v>749</v>
      </c>
      <c r="AG107" s="762" t="s">
        <v>749</v>
      </c>
      <c r="AH107" s="762" t="s">
        <v>749</v>
      </c>
      <c r="AI107" s="762" t="s">
        <v>749</v>
      </c>
      <c r="AJ107" s="762" t="s">
        <v>749</v>
      </c>
      <c r="AK107" s="762" t="s">
        <v>749</v>
      </c>
      <c r="AL107" s="762" t="s">
        <v>749</v>
      </c>
      <c r="AM107" s="762" t="s">
        <v>749</v>
      </c>
      <c r="AN107" s="762" t="s">
        <v>749</v>
      </c>
      <c r="AO107" s="763" t="s">
        <v>860</v>
      </c>
      <c r="AP107" s="50"/>
      <c r="AQ107" s="764" t="s">
        <v>860</v>
      </c>
      <c r="AR107" s="765" t="s">
        <v>863</v>
      </c>
      <c r="AS107" s="765">
        <v>77.59</v>
      </c>
      <c r="AT107" s="765" t="s">
        <v>748</v>
      </c>
      <c r="AU107" s="765" t="s">
        <v>748</v>
      </c>
      <c r="AV107" s="765" t="s">
        <v>748</v>
      </c>
      <c r="AW107" s="765" t="s">
        <v>748</v>
      </c>
      <c r="AX107" s="765" t="s">
        <v>748</v>
      </c>
      <c r="AY107" s="765" t="s">
        <v>748</v>
      </c>
      <c r="AZ107" s="765" t="s">
        <v>748</v>
      </c>
      <c r="BA107" s="765" t="s">
        <v>748</v>
      </c>
      <c r="BB107" s="765" t="s">
        <v>748</v>
      </c>
      <c r="BC107" s="765" t="s">
        <v>861</v>
      </c>
      <c r="BD107" s="765" t="s">
        <v>861</v>
      </c>
      <c r="BE107" s="765" t="s">
        <v>861</v>
      </c>
      <c r="BF107" s="765" t="s">
        <v>861</v>
      </c>
      <c r="BG107" s="765" t="s">
        <v>861</v>
      </c>
      <c r="BH107" s="765" t="s">
        <v>861</v>
      </c>
      <c r="BI107" s="765" t="s">
        <v>861</v>
      </c>
      <c r="BJ107" s="765" t="s">
        <v>861</v>
      </c>
      <c r="BK107" s="765" t="s">
        <v>861</v>
      </c>
      <c r="BL107" s="765" t="s">
        <v>861</v>
      </c>
      <c r="BM107" s="765" t="s">
        <v>862</v>
      </c>
      <c r="BN107" s="765" t="s">
        <v>749</v>
      </c>
      <c r="BO107" s="765" t="s">
        <v>749</v>
      </c>
      <c r="BP107" s="765" t="s">
        <v>749</v>
      </c>
      <c r="BQ107" s="765" t="s">
        <v>749</v>
      </c>
      <c r="BR107" s="765" t="s">
        <v>749</v>
      </c>
      <c r="BS107" s="765" t="s">
        <v>749</v>
      </c>
      <c r="BT107" s="766"/>
      <c r="BU107" s="163"/>
    </row>
    <row r="108" spans="2:73" ht="15.75">
      <c r="B108" s="760" t="s">
        <v>871</v>
      </c>
      <c r="C108" s="760" t="s">
        <v>845</v>
      </c>
      <c r="D108" s="760" t="s">
        <v>865</v>
      </c>
      <c r="E108" s="760" t="s">
        <v>841</v>
      </c>
      <c r="F108" s="760" t="s">
        <v>847</v>
      </c>
      <c r="G108" s="760" t="s">
        <v>844</v>
      </c>
      <c r="H108" s="760">
        <v>2008</v>
      </c>
      <c r="I108" s="640" t="s">
        <v>859</v>
      </c>
      <c r="J108" s="640"/>
      <c r="K108" s="50"/>
      <c r="L108" s="761" t="s">
        <v>749</v>
      </c>
      <c r="M108" s="762" t="s">
        <v>749</v>
      </c>
      <c r="N108" s="762">
        <v>1.28</v>
      </c>
      <c r="O108" s="762" t="s">
        <v>749</v>
      </c>
      <c r="P108" s="762" t="s">
        <v>749</v>
      </c>
      <c r="Q108" s="762" t="s">
        <v>749</v>
      </c>
      <c r="R108" s="762" t="s">
        <v>749</v>
      </c>
      <c r="S108" s="762" t="s">
        <v>749</v>
      </c>
      <c r="T108" s="762" t="s">
        <v>749</v>
      </c>
      <c r="U108" s="762" t="s">
        <v>749</v>
      </c>
      <c r="V108" s="762" t="s">
        <v>749</v>
      </c>
      <c r="W108" s="762" t="s">
        <v>749</v>
      </c>
      <c r="X108" s="762" t="s">
        <v>749</v>
      </c>
      <c r="Y108" s="762" t="s">
        <v>749</v>
      </c>
      <c r="Z108" s="762" t="s">
        <v>749</v>
      </c>
      <c r="AA108" s="762" t="s">
        <v>749</v>
      </c>
      <c r="AB108" s="762" t="s">
        <v>749</v>
      </c>
      <c r="AC108" s="762" t="s">
        <v>749</v>
      </c>
      <c r="AD108" s="762" t="s">
        <v>749</v>
      </c>
      <c r="AE108" s="762" t="s">
        <v>749</v>
      </c>
      <c r="AF108" s="762" t="s">
        <v>749</v>
      </c>
      <c r="AG108" s="762" t="s">
        <v>749</v>
      </c>
      <c r="AH108" s="762" t="s">
        <v>749</v>
      </c>
      <c r="AI108" s="762" t="s">
        <v>749</v>
      </c>
      <c r="AJ108" s="762" t="s">
        <v>749</v>
      </c>
      <c r="AK108" s="762" t="s">
        <v>749</v>
      </c>
      <c r="AL108" s="762" t="s">
        <v>749</v>
      </c>
      <c r="AM108" s="762" t="s">
        <v>749</v>
      </c>
      <c r="AN108" s="762" t="s">
        <v>749</v>
      </c>
      <c r="AO108" s="763" t="s">
        <v>860</v>
      </c>
      <c r="AP108" s="50"/>
      <c r="AQ108" s="767" t="s">
        <v>860</v>
      </c>
      <c r="AR108" s="768" t="s">
        <v>863</v>
      </c>
      <c r="AS108" s="768">
        <v>2.04</v>
      </c>
      <c r="AT108" s="768" t="s">
        <v>748</v>
      </c>
      <c r="AU108" s="768" t="s">
        <v>748</v>
      </c>
      <c r="AV108" s="768" t="s">
        <v>748</v>
      </c>
      <c r="AW108" s="768" t="s">
        <v>748</v>
      </c>
      <c r="AX108" s="768" t="s">
        <v>748</v>
      </c>
      <c r="AY108" s="768" t="s">
        <v>748</v>
      </c>
      <c r="AZ108" s="768" t="s">
        <v>748</v>
      </c>
      <c r="BA108" s="768" t="s">
        <v>748</v>
      </c>
      <c r="BB108" s="768" t="s">
        <v>748</v>
      </c>
      <c r="BC108" s="768" t="s">
        <v>861</v>
      </c>
      <c r="BD108" s="768" t="s">
        <v>861</v>
      </c>
      <c r="BE108" s="768" t="s">
        <v>861</v>
      </c>
      <c r="BF108" s="768" t="s">
        <v>861</v>
      </c>
      <c r="BG108" s="768" t="s">
        <v>861</v>
      </c>
      <c r="BH108" s="768" t="s">
        <v>861</v>
      </c>
      <c r="BI108" s="768" t="s">
        <v>861</v>
      </c>
      <c r="BJ108" s="768" t="s">
        <v>861</v>
      </c>
      <c r="BK108" s="768" t="s">
        <v>861</v>
      </c>
      <c r="BL108" s="768" t="s">
        <v>861</v>
      </c>
      <c r="BM108" s="768" t="s">
        <v>862</v>
      </c>
      <c r="BN108" s="768" t="s">
        <v>749</v>
      </c>
      <c r="BO108" s="768" t="s">
        <v>749</v>
      </c>
      <c r="BP108" s="768" t="s">
        <v>749</v>
      </c>
      <c r="BQ108" s="768" t="s">
        <v>749</v>
      </c>
      <c r="BR108" s="768" t="s">
        <v>749</v>
      </c>
      <c r="BS108" s="768" t="s">
        <v>749</v>
      </c>
      <c r="BT108" s="769"/>
      <c r="BU108" s="163"/>
    </row>
    <row r="109" spans="2:73" ht="15.75">
      <c r="B109" s="760" t="s">
        <v>871</v>
      </c>
      <c r="C109" s="760" t="s">
        <v>845</v>
      </c>
      <c r="D109" s="760" t="s">
        <v>865</v>
      </c>
      <c r="E109" s="760" t="s">
        <v>841</v>
      </c>
      <c r="F109" s="760" t="s">
        <v>847</v>
      </c>
      <c r="G109" s="760" t="s">
        <v>844</v>
      </c>
      <c r="H109" s="760">
        <v>2009</v>
      </c>
      <c r="I109" s="640" t="s">
        <v>859</v>
      </c>
      <c r="J109" s="640"/>
      <c r="K109" s="50"/>
      <c r="L109" s="761" t="s">
        <v>749</v>
      </c>
      <c r="M109" s="762" t="s">
        <v>749</v>
      </c>
      <c r="N109" s="762">
        <v>8.32</v>
      </c>
      <c r="O109" s="762" t="s">
        <v>749</v>
      </c>
      <c r="P109" s="762" t="s">
        <v>749</v>
      </c>
      <c r="Q109" s="762" t="s">
        <v>749</v>
      </c>
      <c r="R109" s="762" t="s">
        <v>749</v>
      </c>
      <c r="S109" s="762" t="s">
        <v>749</v>
      </c>
      <c r="T109" s="762" t="s">
        <v>749</v>
      </c>
      <c r="U109" s="762" t="s">
        <v>749</v>
      </c>
      <c r="V109" s="762" t="s">
        <v>749</v>
      </c>
      <c r="W109" s="762" t="s">
        <v>749</v>
      </c>
      <c r="X109" s="762" t="s">
        <v>749</v>
      </c>
      <c r="Y109" s="762" t="s">
        <v>749</v>
      </c>
      <c r="Z109" s="762" t="s">
        <v>749</v>
      </c>
      <c r="AA109" s="762" t="s">
        <v>749</v>
      </c>
      <c r="AB109" s="762" t="s">
        <v>749</v>
      </c>
      <c r="AC109" s="762" t="s">
        <v>749</v>
      </c>
      <c r="AD109" s="762" t="s">
        <v>749</v>
      </c>
      <c r="AE109" s="762" t="s">
        <v>749</v>
      </c>
      <c r="AF109" s="762" t="s">
        <v>749</v>
      </c>
      <c r="AG109" s="762" t="s">
        <v>749</v>
      </c>
      <c r="AH109" s="762" t="s">
        <v>749</v>
      </c>
      <c r="AI109" s="762" t="s">
        <v>749</v>
      </c>
      <c r="AJ109" s="762" t="s">
        <v>749</v>
      </c>
      <c r="AK109" s="762" t="s">
        <v>749</v>
      </c>
      <c r="AL109" s="762" t="s">
        <v>749</v>
      </c>
      <c r="AM109" s="762" t="s">
        <v>749</v>
      </c>
      <c r="AN109" s="762" t="s">
        <v>749</v>
      </c>
      <c r="AO109" s="763" t="s">
        <v>860</v>
      </c>
      <c r="AP109" s="50"/>
      <c r="AQ109" s="761" t="s">
        <v>860</v>
      </c>
      <c r="AR109" s="762" t="s">
        <v>863</v>
      </c>
      <c r="AS109" s="762">
        <v>13.27</v>
      </c>
      <c r="AT109" s="762" t="s">
        <v>748</v>
      </c>
      <c r="AU109" s="762" t="s">
        <v>748</v>
      </c>
      <c r="AV109" s="762" t="s">
        <v>748</v>
      </c>
      <c r="AW109" s="762" t="s">
        <v>748</v>
      </c>
      <c r="AX109" s="762" t="s">
        <v>748</v>
      </c>
      <c r="AY109" s="762" t="s">
        <v>748</v>
      </c>
      <c r="AZ109" s="762" t="s">
        <v>748</v>
      </c>
      <c r="BA109" s="762" t="s">
        <v>748</v>
      </c>
      <c r="BB109" s="762" t="s">
        <v>748</v>
      </c>
      <c r="BC109" s="762" t="s">
        <v>861</v>
      </c>
      <c r="BD109" s="762" t="s">
        <v>861</v>
      </c>
      <c r="BE109" s="762" t="s">
        <v>861</v>
      </c>
      <c r="BF109" s="762" t="s">
        <v>861</v>
      </c>
      <c r="BG109" s="762" t="s">
        <v>861</v>
      </c>
      <c r="BH109" s="762" t="s">
        <v>861</v>
      </c>
      <c r="BI109" s="762" t="s">
        <v>861</v>
      </c>
      <c r="BJ109" s="762" t="s">
        <v>861</v>
      </c>
      <c r="BK109" s="762" t="s">
        <v>861</v>
      </c>
      <c r="BL109" s="762" t="s">
        <v>861</v>
      </c>
      <c r="BM109" s="762" t="s">
        <v>862</v>
      </c>
      <c r="BN109" s="762" t="s">
        <v>749</v>
      </c>
      <c r="BO109" s="762" t="s">
        <v>749</v>
      </c>
      <c r="BP109" s="762" t="s">
        <v>749</v>
      </c>
      <c r="BQ109" s="762" t="s">
        <v>749</v>
      </c>
      <c r="BR109" s="762" t="s">
        <v>749</v>
      </c>
      <c r="BS109" s="762" t="s">
        <v>749</v>
      </c>
      <c r="BT109" s="763"/>
      <c r="BU109" s="163"/>
    </row>
    <row r="110" spans="2:73" ht="15.75">
      <c r="B110" s="760" t="s">
        <v>871</v>
      </c>
      <c r="C110" s="760" t="s">
        <v>840</v>
      </c>
      <c r="D110" s="760" t="s">
        <v>865</v>
      </c>
      <c r="E110" s="760" t="s">
        <v>841</v>
      </c>
      <c r="F110" s="760" t="s">
        <v>29</v>
      </c>
      <c r="G110" s="760" t="s">
        <v>844</v>
      </c>
      <c r="H110" s="760">
        <v>2006</v>
      </c>
      <c r="I110" s="640" t="s">
        <v>859</v>
      </c>
      <c r="J110" s="640"/>
      <c r="K110" s="50"/>
      <c r="L110" s="761" t="s">
        <v>749</v>
      </c>
      <c r="M110" s="762" t="s">
        <v>749</v>
      </c>
      <c r="N110" s="762">
        <v>236.95</v>
      </c>
      <c r="O110" s="762" t="s">
        <v>749</v>
      </c>
      <c r="P110" s="762" t="s">
        <v>749</v>
      </c>
      <c r="Q110" s="762" t="s">
        <v>749</v>
      </c>
      <c r="R110" s="762" t="s">
        <v>749</v>
      </c>
      <c r="S110" s="762" t="s">
        <v>749</v>
      </c>
      <c r="T110" s="762" t="s">
        <v>749</v>
      </c>
      <c r="U110" s="762" t="s">
        <v>749</v>
      </c>
      <c r="V110" s="762" t="s">
        <v>749</v>
      </c>
      <c r="W110" s="762" t="s">
        <v>749</v>
      </c>
      <c r="X110" s="762" t="s">
        <v>749</v>
      </c>
      <c r="Y110" s="762" t="s">
        <v>749</v>
      </c>
      <c r="Z110" s="762" t="s">
        <v>749</v>
      </c>
      <c r="AA110" s="762" t="s">
        <v>749</v>
      </c>
      <c r="AB110" s="762" t="s">
        <v>749</v>
      </c>
      <c r="AC110" s="762" t="s">
        <v>749</v>
      </c>
      <c r="AD110" s="762" t="s">
        <v>749</v>
      </c>
      <c r="AE110" s="762" t="s">
        <v>749</v>
      </c>
      <c r="AF110" s="762" t="s">
        <v>749</v>
      </c>
      <c r="AG110" s="762" t="s">
        <v>749</v>
      </c>
      <c r="AH110" s="762" t="s">
        <v>749</v>
      </c>
      <c r="AI110" s="762" t="s">
        <v>749</v>
      </c>
      <c r="AJ110" s="762" t="s">
        <v>749</v>
      </c>
      <c r="AK110" s="762" t="s">
        <v>749</v>
      </c>
      <c r="AL110" s="762" t="s">
        <v>749</v>
      </c>
      <c r="AM110" s="762" t="s">
        <v>749</v>
      </c>
      <c r="AN110" s="762" t="s">
        <v>749</v>
      </c>
      <c r="AO110" s="763" t="s">
        <v>860</v>
      </c>
      <c r="AP110" s="50"/>
      <c r="AQ110" s="761" t="s">
        <v>860</v>
      </c>
      <c r="AR110" s="762" t="s">
        <v>863</v>
      </c>
      <c r="AS110" s="762">
        <v>917.35</v>
      </c>
      <c r="AT110" s="762" t="s">
        <v>748</v>
      </c>
      <c r="AU110" s="762" t="s">
        <v>748</v>
      </c>
      <c r="AV110" s="762" t="s">
        <v>748</v>
      </c>
      <c r="AW110" s="762" t="s">
        <v>748</v>
      </c>
      <c r="AX110" s="762" t="s">
        <v>748</v>
      </c>
      <c r="AY110" s="762" t="s">
        <v>748</v>
      </c>
      <c r="AZ110" s="762" t="s">
        <v>748</v>
      </c>
      <c r="BA110" s="762" t="s">
        <v>748</v>
      </c>
      <c r="BB110" s="762" t="s">
        <v>748</v>
      </c>
      <c r="BC110" s="762" t="s">
        <v>861</v>
      </c>
      <c r="BD110" s="762" t="s">
        <v>861</v>
      </c>
      <c r="BE110" s="762" t="s">
        <v>861</v>
      </c>
      <c r="BF110" s="762" t="s">
        <v>861</v>
      </c>
      <c r="BG110" s="762" t="s">
        <v>861</v>
      </c>
      <c r="BH110" s="762" t="s">
        <v>861</v>
      </c>
      <c r="BI110" s="762" t="s">
        <v>861</v>
      </c>
      <c r="BJ110" s="762" t="s">
        <v>861</v>
      </c>
      <c r="BK110" s="762" t="s">
        <v>861</v>
      </c>
      <c r="BL110" s="762" t="s">
        <v>861</v>
      </c>
      <c r="BM110" s="762" t="s">
        <v>862</v>
      </c>
      <c r="BN110" s="762" t="s">
        <v>749</v>
      </c>
      <c r="BO110" s="762" t="s">
        <v>749</v>
      </c>
      <c r="BP110" s="762" t="s">
        <v>749</v>
      </c>
      <c r="BQ110" s="762" t="s">
        <v>749</v>
      </c>
      <c r="BR110" s="762" t="s">
        <v>749</v>
      </c>
      <c r="BS110" s="762" t="s">
        <v>749</v>
      </c>
      <c r="BT110" s="763"/>
      <c r="BU110" s="163"/>
    </row>
    <row r="111" spans="2:73" ht="15.75">
      <c r="B111" s="760" t="s">
        <v>871</v>
      </c>
      <c r="C111" s="760" t="s">
        <v>840</v>
      </c>
      <c r="D111" s="760" t="s">
        <v>865</v>
      </c>
      <c r="E111" s="760" t="s">
        <v>841</v>
      </c>
      <c r="F111" s="760" t="s">
        <v>29</v>
      </c>
      <c r="G111" s="760" t="s">
        <v>844</v>
      </c>
      <c r="H111" s="760">
        <v>2007</v>
      </c>
      <c r="I111" s="640" t="s">
        <v>859</v>
      </c>
      <c r="J111" s="640"/>
      <c r="K111" s="50"/>
      <c r="L111" s="761" t="s">
        <v>749</v>
      </c>
      <c r="M111" s="762" t="s">
        <v>749</v>
      </c>
      <c r="N111" s="762">
        <v>401.88</v>
      </c>
      <c r="O111" s="762" t="s">
        <v>749</v>
      </c>
      <c r="P111" s="762" t="s">
        <v>749</v>
      </c>
      <c r="Q111" s="762" t="s">
        <v>749</v>
      </c>
      <c r="R111" s="762" t="s">
        <v>749</v>
      </c>
      <c r="S111" s="762" t="s">
        <v>749</v>
      </c>
      <c r="T111" s="762" t="s">
        <v>749</v>
      </c>
      <c r="U111" s="762" t="s">
        <v>749</v>
      </c>
      <c r="V111" s="762" t="s">
        <v>749</v>
      </c>
      <c r="W111" s="762" t="s">
        <v>749</v>
      </c>
      <c r="X111" s="762" t="s">
        <v>749</v>
      </c>
      <c r="Y111" s="762" t="s">
        <v>749</v>
      </c>
      <c r="Z111" s="762" t="s">
        <v>749</v>
      </c>
      <c r="AA111" s="762" t="s">
        <v>749</v>
      </c>
      <c r="AB111" s="762" t="s">
        <v>749</v>
      </c>
      <c r="AC111" s="762" t="s">
        <v>749</v>
      </c>
      <c r="AD111" s="762" t="s">
        <v>749</v>
      </c>
      <c r="AE111" s="762" t="s">
        <v>749</v>
      </c>
      <c r="AF111" s="762" t="s">
        <v>749</v>
      </c>
      <c r="AG111" s="762" t="s">
        <v>749</v>
      </c>
      <c r="AH111" s="762" t="s">
        <v>749</v>
      </c>
      <c r="AI111" s="762" t="s">
        <v>749</v>
      </c>
      <c r="AJ111" s="762" t="s">
        <v>749</v>
      </c>
      <c r="AK111" s="762" t="s">
        <v>749</v>
      </c>
      <c r="AL111" s="762" t="s">
        <v>749</v>
      </c>
      <c r="AM111" s="762" t="s">
        <v>749</v>
      </c>
      <c r="AN111" s="762" t="s">
        <v>749</v>
      </c>
      <c r="AO111" s="763" t="s">
        <v>860</v>
      </c>
      <c r="AP111" s="50"/>
      <c r="AQ111" s="761" t="s">
        <v>860</v>
      </c>
      <c r="AR111" s="762" t="s">
        <v>863</v>
      </c>
      <c r="AS111" s="762">
        <v>1437.42</v>
      </c>
      <c r="AT111" s="762" t="s">
        <v>748</v>
      </c>
      <c r="AU111" s="762" t="s">
        <v>748</v>
      </c>
      <c r="AV111" s="762" t="s">
        <v>748</v>
      </c>
      <c r="AW111" s="762" t="s">
        <v>748</v>
      </c>
      <c r="AX111" s="762" t="s">
        <v>748</v>
      </c>
      <c r="AY111" s="762" t="s">
        <v>748</v>
      </c>
      <c r="AZ111" s="762" t="s">
        <v>748</v>
      </c>
      <c r="BA111" s="762" t="s">
        <v>748</v>
      </c>
      <c r="BB111" s="762" t="s">
        <v>748</v>
      </c>
      <c r="BC111" s="762" t="s">
        <v>861</v>
      </c>
      <c r="BD111" s="762" t="s">
        <v>861</v>
      </c>
      <c r="BE111" s="762" t="s">
        <v>861</v>
      </c>
      <c r="BF111" s="762" t="s">
        <v>861</v>
      </c>
      <c r="BG111" s="762" t="s">
        <v>861</v>
      </c>
      <c r="BH111" s="762" t="s">
        <v>861</v>
      </c>
      <c r="BI111" s="762" t="s">
        <v>861</v>
      </c>
      <c r="BJ111" s="762" t="s">
        <v>861</v>
      </c>
      <c r="BK111" s="762" t="s">
        <v>861</v>
      </c>
      <c r="BL111" s="762" t="s">
        <v>861</v>
      </c>
      <c r="BM111" s="762" t="s">
        <v>862</v>
      </c>
      <c r="BN111" s="762" t="s">
        <v>749</v>
      </c>
      <c r="BO111" s="762" t="s">
        <v>749</v>
      </c>
      <c r="BP111" s="762" t="s">
        <v>749</v>
      </c>
      <c r="BQ111" s="762" t="s">
        <v>749</v>
      </c>
      <c r="BR111" s="762" t="s">
        <v>749</v>
      </c>
      <c r="BS111" s="762" t="s">
        <v>749</v>
      </c>
      <c r="BT111" s="763"/>
      <c r="BU111" s="163"/>
    </row>
    <row r="112" spans="2:73">
      <c r="B112" s="760" t="s">
        <v>871</v>
      </c>
      <c r="C112" s="760" t="s">
        <v>840</v>
      </c>
      <c r="D112" s="760" t="s">
        <v>865</v>
      </c>
      <c r="E112" s="760" t="s">
        <v>841</v>
      </c>
      <c r="F112" s="760" t="s">
        <v>29</v>
      </c>
      <c r="G112" s="760" t="s">
        <v>844</v>
      </c>
      <c r="H112" s="760">
        <v>2008</v>
      </c>
      <c r="I112" s="640" t="s">
        <v>859</v>
      </c>
      <c r="J112" s="640"/>
      <c r="K112" s="50"/>
      <c r="L112" s="761" t="s">
        <v>749</v>
      </c>
      <c r="M112" s="762" t="s">
        <v>749</v>
      </c>
      <c r="N112" s="762">
        <v>559.33000000000004</v>
      </c>
      <c r="O112" s="762" t="s">
        <v>749</v>
      </c>
      <c r="P112" s="762" t="s">
        <v>749</v>
      </c>
      <c r="Q112" s="762" t="s">
        <v>749</v>
      </c>
      <c r="R112" s="762" t="s">
        <v>749</v>
      </c>
      <c r="S112" s="762" t="s">
        <v>749</v>
      </c>
      <c r="T112" s="762" t="s">
        <v>749</v>
      </c>
      <c r="U112" s="762" t="s">
        <v>749</v>
      </c>
      <c r="V112" s="762" t="s">
        <v>749</v>
      </c>
      <c r="W112" s="762" t="s">
        <v>749</v>
      </c>
      <c r="X112" s="762" t="s">
        <v>749</v>
      </c>
      <c r="Y112" s="762" t="s">
        <v>749</v>
      </c>
      <c r="Z112" s="762" t="s">
        <v>749</v>
      </c>
      <c r="AA112" s="762" t="s">
        <v>749</v>
      </c>
      <c r="AB112" s="762" t="s">
        <v>749</v>
      </c>
      <c r="AC112" s="762" t="s">
        <v>749</v>
      </c>
      <c r="AD112" s="762" t="s">
        <v>749</v>
      </c>
      <c r="AE112" s="762" t="s">
        <v>749</v>
      </c>
      <c r="AF112" s="762" t="s">
        <v>749</v>
      </c>
      <c r="AG112" s="762" t="s">
        <v>749</v>
      </c>
      <c r="AH112" s="762" t="s">
        <v>749</v>
      </c>
      <c r="AI112" s="762" t="s">
        <v>749</v>
      </c>
      <c r="AJ112" s="762" t="s">
        <v>749</v>
      </c>
      <c r="AK112" s="762" t="s">
        <v>749</v>
      </c>
      <c r="AL112" s="762" t="s">
        <v>749</v>
      </c>
      <c r="AM112" s="762" t="s">
        <v>749</v>
      </c>
      <c r="AN112" s="762" t="s">
        <v>749</v>
      </c>
      <c r="AO112" s="763" t="s">
        <v>860</v>
      </c>
      <c r="AP112" s="50"/>
      <c r="AQ112" s="761" t="s">
        <v>860</v>
      </c>
      <c r="AR112" s="762" t="s">
        <v>863</v>
      </c>
      <c r="AS112" s="762">
        <v>2040.46</v>
      </c>
      <c r="AT112" s="762" t="s">
        <v>748</v>
      </c>
      <c r="AU112" s="762" t="s">
        <v>748</v>
      </c>
      <c r="AV112" s="762" t="s">
        <v>748</v>
      </c>
      <c r="AW112" s="762" t="s">
        <v>748</v>
      </c>
      <c r="AX112" s="762" t="s">
        <v>748</v>
      </c>
      <c r="AY112" s="762" t="s">
        <v>748</v>
      </c>
      <c r="AZ112" s="762" t="s">
        <v>748</v>
      </c>
      <c r="BA112" s="762" t="s">
        <v>748</v>
      </c>
      <c r="BB112" s="762" t="s">
        <v>748</v>
      </c>
      <c r="BC112" s="762" t="s">
        <v>861</v>
      </c>
      <c r="BD112" s="762" t="s">
        <v>861</v>
      </c>
      <c r="BE112" s="762" t="s">
        <v>861</v>
      </c>
      <c r="BF112" s="762" t="s">
        <v>861</v>
      </c>
      <c r="BG112" s="762" t="s">
        <v>861</v>
      </c>
      <c r="BH112" s="762" t="s">
        <v>861</v>
      </c>
      <c r="BI112" s="762" t="s">
        <v>861</v>
      </c>
      <c r="BJ112" s="762" t="s">
        <v>861</v>
      </c>
      <c r="BK112" s="762" t="s">
        <v>861</v>
      </c>
      <c r="BL112" s="762" t="s">
        <v>861</v>
      </c>
      <c r="BM112" s="762" t="s">
        <v>862</v>
      </c>
      <c r="BN112" s="762" t="s">
        <v>749</v>
      </c>
      <c r="BO112" s="762" t="s">
        <v>749</v>
      </c>
      <c r="BP112" s="762" t="s">
        <v>749</v>
      </c>
      <c r="BQ112" s="762" t="s">
        <v>749</v>
      </c>
      <c r="BR112" s="762" t="s">
        <v>749</v>
      </c>
      <c r="BS112" s="762" t="s">
        <v>749</v>
      </c>
      <c r="BT112" s="763"/>
    </row>
    <row r="113" spans="2:73">
      <c r="B113" s="760" t="s">
        <v>871</v>
      </c>
      <c r="C113" s="760" t="s">
        <v>840</v>
      </c>
      <c r="D113" s="760" t="s">
        <v>865</v>
      </c>
      <c r="E113" s="760" t="s">
        <v>841</v>
      </c>
      <c r="F113" s="760" t="s">
        <v>29</v>
      </c>
      <c r="G113" s="760" t="s">
        <v>844</v>
      </c>
      <c r="H113" s="760">
        <v>2009</v>
      </c>
      <c r="I113" s="640" t="s">
        <v>859</v>
      </c>
      <c r="J113" s="640"/>
      <c r="K113" s="50"/>
      <c r="L113" s="761" t="s">
        <v>749</v>
      </c>
      <c r="M113" s="762" t="s">
        <v>749</v>
      </c>
      <c r="N113" s="762">
        <v>765</v>
      </c>
      <c r="O113" s="762" t="s">
        <v>749</v>
      </c>
      <c r="P113" s="762" t="s">
        <v>749</v>
      </c>
      <c r="Q113" s="762" t="s">
        <v>749</v>
      </c>
      <c r="R113" s="762" t="s">
        <v>749</v>
      </c>
      <c r="S113" s="762" t="s">
        <v>749</v>
      </c>
      <c r="T113" s="762" t="s">
        <v>749</v>
      </c>
      <c r="U113" s="762" t="s">
        <v>749</v>
      </c>
      <c r="V113" s="762" t="s">
        <v>749</v>
      </c>
      <c r="W113" s="762" t="s">
        <v>749</v>
      </c>
      <c r="X113" s="762" t="s">
        <v>749</v>
      </c>
      <c r="Y113" s="762" t="s">
        <v>749</v>
      </c>
      <c r="Z113" s="762" t="s">
        <v>749</v>
      </c>
      <c r="AA113" s="762" t="s">
        <v>749</v>
      </c>
      <c r="AB113" s="762" t="s">
        <v>749</v>
      </c>
      <c r="AC113" s="762" t="s">
        <v>749</v>
      </c>
      <c r="AD113" s="762" t="s">
        <v>749</v>
      </c>
      <c r="AE113" s="762" t="s">
        <v>749</v>
      </c>
      <c r="AF113" s="762" t="s">
        <v>749</v>
      </c>
      <c r="AG113" s="762" t="s">
        <v>749</v>
      </c>
      <c r="AH113" s="762" t="s">
        <v>749</v>
      </c>
      <c r="AI113" s="762" t="s">
        <v>749</v>
      </c>
      <c r="AJ113" s="762" t="s">
        <v>749</v>
      </c>
      <c r="AK113" s="762" t="s">
        <v>749</v>
      </c>
      <c r="AL113" s="762" t="s">
        <v>749</v>
      </c>
      <c r="AM113" s="762" t="s">
        <v>749</v>
      </c>
      <c r="AN113" s="762" t="s">
        <v>749</v>
      </c>
      <c r="AO113" s="763" t="s">
        <v>860</v>
      </c>
      <c r="AP113" s="50"/>
      <c r="AQ113" s="761" t="s">
        <v>860</v>
      </c>
      <c r="AR113" s="762" t="s">
        <v>863</v>
      </c>
      <c r="AS113" s="762">
        <v>2729.02</v>
      </c>
      <c r="AT113" s="762" t="s">
        <v>748</v>
      </c>
      <c r="AU113" s="762" t="s">
        <v>748</v>
      </c>
      <c r="AV113" s="762" t="s">
        <v>748</v>
      </c>
      <c r="AW113" s="762" t="s">
        <v>748</v>
      </c>
      <c r="AX113" s="762" t="s">
        <v>748</v>
      </c>
      <c r="AY113" s="762" t="s">
        <v>748</v>
      </c>
      <c r="AZ113" s="762" t="s">
        <v>748</v>
      </c>
      <c r="BA113" s="762" t="s">
        <v>748</v>
      </c>
      <c r="BB113" s="762" t="s">
        <v>748</v>
      </c>
      <c r="BC113" s="762" t="s">
        <v>861</v>
      </c>
      <c r="BD113" s="762" t="s">
        <v>861</v>
      </c>
      <c r="BE113" s="762" t="s">
        <v>861</v>
      </c>
      <c r="BF113" s="762" t="s">
        <v>861</v>
      </c>
      <c r="BG113" s="762" t="s">
        <v>861</v>
      </c>
      <c r="BH113" s="762" t="s">
        <v>861</v>
      </c>
      <c r="BI113" s="762" t="s">
        <v>861</v>
      </c>
      <c r="BJ113" s="762" t="s">
        <v>861</v>
      </c>
      <c r="BK113" s="762" t="s">
        <v>861</v>
      </c>
      <c r="BL113" s="762" t="s">
        <v>861</v>
      </c>
      <c r="BM113" s="762" t="s">
        <v>862</v>
      </c>
      <c r="BN113" s="762" t="s">
        <v>749</v>
      </c>
      <c r="BO113" s="762" t="s">
        <v>749</v>
      </c>
      <c r="BP113" s="762" t="s">
        <v>749</v>
      </c>
      <c r="BQ113" s="762" t="s">
        <v>749</v>
      </c>
      <c r="BR113" s="762" t="s">
        <v>749</v>
      </c>
      <c r="BS113" s="762" t="s">
        <v>749</v>
      </c>
      <c r="BT113" s="763"/>
    </row>
    <row r="114" spans="2:73">
      <c r="B114" s="760" t="s">
        <v>871</v>
      </c>
      <c r="C114" s="760" t="s">
        <v>840</v>
      </c>
      <c r="D114" s="760" t="s">
        <v>865</v>
      </c>
      <c r="E114" s="760" t="s">
        <v>841</v>
      </c>
      <c r="F114" s="760" t="s">
        <v>29</v>
      </c>
      <c r="G114" s="760" t="s">
        <v>844</v>
      </c>
      <c r="H114" s="760">
        <v>2010</v>
      </c>
      <c r="I114" s="640" t="s">
        <v>859</v>
      </c>
      <c r="J114" s="640"/>
      <c r="K114" s="50"/>
      <c r="L114" s="761" t="s">
        <v>749</v>
      </c>
      <c r="M114" s="762" t="s">
        <v>749</v>
      </c>
      <c r="N114" s="762">
        <v>475.51</v>
      </c>
      <c r="O114" s="762" t="s">
        <v>749</v>
      </c>
      <c r="P114" s="762" t="s">
        <v>749</v>
      </c>
      <c r="Q114" s="762" t="s">
        <v>749</v>
      </c>
      <c r="R114" s="762" t="s">
        <v>749</v>
      </c>
      <c r="S114" s="762" t="s">
        <v>749</v>
      </c>
      <c r="T114" s="762" t="s">
        <v>749</v>
      </c>
      <c r="U114" s="762" t="s">
        <v>749</v>
      </c>
      <c r="V114" s="762" t="s">
        <v>749</v>
      </c>
      <c r="W114" s="762" t="s">
        <v>749</v>
      </c>
      <c r="X114" s="762" t="s">
        <v>749</v>
      </c>
      <c r="Y114" s="762" t="s">
        <v>749</v>
      </c>
      <c r="Z114" s="762" t="s">
        <v>749</v>
      </c>
      <c r="AA114" s="762" t="s">
        <v>749</v>
      </c>
      <c r="AB114" s="762" t="s">
        <v>749</v>
      </c>
      <c r="AC114" s="762" t="s">
        <v>749</v>
      </c>
      <c r="AD114" s="762" t="s">
        <v>749</v>
      </c>
      <c r="AE114" s="762" t="s">
        <v>749</v>
      </c>
      <c r="AF114" s="762" t="s">
        <v>749</v>
      </c>
      <c r="AG114" s="762" t="s">
        <v>749</v>
      </c>
      <c r="AH114" s="762" t="s">
        <v>749</v>
      </c>
      <c r="AI114" s="762" t="s">
        <v>749</v>
      </c>
      <c r="AJ114" s="762" t="s">
        <v>749</v>
      </c>
      <c r="AK114" s="762" t="s">
        <v>749</v>
      </c>
      <c r="AL114" s="762" t="s">
        <v>749</v>
      </c>
      <c r="AM114" s="762" t="s">
        <v>749</v>
      </c>
      <c r="AN114" s="762" t="s">
        <v>749</v>
      </c>
      <c r="AO114" s="763" t="s">
        <v>860</v>
      </c>
      <c r="AP114" s="50"/>
      <c r="AQ114" s="761" t="s">
        <v>860</v>
      </c>
      <c r="AR114" s="762" t="s">
        <v>863</v>
      </c>
      <c r="AS114" s="762">
        <v>1724.71</v>
      </c>
      <c r="AT114" s="762" t="s">
        <v>748</v>
      </c>
      <c r="AU114" s="762" t="s">
        <v>748</v>
      </c>
      <c r="AV114" s="762" t="s">
        <v>748</v>
      </c>
      <c r="AW114" s="762" t="s">
        <v>748</v>
      </c>
      <c r="AX114" s="762" t="s">
        <v>748</v>
      </c>
      <c r="AY114" s="762" t="s">
        <v>748</v>
      </c>
      <c r="AZ114" s="762" t="s">
        <v>748</v>
      </c>
      <c r="BA114" s="762" t="s">
        <v>748</v>
      </c>
      <c r="BB114" s="762" t="s">
        <v>748</v>
      </c>
      <c r="BC114" s="762" t="s">
        <v>861</v>
      </c>
      <c r="BD114" s="762" t="s">
        <v>861</v>
      </c>
      <c r="BE114" s="762" t="s">
        <v>861</v>
      </c>
      <c r="BF114" s="762" t="s">
        <v>861</v>
      </c>
      <c r="BG114" s="762" t="s">
        <v>861</v>
      </c>
      <c r="BH114" s="762" t="s">
        <v>861</v>
      </c>
      <c r="BI114" s="762" t="s">
        <v>861</v>
      </c>
      <c r="BJ114" s="762" t="s">
        <v>861</v>
      </c>
      <c r="BK114" s="762" t="s">
        <v>861</v>
      </c>
      <c r="BL114" s="762" t="s">
        <v>861</v>
      </c>
      <c r="BM114" s="762" t="s">
        <v>862</v>
      </c>
      <c r="BN114" s="762" t="s">
        <v>749</v>
      </c>
      <c r="BO114" s="762" t="s">
        <v>749</v>
      </c>
      <c r="BP114" s="762" t="s">
        <v>749</v>
      </c>
      <c r="BQ114" s="762" t="s">
        <v>749</v>
      </c>
      <c r="BR114" s="762" t="s">
        <v>749</v>
      </c>
      <c r="BS114" s="762" t="s">
        <v>749</v>
      </c>
      <c r="BT114" s="763"/>
    </row>
    <row r="115" spans="2:73" ht="15.75">
      <c r="B115" s="760" t="s">
        <v>871</v>
      </c>
      <c r="C115" s="760" t="s">
        <v>849</v>
      </c>
      <c r="D115" s="760" t="s">
        <v>864</v>
      </c>
      <c r="E115" s="760" t="s">
        <v>841</v>
      </c>
      <c r="F115" s="760" t="s">
        <v>849</v>
      </c>
      <c r="G115" s="760" t="s">
        <v>844</v>
      </c>
      <c r="H115" s="760">
        <v>2013</v>
      </c>
      <c r="I115" s="640" t="s">
        <v>859</v>
      </c>
      <c r="J115" s="640"/>
      <c r="K115" s="50"/>
      <c r="L115" s="761" t="s">
        <v>749</v>
      </c>
      <c r="M115" s="762" t="s">
        <v>749</v>
      </c>
      <c r="N115" s="762">
        <v>2588.1799999999998</v>
      </c>
      <c r="O115" s="762" t="s">
        <v>749</v>
      </c>
      <c r="P115" s="762" t="s">
        <v>749</v>
      </c>
      <c r="Q115" s="762" t="s">
        <v>749</v>
      </c>
      <c r="R115" s="762" t="s">
        <v>749</v>
      </c>
      <c r="S115" s="762" t="s">
        <v>749</v>
      </c>
      <c r="T115" s="762" t="s">
        <v>749</v>
      </c>
      <c r="U115" s="762" t="s">
        <v>749</v>
      </c>
      <c r="V115" s="762" t="s">
        <v>749</v>
      </c>
      <c r="W115" s="762" t="s">
        <v>749</v>
      </c>
      <c r="X115" s="762" t="s">
        <v>749</v>
      </c>
      <c r="Y115" s="762" t="s">
        <v>749</v>
      </c>
      <c r="Z115" s="762" t="s">
        <v>749</v>
      </c>
      <c r="AA115" s="762" t="s">
        <v>749</v>
      </c>
      <c r="AB115" s="762" t="s">
        <v>749</v>
      </c>
      <c r="AC115" s="762" t="s">
        <v>749</v>
      </c>
      <c r="AD115" s="762" t="s">
        <v>749</v>
      </c>
      <c r="AE115" s="762" t="s">
        <v>749</v>
      </c>
      <c r="AF115" s="762" t="s">
        <v>749</v>
      </c>
      <c r="AG115" s="762" t="s">
        <v>749</v>
      </c>
      <c r="AH115" s="762" t="s">
        <v>749</v>
      </c>
      <c r="AI115" s="762" t="s">
        <v>749</v>
      </c>
      <c r="AJ115" s="762" t="s">
        <v>749</v>
      </c>
      <c r="AK115" s="762" t="s">
        <v>749</v>
      </c>
      <c r="AL115" s="762" t="s">
        <v>749</v>
      </c>
      <c r="AM115" s="762" t="s">
        <v>749</v>
      </c>
      <c r="AN115" s="762" t="s">
        <v>749</v>
      </c>
      <c r="AO115" s="763" t="s">
        <v>860</v>
      </c>
      <c r="AP115" s="50"/>
      <c r="AQ115" s="761" t="s">
        <v>860</v>
      </c>
      <c r="AR115" s="762" t="s">
        <v>863</v>
      </c>
      <c r="AS115" s="762">
        <v>100173.6</v>
      </c>
      <c r="AT115" s="762" t="s">
        <v>748</v>
      </c>
      <c r="AU115" s="762" t="s">
        <v>748</v>
      </c>
      <c r="AV115" s="762" t="s">
        <v>748</v>
      </c>
      <c r="AW115" s="762" t="s">
        <v>748</v>
      </c>
      <c r="AX115" s="762" t="s">
        <v>748</v>
      </c>
      <c r="AY115" s="762" t="s">
        <v>748</v>
      </c>
      <c r="AZ115" s="762" t="s">
        <v>748</v>
      </c>
      <c r="BA115" s="762" t="s">
        <v>748</v>
      </c>
      <c r="BB115" s="762" t="s">
        <v>748</v>
      </c>
      <c r="BC115" s="762" t="s">
        <v>861</v>
      </c>
      <c r="BD115" s="762" t="s">
        <v>861</v>
      </c>
      <c r="BE115" s="762" t="s">
        <v>861</v>
      </c>
      <c r="BF115" s="762" t="s">
        <v>861</v>
      </c>
      <c r="BG115" s="762" t="s">
        <v>861</v>
      </c>
      <c r="BH115" s="762" t="s">
        <v>861</v>
      </c>
      <c r="BI115" s="762" t="s">
        <v>861</v>
      </c>
      <c r="BJ115" s="762" t="s">
        <v>861</v>
      </c>
      <c r="BK115" s="762" t="s">
        <v>861</v>
      </c>
      <c r="BL115" s="762" t="s">
        <v>861</v>
      </c>
      <c r="BM115" s="762" t="s">
        <v>862</v>
      </c>
      <c r="BN115" s="762" t="s">
        <v>749</v>
      </c>
      <c r="BO115" s="762" t="s">
        <v>749</v>
      </c>
      <c r="BP115" s="762" t="s">
        <v>749</v>
      </c>
      <c r="BQ115" s="762" t="s">
        <v>749</v>
      </c>
      <c r="BR115" s="762" t="s">
        <v>749</v>
      </c>
      <c r="BS115" s="762" t="s">
        <v>749</v>
      </c>
      <c r="BT115" s="763"/>
      <c r="BU115" s="163"/>
    </row>
    <row r="116" spans="2:73" ht="15.75">
      <c r="B116" s="760" t="s">
        <v>208</v>
      </c>
      <c r="C116" s="760" t="s">
        <v>840</v>
      </c>
      <c r="D116" s="760" t="s">
        <v>1</v>
      </c>
      <c r="E116" s="760" t="s">
        <v>841</v>
      </c>
      <c r="F116" s="760" t="s">
        <v>29</v>
      </c>
      <c r="G116" s="760" t="s">
        <v>842</v>
      </c>
      <c r="H116" s="760">
        <v>2013</v>
      </c>
      <c r="I116" s="640" t="s">
        <v>859</v>
      </c>
      <c r="J116" s="640"/>
      <c r="K116" s="50"/>
      <c r="L116" s="761" t="s">
        <v>749</v>
      </c>
      <c r="M116" s="762" t="s">
        <v>749</v>
      </c>
      <c r="N116" s="762">
        <v>0.04</v>
      </c>
      <c r="O116" s="762">
        <v>0.04</v>
      </c>
      <c r="P116" s="762">
        <v>0.04</v>
      </c>
      <c r="Q116" s="762">
        <v>0.04</v>
      </c>
      <c r="R116" s="762">
        <v>0.02</v>
      </c>
      <c r="S116" s="762" t="s">
        <v>749</v>
      </c>
      <c r="T116" s="762" t="s">
        <v>749</v>
      </c>
      <c r="U116" s="762" t="s">
        <v>749</v>
      </c>
      <c r="V116" s="762" t="s">
        <v>749</v>
      </c>
      <c r="W116" s="762" t="s">
        <v>749</v>
      </c>
      <c r="X116" s="762" t="s">
        <v>749</v>
      </c>
      <c r="Y116" s="762" t="s">
        <v>749</v>
      </c>
      <c r="Z116" s="762" t="s">
        <v>749</v>
      </c>
      <c r="AA116" s="762" t="s">
        <v>749</v>
      </c>
      <c r="AB116" s="762" t="s">
        <v>749</v>
      </c>
      <c r="AC116" s="762" t="s">
        <v>749</v>
      </c>
      <c r="AD116" s="762" t="s">
        <v>749</v>
      </c>
      <c r="AE116" s="762" t="s">
        <v>749</v>
      </c>
      <c r="AF116" s="762" t="s">
        <v>749</v>
      </c>
      <c r="AG116" s="762" t="s">
        <v>749</v>
      </c>
      <c r="AH116" s="762" t="s">
        <v>749</v>
      </c>
      <c r="AI116" s="762" t="s">
        <v>749</v>
      </c>
      <c r="AJ116" s="762" t="s">
        <v>749</v>
      </c>
      <c r="AK116" s="762" t="s">
        <v>749</v>
      </c>
      <c r="AL116" s="762" t="s">
        <v>749</v>
      </c>
      <c r="AM116" s="762" t="s">
        <v>749</v>
      </c>
      <c r="AN116" s="762" t="s">
        <v>749</v>
      </c>
      <c r="AO116" s="763" t="s">
        <v>860</v>
      </c>
      <c r="AP116" s="50"/>
      <c r="AQ116" s="761" t="s">
        <v>860</v>
      </c>
      <c r="AR116" s="762" t="s">
        <v>863</v>
      </c>
      <c r="AS116" s="762">
        <v>247.24</v>
      </c>
      <c r="AT116" s="762">
        <v>247.24</v>
      </c>
      <c r="AU116" s="762">
        <v>247.24</v>
      </c>
      <c r="AV116" s="762">
        <v>247.24</v>
      </c>
      <c r="AW116" s="762">
        <v>133.55000000000001</v>
      </c>
      <c r="AX116" s="762" t="s">
        <v>748</v>
      </c>
      <c r="AY116" s="762" t="s">
        <v>748</v>
      </c>
      <c r="AZ116" s="762" t="s">
        <v>748</v>
      </c>
      <c r="BA116" s="762" t="s">
        <v>748</v>
      </c>
      <c r="BB116" s="762" t="s">
        <v>748</v>
      </c>
      <c r="BC116" s="762" t="s">
        <v>861</v>
      </c>
      <c r="BD116" s="762" t="s">
        <v>861</v>
      </c>
      <c r="BE116" s="762" t="s">
        <v>861</v>
      </c>
      <c r="BF116" s="762" t="s">
        <v>861</v>
      </c>
      <c r="BG116" s="762" t="s">
        <v>861</v>
      </c>
      <c r="BH116" s="762" t="s">
        <v>861</v>
      </c>
      <c r="BI116" s="762" t="s">
        <v>861</v>
      </c>
      <c r="BJ116" s="762" t="s">
        <v>861</v>
      </c>
      <c r="BK116" s="762" t="s">
        <v>861</v>
      </c>
      <c r="BL116" s="762" t="s">
        <v>861</v>
      </c>
      <c r="BM116" s="762" t="s">
        <v>862</v>
      </c>
      <c r="BN116" s="762" t="s">
        <v>749</v>
      </c>
      <c r="BO116" s="762" t="s">
        <v>749</v>
      </c>
      <c r="BP116" s="762" t="s">
        <v>749</v>
      </c>
      <c r="BQ116" s="762" t="s">
        <v>749</v>
      </c>
      <c r="BR116" s="762" t="s">
        <v>749</v>
      </c>
      <c r="BS116" s="762" t="s">
        <v>749</v>
      </c>
      <c r="BT116" s="763"/>
      <c r="BU116" s="163"/>
    </row>
    <row r="117" spans="2:73" ht="15.75">
      <c r="B117" s="760" t="s">
        <v>208</v>
      </c>
      <c r="C117" s="760" t="s">
        <v>840</v>
      </c>
      <c r="D117" s="760" t="s">
        <v>870</v>
      </c>
      <c r="E117" s="760" t="s">
        <v>841</v>
      </c>
      <c r="F117" s="760" t="s">
        <v>29</v>
      </c>
      <c r="G117" s="760" t="s">
        <v>842</v>
      </c>
      <c r="H117" s="760">
        <v>2012</v>
      </c>
      <c r="I117" s="640" t="s">
        <v>859</v>
      </c>
      <c r="J117" s="640"/>
      <c r="K117" s="50"/>
      <c r="L117" s="761" t="s">
        <v>749</v>
      </c>
      <c r="M117" s="762">
        <v>0.17</v>
      </c>
      <c r="N117" s="762">
        <v>0.17</v>
      </c>
      <c r="O117" s="762">
        <v>0.17</v>
      </c>
      <c r="P117" s="762">
        <v>0.17</v>
      </c>
      <c r="Q117" s="762">
        <v>0.17</v>
      </c>
      <c r="R117" s="762">
        <v>0.17</v>
      </c>
      <c r="S117" s="762">
        <v>0.17</v>
      </c>
      <c r="T117" s="762">
        <v>0.17</v>
      </c>
      <c r="U117" s="762">
        <v>0.17</v>
      </c>
      <c r="V117" s="762">
        <v>0.17</v>
      </c>
      <c r="W117" s="762">
        <v>0.17</v>
      </c>
      <c r="X117" s="762">
        <v>0.17</v>
      </c>
      <c r="Y117" s="762">
        <v>0.17</v>
      </c>
      <c r="Z117" s="762">
        <v>0.17</v>
      </c>
      <c r="AA117" s="762">
        <v>0.17</v>
      </c>
      <c r="AB117" s="762">
        <v>0.17</v>
      </c>
      <c r="AC117" s="762">
        <v>0.17</v>
      </c>
      <c r="AD117" s="762">
        <v>0.17</v>
      </c>
      <c r="AE117" s="762">
        <v>0.17</v>
      </c>
      <c r="AF117" s="762">
        <v>0.14000000000000001</v>
      </c>
      <c r="AG117" s="762" t="s">
        <v>749</v>
      </c>
      <c r="AH117" s="762" t="s">
        <v>749</v>
      </c>
      <c r="AI117" s="762" t="s">
        <v>749</v>
      </c>
      <c r="AJ117" s="762" t="s">
        <v>749</v>
      </c>
      <c r="AK117" s="762" t="s">
        <v>749</v>
      </c>
      <c r="AL117" s="762" t="s">
        <v>749</v>
      </c>
      <c r="AM117" s="762" t="s">
        <v>749</v>
      </c>
      <c r="AN117" s="762" t="s">
        <v>749</v>
      </c>
      <c r="AO117" s="763" t="s">
        <v>860</v>
      </c>
      <c r="AP117" s="50"/>
      <c r="AQ117" s="761" t="s">
        <v>860</v>
      </c>
      <c r="AR117" s="762">
        <v>335.55</v>
      </c>
      <c r="AS117" s="762">
        <v>335.55</v>
      </c>
      <c r="AT117" s="762">
        <v>335.55</v>
      </c>
      <c r="AU117" s="762">
        <v>335.55</v>
      </c>
      <c r="AV117" s="762">
        <v>335.55</v>
      </c>
      <c r="AW117" s="762">
        <v>335.55</v>
      </c>
      <c r="AX117" s="762">
        <v>335.55</v>
      </c>
      <c r="AY117" s="762">
        <v>335.55</v>
      </c>
      <c r="AZ117" s="762">
        <v>335.55</v>
      </c>
      <c r="BA117" s="762">
        <v>335.55</v>
      </c>
      <c r="BB117" s="762">
        <v>335.55</v>
      </c>
      <c r="BC117" s="762">
        <v>335.55</v>
      </c>
      <c r="BD117" s="762">
        <v>335.55</v>
      </c>
      <c r="BE117" s="762">
        <v>335.55</v>
      </c>
      <c r="BF117" s="762">
        <v>335.55</v>
      </c>
      <c r="BG117" s="762">
        <v>335.55</v>
      </c>
      <c r="BH117" s="762">
        <v>335.55</v>
      </c>
      <c r="BI117" s="762">
        <v>335.55</v>
      </c>
      <c r="BJ117" s="762">
        <v>312.31</v>
      </c>
      <c r="BK117" s="762" t="s">
        <v>861</v>
      </c>
      <c r="BL117" s="762" t="s">
        <v>861</v>
      </c>
      <c r="BM117" s="762" t="s">
        <v>862</v>
      </c>
      <c r="BN117" s="762" t="s">
        <v>749</v>
      </c>
      <c r="BO117" s="762" t="s">
        <v>749</v>
      </c>
      <c r="BP117" s="762" t="s">
        <v>749</v>
      </c>
      <c r="BQ117" s="762" t="s">
        <v>749</v>
      </c>
      <c r="BR117" s="762" t="s">
        <v>749</v>
      </c>
      <c r="BS117" s="762" t="s">
        <v>749</v>
      </c>
      <c r="BT117" s="763"/>
      <c r="BU117" s="163"/>
    </row>
    <row r="118" spans="2:73" ht="15.75">
      <c r="B118" s="760" t="s">
        <v>208</v>
      </c>
      <c r="C118" s="760" t="s">
        <v>845</v>
      </c>
      <c r="D118" s="760" t="s">
        <v>858</v>
      </c>
      <c r="E118" s="760" t="s">
        <v>841</v>
      </c>
      <c r="F118" s="760" t="s">
        <v>847</v>
      </c>
      <c r="G118" s="760" t="s">
        <v>842</v>
      </c>
      <c r="H118" s="760">
        <v>2012</v>
      </c>
      <c r="I118" s="640" t="s">
        <v>859</v>
      </c>
      <c r="J118" s="640"/>
      <c r="K118" s="50"/>
      <c r="L118" s="761" t="s">
        <v>749</v>
      </c>
      <c r="M118" s="762">
        <v>5.18</v>
      </c>
      <c r="N118" s="762">
        <v>5.18</v>
      </c>
      <c r="O118" s="762">
        <v>5.18</v>
      </c>
      <c r="P118" s="762">
        <v>5.18</v>
      </c>
      <c r="Q118" s="762" t="s">
        <v>749</v>
      </c>
      <c r="R118" s="762" t="s">
        <v>749</v>
      </c>
      <c r="S118" s="762" t="s">
        <v>749</v>
      </c>
      <c r="T118" s="762" t="s">
        <v>749</v>
      </c>
      <c r="U118" s="762" t="s">
        <v>749</v>
      </c>
      <c r="V118" s="762" t="s">
        <v>749</v>
      </c>
      <c r="W118" s="762" t="s">
        <v>749</v>
      </c>
      <c r="X118" s="762" t="s">
        <v>749</v>
      </c>
      <c r="Y118" s="762" t="s">
        <v>749</v>
      </c>
      <c r="Z118" s="762" t="s">
        <v>749</v>
      </c>
      <c r="AA118" s="762" t="s">
        <v>749</v>
      </c>
      <c r="AB118" s="762" t="s">
        <v>749</v>
      </c>
      <c r="AC118" s="762" t="s">
        <v>749</v>
      </c>
      <c r="AD118" s="762" t="s">
        <v>749</v>
      </c>
      <c r="AE118" s="762" t="s">
        <v>749</v>
      </c>
      <c r="AF118" s="762" t="s">
        <v>749</v>
      </c>
      <c r="AG118" s="762" t="s">
        <v>749</v>
      </c>
      <c r="AH118" s="762" t="s">
        <v>749</v>
      </c>
      <c r="AI118" s="762" t="s">
        <v>749</v>
      </c>
      <c r="AJ118" s="762" t="s">
        <v>749</v>
      </c>
      <c r="AK118" s="762" t="s">
        <v>749</v>
      </c>
      <c r="AL118" s="762" t="s">
        <v>749</v>
      </c>
      <c r="AM118" s="762" t="s">
        <v>749</v>
      </c>
      <c r="AN118" s="762" t="s">
        <v>749</v>
      </c>
      <c r="AO118" s="763" t="s">
        <v>860</v>
      </c>
      <c r="AP118" s="50"/>
      <c r="AQ118" s="761" t="s">
        <v>860</v>
      </c>
      <c r="AR118" s="762">
        <v>25176.25</v>
      </c>
      <c r="AS118" s="762">
        <v>25176.25</v>
      </c>
      <c r="AT118" s="762">
        <v>25176.25</v>
      </c>
      <c r="AU118" s="762">
        <v>25176.25</v>
      </c>
      <c r="AV118" s="762" t="s">
        <v>748</v>
      </c>
      <c r="AW118" s="762" t="s">
        <v>748</v>
      </c>
      <c r="AX118" s="762" t="s">
        <v>748</v>
      </c>
      <c r="AY118" s="762" t="s">
        <v>748</v>
      </c>
      <c r="AZ118" s="762" t="s">
        <v>748</v>
      </c>
      <c r="BA118" s="762" t="s">
        <v>748</v>
      </c>
      <c r="BB118" s="762" t="s">
        <v>748</v>
      </c>
      <c r="BC118" s="762" t="s">
        <v>861</v>
      </c>
      <c r="BD118" s="762" t="s">
        <v>861</v>
      </c>
      <c r="BE118" s="762" t="s">
        <v>861</v>
      </c>
      <c r="BF118" s="762" t="s">
        <v>861</v>
      </c>
      <c r="BG118" s="762" t="s">
        <v>861</v>
      </c>
      <c r="BH118" s="762" t="s">
        <v>861</v>
      </c>
      <c r="BI118" s="762" t="s">
        <v>861</v>
      </c>
      <c r="BJ118" s="762" t="s">
        <v>861</v>
      </c>
      <c r="BK118" s="762" t="s">
        <v>861</v>
      </c>
      <c r="BL118" s="762" t="s">
        <v>861</v>
      </c>
      <c r="BM118" s="762" t="s">
        <v>862</v>
      </c>
      <c r="BN118" s="762" t="s">
        <v>749</v>
      </c>
      <c r="BO118" s="762" t="s">
        <v>749</v>
      </c>
      <c r="BP118" s="762" t="s">
        <v>749</v>
      </c>
      <c r="BQ118" s="762" t="s">
        <v>749</v>
      </c>
      <c r="BR118" s="762" t="s">
        <v>749</v>
      </c>
      <c r="BS118" s="762" t="s">
        <v>749</v>
      </c>
      <c r="BT118" s="763"/>
      <c r="BU118" s="163"/>
    </row>
    <row r="119" spans="2:73" ht="15.75">
      <c r="B119" s="760" t="s">
        <v>208</v>
      </c>
      <c r="C119" s="760" t="s">
        <v>845</v>
      </c>
      <c r="D119" s="760" t="s">
        <v>858</v>
      </c>
      <c r="E119" s="760" t="s">
        <v>841</v>
      </c>
      <c r="F119" s="760" t="s">
        <v>847</v>
      </c>
      <c r="G119" s="760" t="s">
        <v>842</v>
      </c>
      <c r="H119" s="760">
        <v>2013</v>
      </c>
      <c r="I119" s="640" t="s">
        <v>859</v>
      </c>
      <c r="J119" s="640"/>
      <c r="K119" s="50"/>
      <c r="L119" s="761" t="s">
        <v>749</v>
      </c>
      <c r="M119" s="762" t="s">
        <v>749</v>
      </c>
      <c r="N119" s="762">
        <v>70.5</v>
      </c>
      <c r="O119" s="762">
        <v>70.5</v>
      </c>
      <c r="P119" s="762">
        <v>70.5</v>
      </c>
      <c r="Q119" s="762">
        <v>70.5</v>
      </c>
      <c r="R119" s="762" t="s">
        <v>749</v>
      </c>
      <c r="S119" s="762" t="s">
        <v>749</v>
      </c>
      <c r="T119" s="762" t="s">
        <v>749</v>
      </c>
      <c r="U119" s="762" t="s">
        <v>749</v>
      </c>
      <c r="V119" s="762" t="s">
        <v>749</v>
      </c>
      <c r="W119" s="762" t="s">
        <v>749</v>
      </c>
      <c r="X119" s="762" t="s">
        <v>749</v>
      </c>
      <c r="Y119" s="762" t="s">
        <v>749</v>
      </c>
      <c r="Z119" s="762" t="s">
        <v>749</v>
      </c>
      <c r="AA119" s="762" t="s">
        <v>749</v>
      </c>
      <c r="AB119" s="762" t="s">
        <v>749</v>
      </c>
      <c r="AC119" s="762" t="s">
        <v>749</v>
      </c>
      <c r="AD119" s="762" t="s">
        <v>749</v>
      </c>
      <c r="AE119" s="762" t="s">
        <v>749</v>
      </c>
      <c r="AF119" s="762" t="s">
        <v>749</v>
      </c>
      <c r="AG119" s="762" t="s">
        <v>749</v>
      </c>
      <c r="AH119" s="762" t="s">
        <v>749</v>
      </c>
      <c r="AI119" s="762" t="s">
        <v>749</v>
      </c>
      <c r="AJ119" s="762" t="s">
        <v>749</v>
      </c>
      <c r="AK119" s="762" t="s">
        <v>749</v>
      </c>
      <c r="AL119" s="762" t="s">
        <v>749</v>
      </c>
      <c r="AM119" s="762" t="s">
        <v>749</v>
      </c>
      <c r="AN119" s="762" t="s">
        <v>749</v>
      </c>
      <c r="AO119" s="763" t="s">
        <v>860</v>
      </c>
      <c r="AP119" s="50"/>
      <c r="AQ119" s="761" t="s">
        <v>860</v>
      </c>
      <c r="AR119" s="762" t="s">
        <v>863</v>
      </c>
      <c r="AS119" s="762">
        <v>387606.14</v>
      </c>
      <c r="AT119" s="762">
        <v>387606.14</v>
      </c>
      <c r="AU119" s="762">
        <v>387606.14</v>
      </c>
      <c r="AV119" s="762">
        <v>387606.14</v>
      </c>
      <c r="AW119" s="762" t="s">
        <v>748</v>
      </c>
      <c r="AX119" s="762" t="s">
        <v>748</v>
      </c>
      <c r="AY119" s="762" t="s">
        <v>748</v>
      </c>
      <c r="AZ119" s="762" t="s">
        <v>748</v>
      </c>
      <c r="BA119" s="762" t="s">
        <v>748</v>
      </c>
      <c r="BB119" s="762" t="s">
        <v>748</v>
      </c>
      <c r="BC119" s="762" t="s">
        <v>861</v>
      </c>
      <c r="BD119" s="762" t="s">
        <v>861</v>
      </c>
      <c r="BE119" s="762" t="s">
        <v>861</v>
      </c>
      <c r="BF119" s="762" t="s">
        <v>861</v>
      </c>
      <c r="BG119" s="762" t="s">
        <v>861</v>
      </c>
      <c r="BH119" s="762" t="s">
        <v>861</v>
      </c>
      <c r="BI119" s="762" t="s">
        <v>861</v>
      </c>
      <c r="BJ119" s="762" t="s">
        <v>861</v>
      </c>
      <c r="BK119" s="762" t="s">
        <v>861</v>
      </c>
      <c r="BL119" s="762" t="s">
        <v>861</v>
      </c>
      <c r="BM119" s="762" t="s">
        <v>862</v>
      </c>
      <c r="BN119" s="762" t="s">
        <v>749</v>
      </c>
      <c r="BO119" s="762" t="s">
        <v>749</v>
      </c>
      <c r="BP119" s="762" t="s">
        <v>749</v>
      </c>
      <c r="BQ119" s="762" t="s">
        <v>749</v>
      </c>
      <c r="BR119" s="762" t="s">
        <v>749</v>
      </c>
      <c r="BS119" s="762" t="s">
        <v>749</v>
      </c>
      <c r="BT119" s="763"/>
      <c r="BU119" s="163"/>
    </row>
    <row r="120" spans="2:73">
      <c r="B120" s="760" t="s">
        <v>208</v>
      </c>
      <c r="C120" s="760" t="s">
        <v>845</v>
      </c>
      <c r="D120" s="760" t="s">
        <v>864</v>
      </c>
      <c r="E120" s="760" t="s">
        <v>841</v>
      </c>
      <c r="F120" s="760" t="s">
        <v>847</v>
      </c>
      <c r="G120" s="760" t="s">
        <v>844</v>
      </c>
      <c r="H120" s="760">
        <v>2013</v>
      </c>
      <c r="I120" s="640" t="s">
        <v>859</v>
      </c>
      <c r="J120" s="640"/>
      <c r="K120" s="50"/>
      <c r="L120" s="761" t="s">
        <v>749</v>
      </c>
      <c r="M120" s="762" t="s">
        <v>749</v>
      </c>
      <c r="N120" s="762">
        <v>596.66</v>
      </c>
      <c r="O120" s="762" t="s">
        <v>749</v>
      </c>
      <c r="P120" s="762" t="s">
        <v>749</v>
      </c>
      <c r="Q120" s="762" t="s">
        <v>749</v>
      </c>
      <c r="R120" s="762" t="s">
        <v>749</v>
      </c>
      <c r="S120" s="762" t="s">
        <v>749</v>
      </c>
      <c r="T120" s="762" t="s">
        <v>749</v>
      </c>
      <c r="U120" s="762" t="s">
        <v>749</v>
      </c>
      <c r="V120" s="762" t="s">
        <v>749</v>
      </c>
      <c r="W120" s="762" t="s">
        <v>749</v>
      </c>
      <c r="X120" s="762" t="s">
        <v>749</v>
      </c>
      <c r="Y120" s="762" t="s">
        <v>749</v>
      </c>
      <c r="Z120" s="762" t="s">
        <v>749</v>
      </c>
      <c r="AA120" s="762" t="s">
        <v>749</v>
      </c>
      <c r="AB120" s="762" t="s">
        <v>749</v>
      </c>
      <c r="AC120" s="762" t="s">
        <v>749</v>
      </c>
      <c r="AD120" s="762" t="s">
        <v>749</v>
      </c>
      <c r="AE120" s="762" t="s">
        <v>749</v>
      </c>
      <c r="AF120" s="762" t="s">
        <v>749</v>
      </c>
      <c r="AG120" s="762" t="s">
        <v>749</v>
      </c>
      <c r="AH120" s="762" t="s">
        <v>749</v>
      </c>
      <c r="AI120" s="762" t="s">
        <v>749</v>
      </c>
      <c r="AJ120" s="762" t="s">
        <v>749</v>
      </c>
      <c r="AK120" s="762" t="s">
        <v>749</v>
      </c>
      <c r="AL120" s="762" t="s">
        <v>749</v>
      </c>
      <c r="AM120" s="762" t="s">
        <v>749</v>
      </c>
      <c r="AN120" s="762" t="s">
        <v>749</v>
      </c>
      <c r="AO120" s="763" t="s">
        <v>860</v>
      </c>
      <c r="AP120" s="50"/>
      <c r="AQ120" s="761" t="s">
        <v>860</v>
      </c>
      <c r="AR120" s="762" t="s">
        <v>863</v>
      </c>
      <c r="AS120" s="762">
        <v>9571.39</v>
      </c>
      <c r="AT120" s="762" t="s">
        <v>748</v>
      </c>
      <c r="AU120" s="762" t="s">
        <v>748</v>
      </c>
      <c r="AV120" s="762" t="s">
        <v>748</v>
      </c>
      <c r="AW120" s="762" t="s">
        <v>748</v>
      </c>
      <c r="AX120" s="762" t="s">
        <v>748</v>
      </c>
      <c r="AY120" s="762" t="s">
        <v>748</v>
      </c>
      <c r="AZ120" s="762" t="s">
        <v>748</v>
      </c>
      <c r="BA120" s="762" t="s">
        <v>748</v>
      </c>
      <c r="BB120" s="762" t="s">
        <v>748</v>
      </c>
      <c r="BC120" s="762" t="s">
        <v>861</v>
      </c>
      <c r="BD120" s="762" t="s">
        <v>861</v>
      </c>
      <c r="BE120" s="762" t="s">
        <v>861</v>
      </c>
      <c r="BF120" s="762" t="s">
        <v>861</v>
      </c>
      <c r="BG120" s="762" t="s">
        <v>861</v>
      </c>
      <c r="BH120" s="762" t="s">
        <v>861</v>
      </c>
      <c r="BI120" s="762" t="s">
        <v>861</v>
      </c>
      <c r="BJ120" s="762" t="s">
        <v>861</v>
      </c>
      <c r="BK120" s="762" t="s">
        <v>861</v>
      </c>
      <c r="BL120" s="762" t="s">
        <v>861</v>
      </c>
      <c r="BM120" s="762" t="s">
        <v>862</v>
      </c>
      <c r="BN120" s="762" t="s">
        <v>749</v>
      </c>
      <c r="BO120" s="762" t="s">
        <v>749</v>
      </c>
      <c r="BP120" s="762" t="s">
        <v>749</v>
      </c>
      <c r="BQ120" s="762" t="s">
        <v>749</v>
      </c>
      <c r="BR120" s="762" t="s">
        <v>749</v>
      </c>
      <c r="BS120" s="762" t="s">
        <v>749</v>
      </c>
      <c r="BT120" s="763"/>
    </row>
    <row r="121" spans="2:73" ht="15.75">
      <c r="B121" s="760" t="s">
        <v>208</v>
      </c>
      <c r="C121" s="760" t="s">
        <v>845</v>
      </c>
      <c r="D121" s="760" t="s">
        <v>24</v>
      </c>
      <c r="E121" s="760" t="s">
        <v>841</v>
      </c>
      <c r="F121" s="760" t="s">
        <v>847</v>
      </c>
      <c r="G121" s="760" t="s">
        <v>842</v>
      </c>
      <c r="H121" s="760">
        <v>2013</v>
      </c>
      <c r="I121" s="640" t="s">
        <v>859</v>
      </c>
      <c r="J121" s="640"/>
      <c r="K121" s="50"/>
      <c r="L121" s="761" t="s">
        <v>749</v>
      </c>
      <c r="M121" s="762" t="s">
        <v>749</v>
      </c>
      <c r="N121" s="762">
        <v>6.05</v>
      </c>
      <c r="O121" s="762">
        <v>6.05</v>
      </c>
      <c r="P121" s="762">
        <v>6.05</v>
      </c>
      <c r="Q121" s="762">
        <v>6.05</v>
      </c>
      <c r="R121" s="762">
        <v>6.05</v>
      </c>
      <c r="S121" s="762">
        <v>6.05</v>
      </c>
      <c r="T121" s="762">
        <v>6.05</v>
      </c>
      <c r="U121" s="762">
        <v>6.05</v>
      </c>
      <c r="V121" s="762">
        <v>6.05</v>
      </c>
      <c r="W121" s="762">
        <v>6.05</v>
      </c>
      <c r="X121" s="762">
        <v>6.05</v>
      </c>
      <c r="Y121" s="762">
        <v>6.05</v>
      </c>
      <c r="Z121" s="762">
        <v>6.05</v>
      </c>
      <c r="AA121" s="762">
        <v>6.05</v>
      </c>
      <c r="AB121" s="762" t="s">
        <v>749</v>
      </c>
      <c r="AC121" s="762" t="s">
        <v>749</v>
      </c>
      <c r="AD121" s="762" t="s">
        <v>749</v>
      </c>
      <c r="AE121" s="762" t="s">
        <v>749</v>
      </c>
      <c r="AF121" s="762" t="s">
        <v>749</v>
      </c>
      <c r="AG121" s="762" t="s">
        <v>749</v>
      </c>
      <c r="AH121" s="762" t="s">
        <v>749</v>
      </c>
      <c r="AI121" s="762" t="s">
        <v>749</v>
      </c>
      <c r="AJ121" s="762" t="s">
        <v>749</v>
      </c>
      <c r="AK121" s="762" t="s">
        <v>749</v>
      </c>
      <c r="AL121" s="762" t="s">
        <v>749</v>
      </c>
      <c r="AM121" s="762" t="s">
        <v>749</v>
      </c>
      <c r="AN121" s="762" t="s">
        <v>749</v>
      </c>
      <c r="AO121" s="763" t="s">
        <v>860</v>
      </c>
      <c r="AP121" s="50"/>
      <c r="AQ121" s="761" t="s">
        <v>860</v>
      </c>
      <c r="AR121" s="762" t="s">
        <v>863</v>
      </c>
      <c r="AS121" s="762">
        <v>20830.95</v>
      </c>
      <c r="AT121" s="762">
        <v>20830.95</v>
      </c>
      <c r="AU121" s="762">
        <v>20830.95</v>
      </c>
      <c r="AV121" s="762">
        <v>20830.95</v>
      </c>
      <c r="AW121" s="762">
        <v>20830.95</v>
      </c>
      <c r="AX121" s="762">
        <v>20830.95</v>
      </c>
      <c r="AY121" s="762">
        <v>20830.95</v>
      </c>
      <c r="AZ121" s="762">
        <v>20830.95</v>
      </c>
      <c r="BA121" s="762">
        <v>20830.95</v>
      </c>
      <c r="BB121" s="762">
        <v>20830.95</v>
      </c>
      <c r="BC121" s="762">
        <v>20830.95</v>
      </c>
      <c r="BD121" s="762">
        <v>20830.95</v>
      </c>
      <c r="BE121" s="762">
        <v>20830.95</v>
      </c>
      <c r="BF121" s="762">
        <v>20830.95</v>
      </c>
      <c r="BG121" s="762" t="s">
        <v>861</v>
      </c>
      <c r="BH121" s="762" t="s">
        <v>861</v>
      </c>
      <c r="BI121" s="762" t="s">
        <v>861</v>
      </c>
      <c r="BJ121" s="762" t="s">
        <v>861</v>
      </c>
      <c r="BK121" s="762" t="s">
        <v>861</v>
      </c>
      <c r="BL121" s="762" t="s">
        <v>861</v>
      </c>
      <c r="BM121" s="762" t="s">
        <v>862</v>
      </c>
      <c r="BN121" s="762" t="s">
        <v>749</v>
      </c>
      <c r="BO121" s="762" t="s">
        <v>749</v>
      </c>
      <c r="BP121" s="762" t="s">
        <v>749</v>
      </c>
      <c r="BQ121" s="762" t="s">
        <v>749</v>
      </c>
      <c r="BR121" s="762" t="s">
        <v>749</v>
      </c>
      <c r="BS121" s="762" t="s">
        <v>749</v>
      </c>
      <c r="BT121" s="763"/>
      <c r="BU121" s="163"/>
    </row>
    <row r="122" spans="2:73" ht="15.75">
      <c r="B122" s="760" t="s">
        <v>208</v>
      </c>
      <c r="C122" s="760" t="s">
        <v>845</v>
      </c>
      <c r="D122" s="760" t="s">
        <v>865</v>
      </c>
      <c r="E122" s="760" t="s">
        <v>841</v>
      </c>
      <c r="F122" s="760" t="s">
        <v>847</v>
      </c>
      <c r="G122" s="760" t="s">
        <v>844</v>
      </c>
      <c r="H122" s="760">
        <v>2009</v>
      </c>
      <c r="I122" s="640" t="s">
        <v>859</v>
      </c>
      <c r="J122" s="640"/>
      <c r="K122" s="50"/>
      <c r="L122" s="761" t="s">
        <v>749</v>
      </c>
      <c r="M122" s="762" t="s">
        <v>749</v>
      </c>
      <c r="N122" s="762">
        <v>1.28</v>
      </c>
      <c r="O122" s="762" t="s">
        <v>749</v>
      </c>
      <c r="P122" s="762" t="s">
        <v>749</v>
      </c>
      <c r="Q122" s="762" t="s">
        <v>749</v>
      </c>
      <c r="R122" s="762" t="s">
        <v>749</v>
      </c>
      <c r="S122" s="762" t="s">
        <v>749</v>
      </c>
      <c r="T122" s="762" t="s">
        <v>749</v>
      </c>
      <c r="U122" s="762" t="s">
        <v>749</v>
      </c>
      <c r="V122" s="762" t="s">
        <v>749</v>
      </c>
      <c r="W122" s="762" t="s">
        <v>749</v>
      </c>
      <c r="X122" s="762" t="s">
        <v>749</v>
      </c>
      <c r="Y122" s="762" t="s">
        <v>749</v>
      </c>
      <c r="Z122" s="762" t="s">
        <v>749</v>
      </c>
      <c r="AA122" s="762" t="s">
        <v>749</v>
      </c>
      <c r="AB122" s="762" t="s">
        <v>749</v>
      </c>
      <c r="AC122" s="762" t="s">
        <v>749</v>
      </c>
      <c r="AD122" s="762" t="s">
        <v>749</v>
      </c>
      <c r="AE122" s="762" t="s">
        <v>749</v>
      </c>
      <c r="AF122" s="762" t="s">
        <v>749</v>
      </c>
      <c r="AG122" s="762" t="s">
        <v>749</v>
      </c>
      <c r="AH122" s="762" t="s">
        <v>749</v>
      </c>
      <c r="AI122" s="762" t="s">
        <v>749</v>
      </c>
      <c r="AJ122" s="762" t="s">
        <v>749</v>
      </c>
      <c r="AK122" s="762" t="s">
        <v>749</v>
      </c>
      <c r="AL122" s="762" t="s">
        <v>749</v>
      </c>
      <c r="AM122" s="762" t="s">
        <v>749</v>
      </c>
      <c r="AN122" s="762" t="s">
        <v>749</v>
      </c>
      <c r="AO122" s="763" t="s">
        <v>860</v>
      </c>
      <c r="AP122" s="50"/>
      <c r="AQ122" s="761" t="s">
        <v>860</v>
      </c>
      <c r="AR122" s="762" t="s">
        <v>863</v>
      </c>
      <c r="AS122" s="762">
        <v>2.04</v>
      </c>
      <c r="AT122" s="762" t="s">
        <v>748</v>
      </c>
      <c r="AU122" s="762" t="s">
        <v>748</v>
      </c>
      <c r="AV122" s="762" t="s">
        <v>748</v>
      </c>
      <c r="AW122" s="762" t="s">
        <v>748</v>
      </c>
      <c r="AX122" s="762" t="s">
        <v>748</v>
      </c>
      <c r="AY122" s="762" t="s">
        <v>748</v>
      </c>
      <c r="AZ122" s="762" t="s">
        <v>748</v>
      </c>
      <c r="BA122" s="762" t="s">
        <v>748</v>
      </c>
      <c r="BB122" s="762" t="s">
        <v>748</v>
      </c>
      <c r="BC122" s="762" t="s">
        <v>861</v>
      </c>
      <c r="BD122" s="762" t="s">
        <v>861</v>
      </c>
      <c r="BE122" s="762" t="s">
        <v>861</v>
      </c>
      <c r="BF122" s="762" t="s">
        <v>861</v>
      </c>
      <c r="BG122" s="762" t="s">
        <v>861</v>
      </c>
      <c r="BH122" s="762" t="s">
        <v>861</v>
      </c>
      <c r="BI122" s="762" t="s">
        <v>861</v>
      </c>
      <c r="BJ122" s="762" t="s">
        <v>861</v>
      </c>
      <c r="BK122" s="762" t="s">
        <v>861</v>
      </c>
      <c r="BL122" s="762" t="s">
        <v>861</v>
      </c>
      <c r="BM122" s="762" t="s">
        <v>862</v>
      </c>
      <c r="BN122" s="762" t="s">
        <v>749</v>
      </c>
      <c r="BO122" s="762" t="s">
        <v>749</v>
      </c>
      <c r="BP122" s="762" t="s">
        <v>749</v>
      </c>
      <c r="BQ122" s="762" t="s">
        <v>749</v>
      </c>
      <c r="BR122" s="762" t="s">
        <v>749</v>
      </c>
      <c r="BS122" s="762" t="s">
        <v>749</v>
      </c>
      <c r="BT122" s="763"/>
      <c r="BU122" s="163"/>
    </row>
    <row r="123" spans="2:73">
      <c r="B123" s="760" t="s">
        <v>208</v>
      </c>
      <c r="C123" s="760" t="s">
        <v>845</v>
      </c>
      <c r="D123" s="760" t="s">
        <v>865</v>
      </c>
      <c r="E123" s="760" t="s">
        <v>841</v>
      </c>
      <c r="F123" s="760" t="s">
        <v>847</v>
      </c>
      <c r="G123" s="760" t="s">
        <v>844</v>
      </c>
      <c r="H123" s="760">
        <v>2011</v>
      </c>
      <c r="I123" s="640" t="s">
        <v>859</v>
      </c>
      <c r="J123" s="640"/>
      <c r="K123" s="50"/>
      <c r="L123" s="761" t="s">
        <v>749</v>
      </c>
      <c r="M123" s="762" t="s">
        <v>749</v>
      </c>
      <c r="N123" s="762">
        <v>1.28</v>
      </c>
      <c r="O123" s="762" t="s">
        <v>749</v>
      </c>
      <c r="P123" s="762" t="s">
        <v>749</v>
      </c>
      <c r="Q123" s="762" t="s">
        <v>749</v>
      </c>
      <c r="R123" s="762" t="s">
        <v>749</v>
      </c>
      <c r="S123" s="762" t="s">
        <v>749</v>
      </c>
      <c r="T123" s="762" t="s">
        <v>749</v>
      </c>
      <c r="U123" s="762" t="s">
        <v>749</v>
      </c>
      <c r="V123" s="762" t="s">
        <v>749</v>
      </c>
      <c r="W123" s="762" t="s">
        <v>749</v>
      </c>
      <c r="X123" s="762" t="s">
        <v>749</v>
      </c>
      <c r="Y123" s="762" t="s">
        <v>749</v>
      </c>
      <c r="Z123" s="762" t="s">
        <v>749</v>
      </c>
      <c r="AA123" s="762" t="s">
        <v>749</v>
      </c>
      <c r="AB123" s="762" t="s">
        <v>749</v>
      </c>
      <c r="AC123" s="762" t="s">
        <v>749</v>
      </c>
      <c r="AD123" s="762" t="s">
        <v>749</v>
      </c>
      <c r="AE123" s="762" t="s">
        <v>749</v>
      </c>
      <c r="AF123" s="762" t="s">
        <v>749</v>
      </c>
      <c r="AG123" s="762" t="s">
        <v>749</v>
      </c>
      <c r="AH123" s="762" t="s">
        <v>749</v>
      </c>
      <c r="AI123" s="762" t="s">
        <v>749</v>
      </c>
      <c r="AJ123" s="762" t="s">
        <v>749</v>
      </c>
      <c r="AK123" s="762" t="s">
        <v>749</v>
      </c>
      <c r="AL123" s="762" t="s">
        <v>749</v>
      </c>
      <c r="AM123" s="762" t="s">
        <v>749</v>
      </c>
      <c r="AN123" s="762" t="s">
        <v>749</v>
      </c>
      <c r="AO123" s="763" t="s">
        <v>860</v>
      </c>
      <c r="AP123" s="50"/>
      <c r="AQ123" s="761" t="s">
        <v>860</v>
      </c>
      <c r="AR123" s="762" t="s">
        <v>863</v>
      </c>
      <c r="AS123" s="762">
        <v>2.04</v>
      </c>
      <c r="AT123" s="762" t="s">
        <v>748</v>
      </c>
      <c r="AU123" s="762" t="s">
        <v>748</v>
      </c>
      <c r="AV123" s="762" t="s">
        <v>748</v>
      </c>
      <c r="AW123" s="762" t="s">
        <v>748</v>
      </c>
      <c r="AX123" s="762" t="s">
        <v>748</v>
      </c>
      <c r="AY123" s="762" t="s">
        <v>748</v>
      </c>
      <c r="AZ123" s="762" t="s">
        <v>748</v>
      </c>
      <c r="BA123" s="762" t="s">
        <v>748</v>
      </c>
      <c r="BB123" s="762" t="s">
        <v>748</v>
      </c>
      <c r="BC123" s="762" t="s">
        <v>861</v>
      </c>
      <c r="BD123" s="762" t="s">
        <v>861</v>
      </c>
      <c r="BE123" s="762" t="s">
        <v>861</v>
      </c>
      <c r="BF123" s="762" t="s">
        <v>861</v>
      </c>
      <c r="BG123" s="762" t="s">
        <v>861</v>
      </c>
      <c r="BH123" s="762" t="s">
        <v>861</v>
      </c>
      <c r="BI123" s="762" t="s">
        <v>861</v>
      </c>
      <c r="BJ123" s="762" t="s">
        <v>861</v>
      </c>
      <c r="BK123" s="762" t="s">
        <v>861</v>
      </c>
      <c r="BL123" s="762" t="s">
        <v>861</v>
      </c>
      <c r="BM123" s="762" t="s">
        <v>862</v>
      </c>
      <c r="BN123" s="762" t="s">
        <v>749</v>
      </c>
      <c r="BO123" s="762" t="s">
        <v>749</v>
      </c>
      <c r="BP123" s="762" t="s">
        <v>749</v>
      </c>
      <c r="BQ123" s="762" t="s">
        <v>749</v>
      </c>
      <c r="BR123" s="762" t="s">
        <v>749</v>
      </c>
      <c r="BS123" s="762" t="s">
        <v>749</v>
      </c>
      <c r="BT123" s="763"/>
    </row>
    <row r="124" spans="2:73">
      <c r="B124" s="760" t="s">
        <v>208</v>
      </c>
      <c r="C124" s="760" t="s">
        <v>845</v>
      </c>
      <c r="D124" s="760" t="s">
        <v>865</v>
      </c>
      <c r="E124" s="760" t="s">
        <v>841</v>
      </c>
      <c r="F124" s="760" t="s">
        <v>847</v>
      </c>
      <c r="G124" s="760" t="s">
        <v>844</v>
      </c>
      <c r="H124" s="760">
        <v>2012</v>
      </c>
      <c r="I124" s="640" t="s">
        <v>859</v>
      </c>
      <c r="J124" s="640"/>
      <c r="K124" s="50"/>
      <c r="L124" s="761" t="s">
        <v>749</v>
      </c>
      <c r="M124" s="762" t="s">
        <v>749</v>
      </c>
      <c r="N124" s="762">
        <v>7.68</v>
      </c>
      <c r="O124" s="762" t="s">
        <v>749</v>
      </c>
      <c r="P124" s="762" t="s">
        <v>749</v>
      </c>
      <c r="Q124" s="762" t="s">
        <v>749</v>
      </c>
      <c r="R124" s="762" t="s">
        <v>749</v>
      </c>
      <c r="S124" s="762" t="s">
        <v>749</v>
      </c>
      <c r="T124" s="762" t="s">
        <v>749</v>
      </c>
      <c r="U124" s="762" t="s">
        <v>749</v>
      </c>
      <c r="V124" s="762" t="s">
        <v>749</v>
      </c>
      <c r="W124" s="762" t="s">
        <v>749</v>
      </c>
      <c r="X124" s="762" t="s">
        <v>749</v>
      </c>
      <c r="Y124" s="762" t="s">
        <v>749</v>
      </c>
      <c r="Z124" s="762" t="s">
        <v>749</v>
      </c>
      <c r="AA124" s="762" t="s">
        <v>749</v>
      </c>
      <c r="AB124" s="762" t="s">
        <v>749</v>
      </c>
      <c r="AC124" s="762" t="s">
        <v>749</v>
      </c>
      <c r="AD124" s="762" t="s">
        <v>749</v>
      </c>
      <c r="AE124" s="762" t="s">
        <v>749</v>
      </c>
      <c r="AF124" s="762" t="s">
        <v>749</v>
      </c>
      <c r="AG124" s="762" t="s">
        <v>749</v>
      </c>
      <c r="AH124" s="762" t="s">
        <v>749</v>
      </c>
      <c r="AI124" s="762" t="s">
        <v>749</v>
      </c>
      <c r="AJ124" s="762" t="s">
        <v>749</v>
      </c>
      <c r="AK124" s="762" t="s">
        <v>749</v>
      </c>
      <c r="AL124" s="762" t="s">
        <v>749</v>
      </c>
      <c r="AM124" s="762" t="s">
        <v>749</v>
      </c>
      <c r="AN124" s="762" t="s">
        <v>749</v>
      </c>
      <c r="AO124" s="763" t="s">
        <v>860</v>
      </c>
      <c r="AP124" s="50"/>
      <c r="AQ124" s="761" t="s">
        <v>860</v>
      </c>
      <c r="AR124" s="762" t="s">
        <v>863</v>
      </c>
      <c r="AS124" s="762">
        <v>12.25</v>
      </c>
      <c r="AT124" s="762" t="s">
        <v>748</v>
      </c>
      <c r="AU124" s="762" t="s">
        <v>748</v>
      </c>
      <c r="AV124" s="762" t="s">
        <v>748</v>
      </c>
      <c r="AW124" s="762" t="s">
        <v>748</v>
      </c>
      <c r="AX124" s="762" t="s">
        <v>748</v>
      </c>
      <c r="AY124" s="762" t="s">
        <v>748</v>
      </c>
      <c r="AZ124" s="762" t="s">
        <v>748</v>
      </c>
      <c r="BA124" s="762" t="s">
        <v>748</v>
      </c>
      <c r="BB124" s="762" t="s">
        <v>748</v>
      </c>
      <c r="BC124" s="762" t="s">
        <v>861</v>
      </c>
      <c r="BD124" s="762" t="s">
        <v>861</v>
      </c>
      <c r="BE124" s="762" t="s">
        <v>861</v>
      </c>
      <c r="BF124" s="762" t="s">
        <v>861</v>
      </c>
      <c r="BG124" s="762" t="s">
        <v>861</v>
      </c>
      <c r="BH124" s="762" t="s">
        <v>861</v>
      </c>
      <c r="BI124" s="762" t="s">
        <v>861</v>
      </c>
      <c r="BJ124" s="762" t="s">
        <v>861</v>
      </c>
      <c r="BK124" s="762" t="s">
        <v>861</v>
      </c>
      <c r="BL124" s="762" t="s">
        <v>861</v>
      </c>
      <c r="BM124" s="762" t="s">
        <v>862</v>
      </c>
      <c r="BN124" s="762" t="s">
        <v>749</v>
      </c>
      <c r="BO124" s="762" t="s">
        <v>749</v>
      </c>
      <c r="BP124" s="762" t="s">
        <v>749</v>
      </c>
      <c r="BQ124" s="762" t="s">
        <v>749</v>
      </c>
      <c r="BR124" s="762" t="s">
        <v>749</v>
      </c>
      <c r="BS124" s="762" t="s">
        <v>749</v>
      </c>
      <c r="BT124" s="763"/>
    </row>
    <row r="125" spans="2:73">
      <c r="B125" s="760" t="s">
        <v>208</v>
      </c>
      <c r="C125" s="760" t="s">
        <v>845</v>
      </c>
      <c r="D125" s="760" t="s">
        <v>865</v>
      </c>
      <c r="E125" s="760" t="s">
        <v>841</v>
      </c>
      <c r="F125" s="760" t="s">
        <v>847</v>
      </c>
      <c r="G125" s="760" t="s">
        <v>844</v>
      </c>
      <c r="H125" s="760">
        <v>2013</v>
      </c>
      <c r="I125" s="640" t="s">
        <v>859</v>
      </c>
      <c r="J125" s="640"/>
      <c r="K125" s="50"/>
      <c r="L125" s="761" t="s">
        <v>749</v>
      </c>
      <c r="M125" s="762" t="s">
        <v>749</v>
      </c>
      <c r="N125" s="762">
        <v>2.56</v>
      </c>
      <c r="O125" s="762" t="s">
        <v>749</v>
      </c>
      <c r="P125" s="762" t="s">
        <v>749</v>
      </c>
      <c r="Q125" s="762" t="s">
        <v>749</v>
      </c>
      <c r="R125" s="762" t="s">
        <v>749</v>
      </c>
      <c r="S125" s="762" t="s">
        <v>749</v>
      </c>
      <c r="T125" s="762" t="s">
        <v>749</v>
      </c>
      <c r="U125" s="762" t="s">
        <v>749</v>
      </c>
      <c r="V125" s="762" t="s">
        <v>749</v>
      </c>
      <c r="W125" s="762" t="s">
        <v>749</v>
      </c>
      <c r="X125" s="762" t="s">
        <v>749</v>
      </c>
      <c r="Y125" s="762" t="s">
        <v>749</v>
      </c>
      <c r="Z125" s="762" t="s">
        <v>749</v>
      </c>
      <c r="AA125" s="762" t="s">
        <v>749</v>
      </c>
      <c r="AB125" s="762" t="s">
        <v>749</v>
      </c>
      <c r="AC125" s="762" t="s">
        <v>749</v>
      </c>
      <c r="AD125" s="762" t="s">
        <v>749</v>
      </c>
      <c r="AE125" s="762" t="s">
        <v>749</v>
      </c>
      <c r="AF125" s="762" t="s">
        <v>749</v>
      </c>
      <c r="AG125" s="762" t="s">
        <v>749</v>
      </c>
      <c r="AH125" s="762" t="s">
        <v>749</v>
      </c>
      <c r="AI125" s="762" t="s">
        <v>749</v>
      </c>
      <c r="AJ125" s="762" t="s">
        <v>749</v>
      </c>
      <c r="AK125" s="762" t="s">
        <v>749</v>
      </c>
      <c r="AL125" s="762" t="s">
        <v>749</v>
      </c>
      <c r="AM125" s="762" t="s">
        <v>749</v>
      </c>
      <c r="AN125" s="762" t="s">
        <v>749</v>
      </c>
      <c r="AO125" s="763" t="s">
        <v>860</v>
      </c>
      <c r="AP125" s="50"/>
      <c r="AQ125" s="761" t="s">
        <v>860</v>
      </c>
      <c r="AR125" s="762" t="s">
        <v>863</v>
      </c>
      <c r="AS125" s="762">
        <v>2.04</v>
      </c>
      <c r="AT125" s="762" t="s">
        <v>748</v>
      </c>
      <c r="AU125" s="762" t="s">
        <v>748</v>
      </c>
      <c r="AV125" s="762" t="s">
        <v>748</v>
      </c>
      <c r="AW125" s="762" t="s">
        <v>748</v>
      </c>
      <c r="AX125" s="762" t="s">
        <v>748</v>
      </c>
      <c r="AY125" s="762" t="s">
        <v>748</v>
      </c>
      <c r="AZ125" s="762" t="s">
        <v>748</v>
      </c>
      <c r="BA125" s="762" t="s">
        <v>748</v>
      </c>
      <c r="BB125" s="762" t="s">
        <v>748</v>
      </c>
      <c r="BC125" s="762" t="s">
        <v>861</v>
      </c>
      <c r="BD125" s="762" t="s">
        <v>861</v>
      </c>
      <c r="BE125" s="762" t="s">
        <v>861</v>
      </c>
      <c r="BF125" s="762" t="s">
        <v>861</v>
      </c>
      <c r="BG125" s="762" t="s">
        <v>861</v>
      </c>
      <c r="BH125" s="762" t="s">
        <v>861</v>
      </c>
      <c r="BI125" s="762" t="s">
        <v>861</v>
      </c>
      <c r="BJ125" s="762" t="s">
        <v>861</v>
      </c>
      <c r="BK125" s="762" t="s">
        <v>861</v>
      </c>
      <c r="BL125" s="762" t="s">
        <v>861</v>
      </c>
      <c r="BM125" s="762" t="s">
        <v>862</v>
      </c>
      <c r="BN125" s="762" t="s">
        <v>749</v>
      </c>
      <c r="BO125" s="762" t="s">
        <v>749</v>
      </c>
      <c r="BP125" s="762" t="s">
        <v>749</v>
      </c>
      <c r="BQ125" s="762" t="s">
        <v>749</v>
      </c>
      <c r="BR125" s="762" t="s">
        <v>749</v>
      </c>
      <c r="BS125" s="762" t="s">
        <v>749</v>
      </c>
      <c r="BT125" s="763"/>
    </row>
    <row r="126" spans="2:73">
      <c r="B126" s="760" t="s">
        <v>208</v>
      </c>
      <c r="C126" s="760" t="s">
        <v>845</v>
      </c>
      <c r="D126" s="760" t="s">
        <v>866</v>
      </c>
      <c r="E126" s="760" t="s">
        <v>841</v>
      </c>
      <c r="F126" s="760" t="s">
        <v>847</v>
      </c>
      <c r="G126" s="760" t="s">
        <v>844</v>
      </c>
      <c r="H126" s="760">
        <v>2012</v>
      </c>
      <c r="I126" s="640" t="s">
        <v>859</v>
      </c>
      <c r="J126" s="640"/>
      <c r="K126" s="50"/>
      <c r="L126" s="761" t="s">
        <v>749</v>
      </c>
      <c r="M126" s="762" t="s">
        <v>749</v>
      </c>
      <c r="N126" s="762" t="s">
        <v>749</v>
      </c>
      <c r="O126" s="762" t="s">
        <v>749</v>
      </c>
      <c r="P126" s="762" t="s">
        <v>749</v>
      </c>
      <c r="Q126" s="762" t="s">
        <v>749</v>
      </c>
      <c r="R126" s="762" t="s">
        <v>749</v>
      </c>
      <c r="S126" s="762" t="s">
        <v>749</v>
      </c>
      <c r="T126" s="762" t="s">
        <v>749</v>
      </c>
      <c r="U126" s="762" t="s">
        <v>749</v>
      </c>
      <c r="V126" s="762" t="s">
        <v>749</v>
      </c>
      <c r="W126" s="762" t="s">
        <v>749</v>
      </c>
      <c r="X126" s="762" t="s">
        <v>749</v>
      </c>
      <c r="Y126" s="762" t="s">
        <v>749</v>
      </c>
      <c r="Z126" s="762" t="s">
        <v>749</v>
      </c>
      <c r="AA126" s="762" t="s">
        <v>749</v>
      </c>
      <c r="AB126" s="762" t="s">
        <v>749</v>
      </c>
      <c r="AC126" s="762" t="s">
        <v>749</v>
      </c>
      <c r="AD126" s="762" t="s">
        <v>749</v>
      </c>
      <c r="AE126" s="762" t="s">
        <v>749</v>
      </c>
      <c r="AF126" s="762" t="s">
        <v>749</v>
      </c>
      <c r="AG126" s="762" t="s">
        <v>749</v>
      </c>
      <c r="AH126" s="762" t="s">
        <v>749</v>
      </c>
      <c r="AI126" s="762" t="s">
        <v>749</v>
      </c>
      <c r="AJ126" s="762" t="s">
        <v>749</v>
      </c>
      <c r="AK126" s="762" t="s">
        <v>749</v>
      </c>
      <c r="AL126" s="762" t="s">
        <v>749</v>
      </c>
      <c r="AM126" s="762" t="s">
        <v>749</v>
      </c>
      <c r="AN126" s="762" t="s">
        <v>749</v>
      </c>
      <c r="AO126" s="763" t="s">
        <v>860</v>
      </c>
      <c r="AP126" s="50"/>
      <c r="AQ126" s="761" t="s">
        <v>860</v>
      </c>
      <c r="AR126" s="762" t="s">
        <v>863</v>
      </c>
      <c r="AS126" s="762" t="s">
        <v>748</v>
      </c>
      <c r="AT126" s="762" t="s">
        <v>748</v>
      </c>
      <c r="AU126" s="762" t="s">
        <v>748</v>
      </c>
      <c r="AV126" s="762" t="s">
        <v>748</v>
      </c>
      <c r="AW126" s="762" t="s">
        <v>748</v>
      </c>
      <c r="AX126" s="762" t="s">
        <v>748</v>
      </c>
      <c r="AY126" s="762" t="s">
        <v>748</v>
      </c>
      <c r="AZ126" s="762" t="s">
        <v>748</v>
      </c>
      <c r="BA126" s="762" t="s">
        <v>748</v>
      </c>
      <c r="BB126" s="762" t="s">
        <v>748</v>
      </c>
      <c r="BC126" s="762" t="s">
        <v>861</v>
      </c>
      <c r="BD126" s="762" t="s">
        <v>861</v>
      </c>
      <c r="BE126" s="762" t="s">
        <v>861</v>
      </c>
      <c r="BF126" s="762" t="s">
        <v>861</v>
      </c>
      <c r="BG126" s="762" t="s">
        <v>861</v>
      </c>
      <c r="BH126" s="762" t="s">
        <v>861</v>
      </c>
      <c r="BI126" s="762" t="s">
        <v>861</v>
      </c>
      <c r="BJ126" s="762" t="s">
        <v>861</v>
      </c>
      <c r="BK126" s="762" t="s">
        <v>861</v>
      </c>
      <c r="BL126" s="762" t="s">
        <v>861</v>
      </c>
      <c r="BM126" s="762" t="s">
        <v>862</v>
      </c>
      <c r="BN126" s="762" t="s">
        <v>749</v>
      </c>
      <c r="BO126" s="762" t="s">
        <v>749</v>
      </c>
      <c r="BP126" s="762" t="s">
        <v>749</v>
      </c>
      <c r="BQ126" s="762" t="s">
        <v>749</v>
      </c>
      <c r="BR126" s="762" t="s">
        <v>749</v>
      </c>
      <c r="BS126" s="762" t="s">
        <v>749</v>
      </c>
      <c r="BT126" s="763"/>
    </row>
    <row r="127" spans="2:73">
      <c r="B127" s="760" t="s">
        <v>208</v>
      </c>
      <c r="C127" s="760" t="s">
        <v>845</v>
      </c>
      <c r="D127" s="760" t="s">
        <v>866</v>
      </c>
      <c r="E127" s="760" t="s">
        <v>841</v>
      </c>
      <c r="F127" s="760" t="s">
        <v>847</v>
      </c>
      <c r="G127" s="760" t="s">
        <v>844</v>
      </c>
      <c r="H127" s="760">
        <v>2013</v>
      </c>
      <c r="I127" s="640" t="s">
        <v>859</v>
      </c>
      <c r="J127" s="640"/>
      <c r="K127" s="50"/>
      <c r="L127" s="761" t="s">
        <v>749</v>
      </c>
      <c r="M127" s="762" t="s">
        <v>749</v>
      </c>
      <c r="N127" s="762" t="s">
        <v>749</v>
      </c>
      <c r="O127" s="762" t="s">
        <v>749</v>
      </c>
      <c r="P127" s="762" t="s">
        <v>749</v>
      </c>
      <c r="Q127" s="762" t="s">
        <v>749</v>
      </c>
      <c r="R127" s="762" t="s">
        <v>749</v>
      </c>
      <c r="S127" s="762" t="s">
        <v>749</v>
      </c>
      <c r="T127" s="762" t="s">
        <v>749</v>
      </c>
      <c r="U127" s="762" t="s">
        <v>749</v>
      </c>
      <c r="V127" s="762" t="s">
        <v>749</v>
      </c>
      <c r="W127" s="762" t="s">
        <v>749</v>
      </c>
      <c r="X127" s="762" t="s">
        <v>749</v>
      </c>
      <c r="Y127" s="762" t="s">
        <v>749</v>
      </c>
      <c r="Z127" s="762" t="s">
        <v>749</v>
      </c>
      <c r="AA127" s="762" t="s">
        <v>749</v>
      </c>
      <c r="AB127" s="762" t="s">
        <v>749</v>
      </c>
      <c r="AC127" s="762" t="s">
        <v>749</v>
      </c>
      <c r="AD127" s="762" t="s">
        <v>749</v>
      </c>
      <c r="AE127" s="762" t="s">
        <v>749</v>
      </c>
      <c r="AF127" s="762" t="s">
        <v>749</v>
      </c>
      <c r="AG127" s="762" t="s">
        <v>749</v>
      </c>
      <c r="AH127" s="762" t="s">
        <v>749</v>
      </c>
      <c r="AI127" s="762" t="s">
        <v>749</v>
      </c>
      <c r="AJ127" s="762" t="s">
        <v>749</v>
      </c>
      <c r="AK127" s="762" t="s">
        <v>749</v>
      </c>
      <c r="AL127" s="762" t="s">
        <v>749</v>
      </c>
      <c r="AM127" s="762" t="s">
        <v>749</v>
      </c>
      <c r="AN127" s="762" t="s">
        <v>749</v>
      </c>
      <c r="AO127" s="763" t="s">
        <v>860</v>
      </c>
      <c r="AP127" s="50"/>
      <c r="AQ127" s="761" t="s">
        <v>860</v>
      </c>
      <c r="AR127" s="762" t="s">
        <v>863</v>
      </c>
      <c r="AS127" s="762" t="s">
        <v>748</v>
      </c>
      <c r="AT127" s="762" t="s">
        <v>748</v>
      </c>
      <c r="AU127" s="762" t="s">
        <v>748</v>
      </c>
      <c r="AV127" s="762" t="s">
        <v>748</v>
      </c>
      <c r="AW127" s="762" t="s">
        <v>748</v>
      </c>
      <c r="AX127" s="762" t="s">
        <v>748</v>
      </c>
      <c r="AY127" s="762" t="s">
        <v>748</v>
      </c>
      <c r="AZ127" s="762" t="s">
        <v>748</v>
      </c>
      <c r="BA127" s="762" t="s">
        <v>748</v>
      </c>
      <c r="BB127" s="762" t="s">
        <v>748</v>
      </c>
      <c r="BC127" s="762" t="s">
        <v>861</v>
      </c>
      <c r="BD127" s="762" t="s">
        <v>861</v>
      </c>
      <c r="BE127" s="762" t="s">
        <v>861</v>
      </c>
      <c r="BF127" s="762" t="s">
        <v>861</v>
      </c>
      <c r="BG127" s="762" t="s">
        <v>861</v>
      </c>
      <c r="BH127" s="762" t="s">
        <v>861</v>
      </c>
      <c r="BI127" s="762" t="s">
        <v>861</v>
      </c>
      <c r="BJ127" s="762" t="s">
        <v>861</v>
      </c>
      <c r="BK127" s="762" t="s">
        <v>861</v>
      </c>
      <c r="BL127" s="762" t="s">
        <v>861</v>
      </c>
      <c r="BM127" s="762" t="s">
        <v>862</v>
      </c>
      <c r="BN127" s="762" t="s">
        <v>749</v>
      </c>
      <c r="BO127" s="762" t="s">
        <v>749</v>
      </c>
      <c r="BP127" s="762" t="s">
        <v>749</v>
      </c>
      <c r="BQ127" s="762" t="s">
        <v>749</v>
      </c>
      <c r="BR127" s="762" t="s">
        <v>749</v>
      </c>
      <c r="BS127" s="762" t="s">
        <v>749</v>
      </c>
      <c r="BT127" s="763"/>
    </row>
    <row r="128" spans="2:73">
      <c r="B128" s="760" t="s">
        <v>208</v>
      </c>
      <c r="C128" s="760" t="s">
        <v>845</v>
      </c>
      <c r="D128" s="760" t="s">
        <v>22</v>
      </c>
      <c r="E128" s="760" t="s">
        <v>841</v>
      </c>
      <c r="F128" s="760" t="s">
        <v>847</v>
      </c>
      <c r="G128" s="760" t="s">
        <v>842</v>
      </c>
      <c r="H128" s="760">
        <v>2012</v>
      </c>
      <c r="I128" s="640" t="s">
        <v>859</v>
      </c>
      <c r="J128" s="640"/>
      <c r="K128" s="50"/>
      <c r="L128" s="761" t="s">
        <v>749</v>
      </c>
      <c r="M128" s="762">
        <v>104.77</v>
      </c>
      <c r="N128" s="762">
        <v>104.77</v>
      </c>
      <c r="O128" s="762">
        <v>101.85</v>
      </c>
      <c r="P128" s="762">
        <v>101.85</v>
      </c>
      <c r="Q128" s="762">
        <v>101.85</v>
      </c>
      <c r="R128" s="762">
        <v>89.68</v>
      </c>
      <c r="S128" s="762">
        <v>87.83</v>
      </c>
      <c r="T128" s="762">
        <v>87.83</v>
      </c>
      <c r="U128" s="762">
        <v>80.760000000000005</v>
      </c>
      <c r="V128" s="762">
        <v>69.42</v>
      </c>
      <c r="W128" s="762">
        <v>44.12</v>
      </c>
      <c r="X128" s="762">
        <v>43.09</v>
      </c>
      <c r="Y128" s="762">
        <v>17.95</v>
      </c>
      <c r="Z128" s="762">
        <v>13.78</v>
      </c>
      <c r="AA128" s="762">
        <v>13.78</v>
      </c>
      <c r="AB128" s="762" t="s">
        <v>749</v>
      </c>
      <c r="AC128" s="762" t="s">
        <v>749</v>
      </c>
      <c r="AD128" s="762" t="s">
        <v>749</v>
      </c>
      <c r="AE128" s="762" t="s">
        <v>749</v>
      </c>
      <c r="AF128" s="762" t="s">
        <v>749</v>
      </c>
      <c r="AG128" s="762" t="s">
        <v>749</v>
      </c>
      <c r="AH128" s="762" t="s">
        <v>749</v>
      </c>
      <c r="AI128" s="762" t="s">
        <v>749</v>
      </c>
      <c r="AJ128" s="762" t="s">
        <v>749</v>
      </c>
      <c r="AK128" s="762" t="s">
        <v>749</v>
      </c>
      <c r="AL128" s="762" t="s">
        <v>749</v>
      </c>
      <c r="AM128" s="762" t="s">
        <v>749</v>
      </c>
      <c r="AN128" s="762" t="s">
        <v>749</v>
      </c>
      <c r="AO128" s="763" t="s">
        <v>860</v>
      </c>
      <c r="AP128" s="50"/>
      <c r="AQ128" s="761" t="s">
        <v>860</v>
      </c>
      <c r="AR128" s="762">
        <v>626453.69999999995</v>
      </c>
      <c r="AS128" s="762">
        <v>626453.69999999995</v>
      </c>
      <c r="AT128" s="762">
        <v>615906.81000000006</v>
      </c>
      <c r="AU128" s="762">
        <v>615906.81000000006</v>
      </c>
      <c r="AV128" s="762">
        <v>615906.81000000006</v>
      </c>
      <c r="AW128" s="762">
        <v>573377.9</v>
      </c>
      <c r="AX128" s="762">
        <v>565372.77</v>
      </c>
      <c r="AY128" s="762">
        <v>565372.77</v>
      </c>
      <c r="AZ128" s="762">
        <v>543804.88</v>
      </c>
      <c r="BA128" s="762">
        <v>495264.54</v>
      </c>
      <c r="BB128" s="762">
        <v>385108.46</v>
      </c>
      <c r="BC128" s="762">
        <v>382363.42</v>
      </c>
      <c r="BD128" s="762">
        <v>244069.51</v>
      </c>
      <c r="BE128" s="762">
        <v>229016.44</v>
      </c>
      <c r="BF128" s="762">
        <v>229016.44</v>
      </c>
      <c r="BG128" s="762">
        <v>76817.289999999994</v>
      </c>
      <c r="BH128" s="762" t="s">
        <v>861</v>
      </c>
      <c r="BI128" s="762" t="s">
        <v>861</v>
      </c>
      <c r="BJ128" s="762" t="s">
        <v>861</v>
      </c>
      <c r="BK128" s="762" t="s">
        <v>861</v>
      </c>
      <c r="BL128" s="762" t="s">
        <v>861</v>
      </c>
      <c r="BM128" s="762" t="s">
        <v>862</v>
      </c>
      <c r="BN128" s="762" t="s">
        <v>749</v>
      </c>
      <c r="BO128" s="762" t="s">
        <v>749</v>
      </c>
      <c r="BP128" s="762" t="s">
        <v>749</v>
      </c>
      <c r="BQ128" s="762" t="s">
        <v>749</v>
      </c>
      <c r="BR128" s="762" t="s">
        <v>749</v>
      </c>
      <c r="BS128" s="762" t="s">
        <v>749</v>
      </c>
      <c r="BT128" s="763"/>
    </row>
    <row r="129" spans="2:72">
      <c r="B129" s="760" t="s">
        <v>208</v>
      </c>
      <c r="C129" s="760" t="s">
        <v>845</v>
      </c>
      <c r="D129" s="760" t="s">
        <v>22</v>
      </c>
      <c r="E129" s="760" t="s">
        <v>841</v>
      </c>
      <c r="F129" s="760" t="s">
        <v>847</v>
      </c>
      <c r="G129" s="760" t="s">
        <v>842</v>
      </c>
      <c r="H129" s="760">
        <v>2013</v>
      </c>
      <c r="I129" s="640" t="s">
        <v>859</v>
      </c>
      <c r="J129" s="640"/>
      <c r="K129" s="50"/>
      <c r="L129" s="761" t="s">
        <v>749</v>
      </c>
      <c r="M129" s="762" t="s">
        <v>749</v>
      </c>
      <c r="N129" s="762">
        <v>2947.83</v>
      </c>
      <c r="O129" s="762">
        <v>2855.83</v>
      </c>
      <c r="P129" s="762">
        <v>2838.09</v>
      </c>
      <c r="Q129" s="762">
        <v>2775.46</v>
      </c>
      <c r="R129" s="762">
        <v>2524.54</v>
      </c>
      <c r="S129" s="762">
        <v>2408.5</v>
      </c>
      <c r="T129" s="762">
        <v>2408.5</v>
      </c>
      <c r="U129" s="762">
        <v>2406.92</v>
      </c>
      <c r="V129" s="762">
        <v>2287.35</v>
      </c>
      <c r="W129" s="762">
        <v>1811.64</v>
      </c>
      <c r="X129" s="762">
        <v>1241.25</v>
      </c>
      <c r="Y129" s="762">
        <v>1228.1500000000001</v>
      </c>
      <c r="Z129" s="762">
        <v>675.49</v>
      </c>
      <c r="AA129" s="762">
        <v>360.61</v>
      </c>
      <c r="AB129" s="762">
        <v>360.61</v>
      </c>
      <c r="AC129" s="762">
        <v>315.27</v>
      </c>
      <c r="AD129" s="762">
        <v>119.18</v>
      </c>
      <c r="AE129" s="762">
        <v>115.64</v>
      </c>
      <c r="AF129" s="762">
        <v>115.64</v>
      </c>
      <c r="AG129" s="762">
        <v>115.64</v>
      </c>
      <c r="AH129" s="762" t="s">
        <v>749</v>
      </c>
      <c r="AI129" s="762" t="s">
        <v>749</v>
      </c>
      <c r="AJ129" s="762" t="s">
        <v>749</v>
      </c>
      <c r="AK129" s="762" t="s">
        <v>749</v>
      </c>
      <c r="AL129" s="762" t="s">
        <v>749</v>
      </c>
      <c r="AM129" s="762" t="s">
        <v>749</v>
      </c>
      <c r="AN129" s="762" t="s">
        <v>749</v>
      </c>
      <c r="AO129" s="763" t="s">
        <v>860</v>
      </c>
      <c r="AP129" s="50"/>
      <c r="AQ129" s="761" t="s">
        <v>860</v>
      </c>
      <c r="AR129" s="762" t="s">
        <v>863</v>
      </c>
      <c r="AS129" s="762">
        <v>16367573.869999999</v>
      </c>
      <c r="AT129" s="762">
        <v>16081472.52</v>
      </c>
      <c r="AU129" s="762">
        <v>16026304.43</v>
      </c>
      <c r="AV129" s="762">
        <v>15831594.42</v>
      </c>
      <c r="AW129" s="762">
        <v>14987208.210000001</v>
      </c>
      <c r="AX129" s="762">
        <v>14408587.35</v>
      </c>
      <c r="AY129" s="762">
        <v>14408587.35</v>
      </c>
      <c r="AZ129" s="762">
        <v>14355091.24</v>
      </c>
      <c r="BA129" s="762">
        <v>13955333.710000001</v>
      </c>
      <c r="BB129" s="762">
        <v>10888140.609999999</v>
      </c>
      <c r="BC129" s="762">
        <v>6761355.0700000003</v>
      </c>
      <c r="BD129" s="762">
        <v>6317794.0300000003</v>
      </c>
      <c r="BE129" s="762">
        <v>3221817.77</v>
      </c>
      <c r="BF129" s="762">
        <v>2242421.0699999998</v>
      </c>
      <c r="BG129" s="762">
        <v>2242421.0699999998</v>
      </c>
      <c r="BH129" s="762">
        <v>1871003.01</v>
      </c>
      <c r="BI129" s="762">
        <v>341537.29</v>
      </c>
      <c r="BJ129" s="762">
        <v>332979.55</v>
      </c>
      <c r="BK129" s="762">
        <v>332979.55</v>
      </c>
      <c r="BL129" s="762">
        <v>332979.55</v>
      </c>
      <c r="BM129" s="762" t="s">
        <v>862</v>
      </c>
      <c r="BN129" s="762" t="s">
        <v>749</v>
      </c>
      <c r="BO129" s="762" t="s">
        <v>749</v>
      </c>
      <c r="BP129" s="762" t="s">
        <v>749</v>
      </c>
      <c r="BQ129" s="762" t="s">
        <v>749</v>
      </c>
      <c r="BR129" s="762" t="s">
        <v>749</v>
      </c>
      <c r="BS129" s="762" t="s">
        <v>749</v>
      </c>
      <c r="BT129" s="763"/>
    </row>
    <row r="130" spans="2:72">
      <c r="B130" s="760" t="s">
        <v>208</v>
      </c>
      <c r="C130" s="760" t="s">
        <v>845</v>
      </c>
      <c r="D130" s="760" t="s">
        <v>867</v>
      </c>
      <c r="E130" s="760" t="s">
        <v>841</v>
      </c>
      <c r="F130" s="760" t="s">
        <v>847</v>
      </c>
      <c r="G130" s="760" t="s">
        <v>842</v>
      </c>
      <c r="H130" s="760">
        <v>2013</v>
      </c>
      <c r="I130" s="640" t="s">
        <v>859</v>
      </c>
      <c r="J130" s="640"/>
      <c r="K130" s="50"/>
      <c r="L130" s="761" t="s">
        <v>749</v>
      </c>
      <c r="M130" s="762" t="s">
        <v>749</v>
      </c>
      <c r="N130" s="762">
        <v>452.64</v>
      </c>
      <c r="O130" s="762">
        <v>452.64</v>
      </c>
      <c r="P130" s="762">
        <v>446.58</v>
      </c>
      <c r="Q130" s="762">
        <v>414.18</v>
      </c>
      <c r="R130" s="762">
        <v>176.77</v>
      </c>
      <c r="S130" s="762">
        <v>176.77</v>
      </c>
      <c r="T130" s="762">
        <v>176.77</v>
      </c>
      <c r="U130" s="762">
        <v>176.77</v>
      </c>
      <c r="V130" s="762">
        <v>176.77</v>
      </c>
      <c r="W130" s="762">
        <v>176.77</v>
      </c>
      <c r="X130" s="762">
        <v>169.55</v>
      </c>
      <c r="Y130" s="762">
        <v>167.08</v>
      </c>
      <c r="Z130" s="762" t="s">
        <v>749</v>
      </c>
      <c r="AA130" s="762" t="s">
        <v>749</v>
      </c>
      <c r="AB130" s="762" t="s">
        <v>749</v>
      </c>
      <c r="AC130" s="762" t="s">
        <v>749</v>
      </c>
      <c r="AD130" s="762" t="s">
        <v>749</v>
      </c>
      <c r="AE130" s="762" t="s">
        <v>749</v>
      </c>
      <c r="AF130" s="762" t="s">
        <v>749</v>
      </c>
      <c r="AG130" s="762" t="s">
        <v>749</v>
      </c>
      <c r="AH130" s="762" t="s">
        <v>749</v>
      </c>
      <c r="AI130" s="762" t="s">
        <v>749</v>
      </c>
      <c r="AJ130" s="762" t="s">
        <v>749</v>
      </c>
      <c r="AK130" s="762" t="s">
        <v>749</v>
      </c>
      <c r="AL130" s="762" t="s">
        <v>749</v>
      </c>
      <c r="AM130" s="762" t="s">
        <v>749</v>
      </c>
      <c r="AN130" s="762" t="s">
        <v>749</v>
      </c>
      <c r="AO130" s="763" t="s">
        <v>860</v>
      </c>
      <c r="AP130" s="50"/>
      <c r="AQ130" s="761" t="s">
        <v>860</v>
      </c>
      <c r="AR130" s="762" t="s">
        <v>863</v>
      </c>
      <c r="AS130" s="762">
        <v>1442488.62</v>
      </c>
      <c r="AT130" s="762">
        <v>1442488.62</v>
      </c>
      <c r="AU130" s="762">
        <v>1420164.9</v>
      </c>
      <c r="AV130" s="762">
        <v>1300853.1399999999</v>
      </c>
      <c r="AW130" s="762">
        <v>586963</v>
      </c>
      <c r="AX130" s="762">
        <v>586963</v>
      </c>
      <c r="AY130" s="762">
        <v>586963</v>
      </c>
      <c r="AZ130" s="762">
        <v>586963</v>
      </c>
      <c r="BA130" s="762">
        <v>586963</v>
      </c>
      <c r="BB130" s="762">
        <v>586963</v>
      </c>
      <c r="BC130" s="762">
        <v>521429.88</v>
      </c>
      <c r="BD130" s="762">
        <v>511193.5</v>
      </c>
      <c r="BE130" s="762" t="s">
        <v>861</v>
      </c>
      <c r="BF130" s="762" t="s">
        <v>861</v>
      </c>
      <c r="BG130" s="762" t="s">
        <v>861</v>
      </c>
      <c r="BH130" s="762" t="s">
        <v>861</v>
      </c>
      <c r="BI130" s="762" t="s">
        <v>861</v>
      </c>
      <c r="BJ130" s="762" t="s">
        <v>861</v>
      </c>
      <c r="BK130" s="762" t="s">
        <v>861</v>
      </c>
      <c r="BL130" s="762" t="s">
        <v>861</v>
      </c>
      <c r="BM130" s="762" t="s">
        <v>862</v>
      </c>
      <c r="BN130" s="762" t="s">
        <v>749</v>
      </c>
      <c r="BO130" s="762" t="s">
        <v>749</v>
      </c>
      <c r="BP130" s="762" t="s">
        <v>749</v>
      </c>
      <c r="BQ130" s="762" t="s">
        <v>749</v>
      </c>
      <c r="BR130" s="762" t="s">
        <v>749</v>
      </c>
      <c r="BS130" s="762" t="s">
        <v>749</v>
      </c>
      <c r="BT130" s="763"/>
    </row>
    <row r="131" spans="2:72">
      <c r="B131" s="760" t="s">
        <v>208</v>
      </c>
      <c r="C131" s="760" t="s">
        <v>840</v>
      </c>
      <c r="D131" s="760" t="s">
        <v>868</v>
      </c>
      <c r="E131" s="760" t="s">
        <v>841</v>
      </c>
      <c r="F131" s="760" t="s">
        <v>29</v>
      </c>
      <c r="G131" s="760" t="s">
        <v>842</v>
      </c>
      <c r="H131" s="760">
        <v>2013</v>
      </c>
      <c r="I131" s="640" t="s">
        <v>859</v>
      </c>
      <c r="J131" s="640"/>
      <c r="K131" s="50"/>
      <c r="L131" s="761" t="s">
        <v>749</v>
      </c>
      <c r="M131" s="762" t="s">
        <v>749</v>
      </c>
      <c r="N131" s="762">
        <v>20.88</v>
      </c>
      <c r="O131" s="762">
        <v>20.88</v>
      </c>
      <c r="P131" s="762">
        <v>20.13</v>
      </c>
      <c r="Q131" s="762">
        <v>17.260000000000002</v>
      </c>
      <c r="R131" s="762">
        <v>17.260000000000002</v>
      </c>
      <c r="S131" s="762">
        <v>17.260000000000002</v>
      </c>
      <c r="T131" s="762">
        <v>17.260000000000002</v>
      </c>
      <c r="U131" s="762">
        <v>17.23</v>
      </c>
      <c r="V131" s="762">
        <v>12.89</v>
      </c>
      <c r="W131" s="762">
        <v>12.89</v>
      </c>
      <c r="X131" s="762">
        <v>10.35</v>
      </c>
      <c r="Y131" s="762">
        <v>10.35</v>
      </c>
      <c r="Z131" s="762">
        <v>10.35</v>
      </c>
      <c r="AA131" s="762">
        <v>10.34</v>
      </c>
      <c r="AB131" s="762">
        <v>10.34</v>
      </c>
      <c r="AC131" s="762">
        <v>10.33</v>
      </c>
      <c r="AD131" s="762">
        <v>10.01</v>
      </c>
      <c r="AE131" s="762">
        <v>5.87</v>
      </c>
      <c r="AF131" s="762">
        <v>5.87</v>
      </c>
      <c r="AG131" s="762">
        <v>5.87</v>
      </c>
      <c r="AH131" s="762" t="s">
        <v>749</v>
      </c>
      <c r="AI131" s="762" t="s">
        <v>749</v>
      </c>
      <c r="AJ131" s="762" t="s">
        <v>749</v>
      </c>
      <c r="AK131" s="762" t="s">
        <v>749</v>
      </c>
      <c r="AL131" s="762" t="s">
        <v>749</v>
      </c>
      <c r="AM131" s="762" t="s">
        <v>749</v>
      </c>
      <c r="AN131" s="762" t="s">
        <v>749</v>
      </c>
      <c r="AO131" s="763" t="s">
        <v>860</v>
      </c>
      <c r="AP131" s="50"/>
      <c r="AQ131" s="761" t="s">
        <v>860</v>
      </c>
      <c r="AR131" s="762" t="s">
        <v>863</v>
      </c>
      <c r="AS131" s="762">
        <v>311605.62</v>
      </c>
      <c r="AT131" s="762">
        <v>311605.62</v>
      </c>
      <c r="AU131" s="762">
        <v>299597.62</v>
      </c>
      <c r="AV131" s="762">
        <v>253821.01</v>
      </c>
      <c r="AW131" s="762">
        <v>253821.01</v>
      </c>
      <c r="AX131" s="762">
        <v>253821.01</v>
      </c>
      <c r="AY131" s="762">
        <v>253821.01</v>
      </c>
      <c r="AZ131" s="762">
        <v>253609.48</v>
      </c>
      <c r="BA131" s="762">
        <v>184416.72</v>
      </c>
      <c r="BB131" s="762">
        <v>184416.72</v>
      </c>
      <c r="BC131" s="762">
        <v>167680.19</v>
      </c>
      <c r="BD131" s="762">
        <v>165292.35</v>
      </c>
      <c r="BE131" s="762">
        <v>165292.35</v>
      </c>
      <c r="BF131" s="762">
        <v>164612.85999999999</v>
      </c>
      <c r="BG131" s="762">
        <v>164612.85999999999</v>
      </c>
      <c r="BH131" s="762">
        <v>164473.54</v>
      </c>
      <c r="BI131" s="762">
        <v>159391.09</v>
      </c>
      <c r="BJ131" s="762">
        <v>93559.039999999994</v>
      </c>
      <c r="BK131" s="762">
        <v>93559.039999999994</v>
      </c>
      <c r="BL131" s="762">
        <v>93559.039999999994</v>
      </c>
      <c r="BM131" s="762" t="s">
        <v>862</v>
      </c>
      <c r="BN131" s="762" t="s">
        <v>749</v>
      </c>
      <c r="BO131" s="762" t="s">
        <v>749</v>
      </c>
      <c r="BP131" s="762" t="s">
        <v>749</v>
      </c>
      <c r="BQ131" s="762" t="s">
        <v>749</v>
      </c>
      <c r="BR131" s="762" t="s">
        <v>749</v>
      </c>
      <c r="BS131" s="762" t="s">
        <v>749</v>
      </c>
      <c r="BT131" s="763"/>
    </row>
    <row r="132" spans="2:72">
      <c r="B132" s="760" t="s">
        <v>208</v>
      </c>
      <c r="C132" s="760" t="s">
        <v>840</v>
      </c>
      <c r="D132" s="760" t="s">
        <v>2</v>
      </c>
      <c r="E132" s="760" t="s">
        <v>841</v>
      </c>
      <c r="F132" s="760" t="s">
        <v>29</v>
      </c>
      <c r="G132" s="760" t="s">
        <v>842</v>
      </c>
      <c r="H132" s="760">
        <v>2013</v>
      </c>
      <c r="I132" s="640" t="s">
        <v>859</v>
      </c>
      <c r="J132" s="640"/>
      <c r="K132" s="50"/>
      <c r="L132" s="761" t="s">
        <v>749</v>
      </c>
      <c r="M132" s="762" t="s">
        <v>749</v>
      </c>
      <c r="N132" s="762">
        <v>36.880000000000003</v>
      </c>
      <c r="O132" s="762">
        <v>36.880000000000003</v>
      </c>
      <c r="P132" s="762">
        <v>36.880000000000003</v>
      </c>
      <c r="Q132" s="762">
        <v>36.880000000000003</v>
      </c>
      <c r="R132" s="762" t="s">
        <v>749</v>
      </c>
      <c r="S132" s="762" t="s">
        <v>749</v>
      </c>
      <c r="T132" s="762" t="s">
        <v>749</v>
      </c>
      <c r="U132" s="762" t="s">
        <v>749</v>
      </c>
      <c r="V132" s="762" t="s">
        <v>749</v>
      </c>
      <c r="W132" s="762" t="s">
        <v>749</v>
      </c>
      <c r="X132" s="762" t="s">
        <v>749</v>
      </c>
      <c r="Y132" s="762" t="s">
        <v>749</v>
      </c>
      <c r="Z132" s="762" t="s">
        <v>749</v>
      </c>
      <c r="AA132" s="762" t="s">
        <v>749</v>
      </c>
      <c r="AB132" s="762" t="s">
        <v>749</v>
      </c>
      <c r="AC132" s="762" t="s">
        <v>749</v>
      </c>
      <c r="AD132" s="762" t="s">
        <v>749</v>
      </c>
      <c r="AE132" s="762" t="s">
        <v>749</v>
      </c>
      <c r="AF132" s="762" t="s">
        <v>749</v>
      </c>
      <c r="AG132" s="762" t="s">
        <v>749</v>
      </c>
      <c r="AH132" s="762" t="s">
        <v>749</v>
      </c>
      <c r="AI132" s="762" t="s">
        <v>749</v>
      </c>
      <c r="AJ132" s="762" t="s">
        <v>749</v>
      </c>
      <c r="AK132" s="762" t="s">
        <v>749</v>
      </c>
      <c r="AL132" s="762" t="s">
        <v>749</v>
      </c>
      <c r="AM132" s="762" t="s">
        <v>749</v>
      </c>
      <c r="AN132" s="762" t="s">
        <v>749</v>
      </c>
      <c r="AO132" s="763" t="s">
        <v>860</v>
      </c>
      <c r="AP132" s="50"/>
      <c r="AQ132" s="761" t="s">
        <v>860</v>
      </c>
      <c r="AR132" s="762" t="s">
        <v>863</v>
      </c>
      <c r="AS132" s="762">
        <v>65760.3</v>
      </c>
      <c r="AT132" s="762">
        <v>65760.3</v>
      </c>
      <c r="AU132" s="762">
        <v>65760.3</v>
      </c>
      <c r="AV132" s="762">
        <v>65760.3</v>
      </c>
      <c r="AW132" s="762" t="s">
        <v>748</v>
      </c>
      <c r="AX132" s="762" t="s">
        <v>748</v>
      </c>
      <c r="AY132" s="762" t="s">
        <v>748</v>
      </c>
      <c r="AZ132" s="762" t="s">
        <v>748</v>
      </c>
      <c r="BA132" s="762" t="s">
        <v>748</v>
      </c>
      <c r="BB132" s="762" t="s">
        <v>748</v>
      </c>
      <c r="BC132" s="762" t="s">
        <v>861</v>
      </c>
      <c r="BD132" s="762" t="s">
        <v>861</v>
      </c>
      <c r="BE132" s="762" t="s">
        <v>861</v>
      </c>
      <c r="BF132" s="762" t="s">
        <v>861</v>
      </c>
      <c r="BG132" s="762" t="s">
        <v>861</v>
      </c>
      <c r="BH132" s="762" t="s">
        <v>861</v>
      </c>
      <c r="BI132" s="762" t="s">
        <v>861</v>
      </c>
      <c r="BJ132" s="762" t="s">
        <v>861</v>
      </c>
      <c r="BK132" s="762" t="s">
        <v>861</v>
      </c>
      <c r="BL132" s="762" t="s">
        <v>861</v>
      </c>
      <c r="BM132" s="762" t="s">
        <v>862</v>
      </c>
      <c r="BN132" s="762" t="s">
        <v>749</v>
      </c>
      <c r="BO132" s="762" t="s">
        <v>749</v>
      </c>
      <c r="BP132" s="762" t="s">
        <v>749</v>
      </c>
      <c r="BQ132" s="762" t="s">
        <v>749</v>
      </c>
      <c r="BR132" s="762" t="s">
        <v>749</v>
      </c>
      <c r="BS132" s="762" t="s">
        <v>749</v>
      </c>
      <c r="BT132" s="763"/>
    </row>
    <row r="133" spans="2:72">
      <c r="B133" s="760" t="s">
        <v>208</v>
      </c>
      <c r="C133" s="760" t="s">
        <v>840</v>
      </c>
      <c r="D133" s="760" t="s">
        <v>1</v>
      </c>
      <c r="E133" s="760" t="s">
        <v>841</v>
      </c>
      <c r="F133" s="760" t="s">
        <v>29</v>
      </c>
      <c r="G133" s="760" t="s">
        <v>842</v>
      </c>
      <c r="H133" s="760">
        <v>2013</v>
      </c>
      <c r="I133" s="640" t="s">
        <v>859</v>
      </c>
      <c r="J133" s="640"/>
      <c r="K133" s="50"/>
      <c r="L133" s="761" t="s">
        <v>749</v>
      </c>
      <c r="M133" s="762" t="s">
        <v>749</v>
      </c>
      <c r="N133" s="762">
        <v>57.42</v>
      </c>
      <c r="O133" s="762">
        <v>57.42</v>
      </c>
      <c r="P133" s="762">
        <v>57.42</v>
      </c>
      <c r="Q133" s="762">
        <v>56.06</v>
      </c>
      <c r="R133" s="762">
        <v>32.590000000000003</v>
      </c>
      <c r="S133" s="762" t="s">
        <v>749</v>
      </c>
      <c r="T133" s="762" t="s">
        <v>749</v>
      </c>
      <c r="U133" s="762" t="s">
        <v>749</v>
      </c>
      <c r="V133" s="762" t="s">
        <v>749</v>
      </c>
      <c r="W133" s="762" t="s">
        <v>749</v>
      </c>
      <c r="X133" s="762" t="s">
        <v>749</v>
      </c>
      <c r="Y133" s="762" t="s">
        <v>749</v>
      </c>
      <c r="Z133" s="762" t="s">
        <v>749</v>
      </c>
      <c r="AA133" s="762" t="s">
        <v>749</v>
      </c>
      <c r="AB133" s="762" t="s">
        <v>749</v>
      </c>
      <c r="AC133" s="762" t="s">
        <v>749</v>
      </c>
      <c r="AD133" s="762" t="s">
        <v>749</v>
      </c>
      <c r="AE133" s="762" t="s">
        <v>749</v>
      </c>
      <c r="AF133" s="762" t="s">
        <v>749</v>
      </c>
      <c r="AG133" s="762" t="s">
        <v>749</v>
      </c>
      <c r="AH133" s="762" t="s">
        <v>749</v>
      </c>
      <c r="AI133" s="762" t="s">
        <v>749</v>
      </c>
      <c r="AJ133" s="762" t="s">
        <v>749</v>
      </c>
      <c r="AK133" s="762" t="s">
        <v>749</v>
      </c>
      <c r="AL133" s="762" t="s">
        <v>749</v>
      </c>
      <c r="AM133" s="762" t="s">
        <v>749</v>
      </c>
      <c r="AN133" s="762" t="s">
        <v>749</v>
      </c>
      <c r="AO133" s="763" t="s">
        <v>860</v>
      </c>
      <c r="AP133" s="50"/>
      <c r="AQ133" s="761" t="s">
        <v>860</v>
      </c>
      <c r="AR133" s="762" t="s">
        <v>863</v>
      </c>
      <c r="AS133" s="762">
        <v>372961.41</v>
      </c>
      <c r="AT133" s="762">
        <v>372961.41</v>
      </c>
      <c r="AU133" s="762">
        <v>372961.41</v>
      </c>
      <c r="AV133" s="762">
        <v>371628.33</v>
      </c>
      <c r="AW133" s="762">
        <v>221737.68</v>
      </c>
      <c r="AX133" s="762" t="s">
        <v>748</v>
      </c>
      <c r="AY133" s="762" t="s">
        <v>748</v>
      </c>
      <c r="AZ133" s="762" t="s">
        <v>748</v>
      </c>
      <c r="BA133" s="762" t="s">
        <v>748</v>
      </c>
      <c r="BB133" s="762" t="s">
        <v>748</v>
      </c>
      <c r="BC133" s="762" t="s">
        <v>861</v>
      </c>
      <c r="BD133" s="762" t="s">
        <v>861</v>
      </c>
      <c r="BE133" s="762" t="s">
        <v>861</v>
      </c>
      <c r="BF133" s="762" t="s">
        <v>861</v>
      </c>
      <c r="BG133" s="762" t="s">
        <v>861</v>
      </c>
      <c r="BH133" s="762" t="s">
        <v>861</v>
      </c>
      <c r="BI133" s="762" t="s">
        <v>861</v>
      </c>
      <c r="BJ133" s="762" t="s">
        <v>861</v>
      </c>
      <c r="BK133" s="762" t="s">
        <v>861</v>
      </c>
      <c r="BL133" s="762" t="s">
        <v>861</v>
      </c>
      <c r="BM133" s="762" t="s">
        <v>862</v>
      </c>
      <c r="BN133" s="762" t="s">
        <v>749</v>
      </c>
      <c r="BO133" s="762" t="s">
        <v>749</v>
      </c>
      <c r="BP133" s="762" t="s">
        <v>749</v>
      </c>
      <c r="BQ133" s="762" t="s">
        <v>749</v>
      </c>
      <c r="BR133" s="762" t="s">
        <v>749</v>
      </c>
      <c r="BS133" s="762" t="s">
        <v>749</v>
      </c>
      <c r="BT133" s="763"/>
    </row>
    <row r="134" spans="2:72">
      <c r="B134" s="760" t="s">
        <v>208</v>
      </c>
      <c r="C134" s="760" t="s">
        <v>840</v>
      </c>
      <c r="D134" s="760" t="s">
        <v>869</v>
      </c>
      <c r="E134" s="760" t="s">
        <v>841</v>
      </c>
      <c r="F134" s="760" t="s">
        <v>29</v>
      </c>
      <c r="G134" s="760" t="s">
        <v>842</v>
      </c>
      <c r="H134" s="760">
        <v>2013</v>
      </c>
      <c r="I134" s="640" t="s">
        <v>859</v>
      </c>
      <c r="J134" s="640"/>
      <c r="K134" s="50"/>
      <c r="L134" s="761" t="s">
        <v>749</v>
      </c>
      <c r="M134" s="762" t="s">
        <v>749</v>
      </c>
      <c r="N134" s="762">
        <v>47.85</v>
      </c>
      <c r="O134" s="762">
        <v>47.85</v>
      </c>
      <c r="P134" s="762">
        <v>45.23</v>
      </c>
      <c r="Q134" s="762">
        <v>36.26</v>
      </c>
      <c r="R134" s="762">
        <v>36.26</v>
      </c>
      <c r="S134" s="762">
        <v>36.26</v>
      </c>
      <c r="T134" s="762">
        <v>36.26</v>
      </c>
      <c r="U134" s="762">
        <v>36.19</v>
      </c>
      <c r="V134" s="762">
        <v>31.11</v>
      </c>
      <c r="W134" s="762">
        <v>31.11</v>
      </c>
      <c r="X134" s="762">
        <v>22.57</v>
      </c>
      <c r="Y134" s="762">
        <v>14.58</v>
      </c>
      <c r="Z134" s="762">
        <v>14.58</v>
      </c>
      <c r="AA134" s="762">
        <v>14.29</v>
      </c>
      <c r="AB134" s="762">
        <v>14.29</v>
      </c>
      <c r="AC134" s="762">
        <v>14.15</v>
      </c>
      <c r="AD134" s="762">
        <v>12.21</v>
      </c>
      <c r="AE134" s="762">
        <v>7.17</v>
      </c>
      <c r="AF134" s="762">
        <v>7.17</v>
      </c>
      <c r="AG134" s="762">
        <v>7.17</v>
      </c>
      <c r="AH134" s="762" t="s">
        <v>749</v>
      </c>
      <c r="AI134" s="762" t="s">
        <v>749</v>
      </c>
      <c r="AJ134" s="762" t="s">
        <v>749</v>
      </c>
      <c r="AK134" s="762" t="s">
        <v>749</v>
      </c>
      <c r="AL134" s="762" t="s">
        <v>749</v>
      </c>
      <c r="AM134" s="762" t="s">
        <v>749</v>
      </c>
      <c r="AN134" s="762" t="s">
        <v>749</v>
      </c>
      <c r="AO134" s="763" t="s">
        <v>860</v>
      </c>
      <c r="AP134" s="50"/>
      <c r="AQ134" s="761" t="s">
        <v>860</v>
      </c>
      <c r="AR134" s="762" t="s">
        <v>863</v>
      </c>
      <c r="AS134" s="762">
        <v>694555.22</v>
      </c>
      <c r="AT134" s="762">
        <v>694555.22</v>
      </c>
      <c r="AU134" s="762">
        <v>652706.59</v>
      </c>
      <c r="AV134" s="762">
        <v>509887.86</v>
      </c>
      <c r="AW134" s="762">
        <v>509887.86</v>
      </c>
      <c r="AX134" s="762">
        <v>509887.86</v>
      </c>
      <c r="AY134" s="762">
        <v>509887.86</v>
      </c>
      <c r="AZ134" s="762">
        <v>509286.98</v>
      </c>
      <c r="BA134" s="762">
        <v>428280.77</v>
      </c>
      <c r="BB134" s="762">
        <v>428280.77</v>
      </c>
      <c r="BC134" s="762">
        <v>372673.35</v>
      </c>
      <c r="BD134" s="762">
        <v>239592.95</v>
      </c>
      <c r="BE134" s="762">
        <v>239592.95</v>
      </c>
      <c r="BF134" s="762">
        <v>226948.82</v>
      </c>
      <c r="BG134" s="762">
        <v>226948.82</v>
      </c>
      <c r="BH134" s="762">
        <v>225325.25</v>
      </c>
      <c r="BI134" s="762">
        <v>194493.55</v>
      </c>
      <c r="BJ134" s="762">
        <v>114163.32</v>
      </c>
      <c r="BK134" s="762">
        <v>114163.32</v>
      </c>
      <c r="BL134" s="762">
        <v>114163.32</v>
      </c>
      <c r="BM134" s="762" t="s">
        <v>862</v>
      </c>
      <c r="BN134" s="762" t="s">
        <v>749</v>
      </c>
      <c r="BO134" s="762" t="s">
        <v>749</v>
      </c>
      <c r="BP134" s="762" t="s">
        <v>749</v>
      </c>
      <c r="BQ134" s="762" t="s">
        <v>749</v>
      </c>
      <c r="BR134" s="762" t="s">
        <v>749</v>
      </c>
      <c r="BS134" s="762" t="s">
        <v>749</v>
      </c>
      <c r="BT134" s="763"/>
    </row>
    <row r="135" spans="2:72">
      <c r="B135" s="760" t="s">
        <v>208</v>
      </c>
      <c r="C135" s="760" t="s">
        <v>840</v>
      </c>
      <c r="D135" s="760" t="s">
        <v>14</v>
      </c>
      <c r="E135" s="760" t="s">
        <v>841</v>
      </c>
      <c r="F135" s="760" t="s">
        <v>29</v>
      </c>
      <c r="G135" s="760" t="s">
        <v>842</v>
      </c>
      <c r="H135" s="760">
        <v>2013</v>
      </c>
      <c r="I135" s="640" t="s">
        <v>859</v>
      </c>
      <c r="J135" s="640"/>
      <c r="K135" s="50"/>
      <c r="L135" s="761" t="s">
        <v>749</v>
      </c>
      <c r="M135" s="762" t="s">
        <v>749</v>
      </c>
      <c r="N135" s="762">
        <v>808.2</v>
      </c>
      <c r="O135" s="762">
        <v>803.43</v>
      </c>
      <c r="P135" s="762">
        <v>798.16</v>
      </c>
      <c r="Q135" s="762">
        <v>781.05</v>
      </c>
      <c r="R135" s="762">
        <v>772.75</v>
      </c>
      <c r="S135" s="762">
        <v>766.54</v>
      </c>
      <c r="T135" s="762">
        <v>759.32</v>
      </c>
      <c r="U135" s="762">
        <v>759.32</v>
      </c>
      <c r="V135" s="762">
        <v>689.11</v>
      </c>
      <c r="W135" s="762">
        <v>669.28</v>
      </c>
      <c r="X135" s="762">
        <v>656.32</v>
      </c>
      <c r="Y135" s="762">
        <v>656.22</v>
      </c>
      <c r="Z135" s="762">
        <v>650.42999999999995</v>
      </c>
      <c r="AA135" s="762">
        <v>650.42999999999995</v>
      </c>
      <c r="AB135" s="762">
        <v>577.08000000000004</v>
      </c>
      <c r="AC135" s="762">
        <v>574</v>
      </c>
      <c r="AD135" s="762">
        <v>574</v>
      </c>
      <c r="AE135" s="762">
        <v>574</v>
      </c>
      <c r="AF135" s="762">
        <v>574</v>
      </c>
      <c r="AG135" s="762">
        <v>574</v>
      </c>
      <c r="AH135" s="762">
        <v>8.2200000000000006</v>
      </c>
      <c r="AI135" s="762" t="s">
        <v>749</v>
      </c>
      <c r="AJ135" s="762" t="s">
        <v>749</v>
      </c>
      <c r="AK135" s="762" t="s">
        <v>749</v>
      </c>
      <c r="AL135" s="762" t="s">
        <v>749</v>
      </c>
      <c r="AM135" s="762" t="s">
        <v>749</v>
      </c>
      <c r="AN135" s="762" t="s">
        <v>749</v>
      </c>
      <c r="AO135" s="763" t="s">
        <v>860</v>
      </c>
      <c r="AP135" s="50"/>
      <c r="AQ135" s="761" t="s">
        <v>860</v>
      </c>
      <c r="AR135" s="762" t="s">
        <v>863</v>
      </c>
      <c r="AS135" s="762">
        <v>4634361.9000000004</v>
      </c>
      <c r="AT135" s="762">
        <v>4542445.75</v>
      </c>
      <c r="AU135" s="762">
        <v>4441123.32</v>
      </c>
      <c r="AV135" s="762">
        <v>4111707.9</v>
      </c>
      <c r="AW135" s="762">
        <v>3950956.45</v>
      </c>
      <c r="AX135" s="762">
        <v>3831293.59</v>
      </c>
      <c r="AY135" s="762">
        <v>3692430.59</v>
      </c>
      <c r="AZ135" s="762">
        <v>3684889.09</v>
      </c>
      <c r="BA135" s="762">
        <v>2333239.33</v>
      </c>
      <c r="BB135" s="762">
        <v>2314718.1</v>
      </c>
      <c r="BC135" s="762">
        <v>2185230.02</v>
      </c>
      <c r="BD135" s="762">
        <v>2111270.15</v>
      </c>
      <c r="BE135" s="762">
        <v>2092024.95</v>
      </c>
      <c r="BF135" s="762">
        <v>2092024.95</v>
      </c>
      <c r="BG135" s="762">
        <v>1517726.61</v>
      </c>
      <c r="BH135" s="762">
        <v>1492359.15</v>
      </c>
      <c r="BI135" s="762">
        <v>1492359.15</v>
      </c>
      <c r="BJ135" s="762">
        <v>1492359.15</v>
      </c>
      <c r="BK135" s="762">
        <v>1492359.15</v>
      </c>
      <c r="BL135" s="762">
        <v>1492359.15</v>
      </c>
      <c r="BM135" s="762">
        <v>60612.15</v>
      </c>
      <c r="BN135" s="762" t="s">
        <v>749</v>
      </c>
      <c r="BO135" s="762" t="s">
        <v>749</v>
      </c>
      <c r="BP135" s="762" t="s">
        <v>749</v>
      </c>
      <c r="BQ135" s="762" t="s">
        <v>749</v>
      </c>
      <c r="BR135" s="762" t="s">
        <v>749</v>
      </c>
      <c r="BS135" s="762" t="s">
        <v>749</v>
      </c>
      <c r="BT135" s="763"/>
    </row>
    <row r="136" spans="2:72">
      <c r="B136" s="760" t="s">
        <v>208</v>
      </c>
      <c r="C136" s="760" t="s">
        <v>840</v>
      </c>
      <c r="D136" s="760" t="s">
        <v>870</v>
      </c>
      <c r="E136" s="760" t="s">
        <v>841</v>
      </c>
      <c r="F136" s="760" t="s">
        <v>29</v>
      </c>
      <c r="G136" s="760" t="s">
        <v>842</v>
      </c>
      <c r="H136" s="760">
        <v>2012</v>
      </c>
      <c r="I136" s="640" t="s">
        <v>859</v>
      </c>
      <c r="J136" s="640"/>
      <c r="K136" s="50"/>
      <c r="L136" s="761" t="s">
        <v>749</v>
      </c>
      <c r="M136" s="762">
        <v>15.98</v>
      </c>
      <c r="N136" s="762">
        <v>15.98</v>
      </c>
      <c r="O136" s="762">
        <v>15.98</v>
      </c>
      <c r="P136" s="762">
        <v>15.98</v>
      </c>
      <c r="Q136" s="762">
        <v>15.98</v>
      </c>
      <c r="R136" s="762">
        <v>15.98</v>
      </c>
      <c r="S136" s="762">
        <v>15.98</v>
      </c>
      <c r="T136" s="762">
        <v>15.98</v>
      </c>
      <c r="U136" s="762">
        <v>15.98</v>
      </c>
      <c r="V136" s="762">
        <v>15.98</v>
      </c>
      <c r="W136" s="762">
        <v>15.98</v>
      </c>
      <c r="X136" s="762">
        <v>15.98</v>
      </c>
      <c r="Y136" s="762">
        <v>15.98</v>
      </c>
      <c r="Z136" s="762">
        <v>15.98</v>
      </c>
      <c r="AA136" s="762">
        <v>15.98</v>
      </c>
      <c r="AB136" s="762">
        <v>15.98</v>
      </c>
      <c r="AC136" s="762">
        <v>15.98</v>
      </c>
      <c r="AD136" s="762">
        <v>15.98</v>
      </c>
      <c r="AE136" s="762">
        <v>15.98</v>
      </c>
      <c r="AF136" s="762">
        <v>12.03</v>
      </c>
      <c r="AG136" s="762" t="s">
        <v>749</v>
      </c>
      <c r="AH136" s="762" t="s">
        <v>749</v>
      </c>
      <c r="AI136" s="762" t="s">
        <v>749</v>
      </c>
      <c r="AJ136" s="762" t="s">
        <v>749</v>
      </c>
      <c r="AK136" s="762" t="s">
        <v>749</v>
      </c>
      <c r="AL136" s="762" t="s">
        <v>749</v>
      </c>
      <c r="AM136" s="762" t="s">
        <v>749</v>
      </c>
      <c r="AN136" s="762" t="s">
        <v>749</v>
      </c>
      <c r="AO136" s="763" t="s">
        <v>860</v>
      </c>
      <c r="AP136" s="50"/>
      <c r="AQ136" s="761" t="s">
        <v>860</v>
      </c>
      <c r="AR136" s="762">
        <v>30424.01</v>
      </c>
      <c r="AS136" s="762">
        <v>30424.01</v>
      </c>
      <c r="AT136" s="762">
        <v>30424.01</v>
      </c>
      <c r="AU136" s="762">
        <v>30424.01</v>
      </c>
      <c r="AV136" s="762">
        <v>30424.01</v>
      </c>
      <c r="AW136" s="762">
        <v>30424.01</v>
      </c>
      <c r="AX136" s="762">
        <v>30424.01</v>
      </c>
      <c r="AY136" s="762">
        <v>30424.01</v>
      </c>
      <c r="AZ136" s="762">
        <v>30424.01</v>
      </c>
      <c r="BA136" s="762">
        <v>30424.01</v>
      </c>
      <c r="BB136" s="762">
        <v>30424.01</v>
      </c>
      <c r="BC136" s="762">
        <v>30424.01</v>
      </c>
      <c r="BD136" s="762">
        <v>30424.01</v>
      </c>
      <c r="BE136" s="762">
        <v>30424.01</v>
      </c>
      <c r="BF136" s="762">
        <v>30424.01</v>
      </c>
      <c r="BG136" s="762">
        <v>30424.01</v>
      </c>
      <c r="BH136" s="762">
        <v>30424.01</v>
      </c>
      <c r="BI136" s="762">
        <v>30424.01</v>
      </c>
      <c r="BJ136" s="762">
        <v>26486.080000000002</v>
      </c>
      <c r="BK136" s="762" t="s">
        <v>861</v>
      </c>
      <c r="BL136" s="762" t="s">
        <v>861</v>
      </c>
      <c r="BM136" s="762" t="s">
        <v>862</v>
      </c>
      <c r="BN136" s="762" t="s">
        <v>749</v>
      </c>
      <c r="BO136" s="762" t="s">
        <v>749</v>
      </c>
      <c r="BP136" s="762" t="s">
        <v>749</v>
      </c>
      <c r="BQ136" s="762" t="s">
        <v>749</v>
      </c>
      <c r="BR136" s="762" t="s">
        <v>749</v>
      </c>
      <c r="BS136" s="762" t="s">
        <v>749</v>
      </c>
      <c r="BT136" s="763"/>
    </row>
    <row r="137" spans="2:72">
      <c r="B137" s="760" t="s">
        <v>208</v>
      </c>
      <c r="C137" s="760" t="s">
        <v>840</v>
      </c>
      <c r="D137" s="760" t="s">
        <v>870</v>
      </c>
      <c r="E137" s="760" t="s">
        <v>841</v>
      </c>
      <c r="F137" s="760" t="s">
        <v>29</v>
      </c>
      <c r="G137" s="760" t="s">
        <v>842</v>
      </c>
      <c r="H137" s="760">
        <v>2013</v>
      </c>
      <c r="I137" s="640" t="s">
        <v>859</v>
      </c>
      <c r="J137" s="640"/>
      <c r="K137" s="50"/>
      <c r="L137" s="761" t="s">
        <v>749</v>
      </c>
      <c r="M137" s="762" t="s">
        <v>749</v>
      </c>
      <c r="N137" s="762">
        <v>974.16</v>
      </c>
      <c r="O137" s="762">
        <v>974.16</v>
      </c>
      <c r="P137" s="762">
        <v>974.16</v>
      </c>
      <c r="Q137" s="762">
        <v>974.16</v>
      </c>
      <c r="R137" s="762">
        <v>974.16</v>
      </c>
      <c r="S137" s="762">
        <v>974.16</v>
      </c>
      <c r="T137" s="762">
        <v>974.16</v>
      </c>
      <c r="U137" s="762">
        <v>974.16</v>
      </c>
      <c r="V137" s="762">
        <v>974.16</v>
      </c>
      <c r="W137" s="762">
        <v>974.16</v>
      </c>
      <c r="X137" s="762">
        <v>974.16</v>
      </c>
      <c r="Y137" s="762">
        <v>974.16</v>
      </c>
      <c r="Z137" s="762">
        <v>974.16</v>
      </c>
      <c r="AA137" s="762">
        <v>974.16</v>
      </c>
      <c r="AB137" s="762">
        <v>974.16</v>
      </c>
      <c r="AC137" s="762">
        <v>974.16</v>
      </c>
      <c r="AD137" s="762">
        <v>974.16</v>
      </c>
      <c r="AE137" s="762">
        <v>974.16</v>
      </c>
      <c r="AF137" s="762">
        <v>733.86</v>
      </c>
      <c r="AG137" s="762" t="s">
        <v>749</v>
      </c>
      <c r="AH137" s="762" t="s">
        <v>749</v>
      </c>
      <c r="AI137" s="762" t="s">
        <v>749</v>
      </c>
      <c r="AJ137" s="762" t="s">
        <v>749</v>
      </c>
      <c r="AK137" s="762" t="s">
        <v>749</v>
      </c>
      <c r="AL137" s="762" t="s">
        <v>749</v>
      </c>
      <c r="AM137" s="762" t="s">
        <v>749</v>
      </c>
      <c r="AN137" s="762" t="s">
        <v>749</v>
      </c>
      <c r="AO137" s="763" t="s">
        <v>860</v>
      </c>
      <c r="AP137" s="50"/>
      <c r="AQ137" s="761" t="s">
        <v>860</v>
      </c>
      <c r="AR137" s="762" t="s">
        <v>863</v>
      </c>
      <c r="AS137" s="762">
        <v>1639841.84</v>
      </c>
      <c r="AT137" s="762">
        <v>1639841.84</v>
      </c>
      <c r="AU137" s="762">
        <v>1639841.84</v>
      </c>
      <c r="AV137" s="762">
        <v>1639841.84</v>
      </c>
      <c r="AW137" s="762">
        <v>1639841.84</v>
      </c>
      <c r="AX137" s="762">
        <v>1639841.84</v>
      </c>
      <c r="AY137" s="762">
        <v>1639841.84</v>
      </c>
      <c r="AZ137" s="762">
        <v>1639841.84</v>
      </c>
      <c r="BA137" s="762">
        <v>1639841.84</v>
      </c>
      <c r="BB137" s="762">
        <v>1639841.84</v>
      </c>
      <c r="BC137" s="762">
        <v>1639841.84</v>
      </c>
      <c r="BD137" s="762">
        <v>1639841.84</v>
      </c>
      <c r="BE137" s="762">
        <v>1639841.84</v>
      </c>
      <c r="BF137" s="762">
        <v>1639841.84</v>
      </c>
      <c r="BG137" s="762">
        <v>1639841.84</v>
      </c>
      <c r="BH137" s="762">
        <v>1639841.84</v>
      </c>
      <c r="BI137" s="762">
        <v>1639841.84</v>
      </c>
      <c r="BJ137" s="762">
        <v>1639841.84</v>
      </c>
      <c r="BK137" s="762">
        <v>1424951.53</v>
      </c>
      <c r="BL137" s="762" t="s">
        <v>861</v>
      </c>
      <c r="BM137" s="762" t="s">
        <v>862</v>
      </c>
      <c r="BN137" s="762" t="s">
        <v>749</v>
      </c>
      <c r="BO137" s="762" t="s">
        <v>749</v>
      </c>
      <c r="BP137" s="762" t="s">
        <v>749</v>
      </c>
      <c r="BQ137" s="762" t="s">
        <v>749</v>
      </c>
      <c r="BR137" s="762" t="s">
        <v>749</v>
      </c>
      <c r="BS137" s="762" t="s">
        <v>749</v>
      </c>
      <c r="BT137" s="763"/>
    </row>
    <row r="138" spans="2:72">
      <c r="B138" s="760" t="s">
        <v>208</v>
      </c>
      <c r="C138" s="760" t="s">
        <v>840</v>
      </c>
      <c r="D138" s="760" t="s">
        <v>865</v>
      </c>
      <c r="E138" s="760" t="s">
        <v>841</v>
      </c>
      <c r="F138" s="760" t="s">
        <v>29</v>
      </c>
      <c r="G138" s="760" t="s">
        <v>844</v>
      </c>
      <c r="H138" s="760">
        <v>2006</v>
      </c>
      <c r="I138" s="640" t="s">
        <v>859</v>
      </c>
      <c r="J138" s="640"/>
      <c r="K138" s="50"/>
      <c r="L138" s="761" t="s">
        <v>749</v>
      </c>
      <c r="M138" s="762" t="s">
        <v>749</v>
      </c>
      <c r="N138" s="762">
        <v>53.07</v>
      </c>
      <c r="O138" s="762" t="s">
        <v>749</v>
      </c>
      <c r="P138" s="762" t="s">
        <v>749</v>
      </c>
      <c r="Q138" s="762" t="s">
        <v>749</v>
      </c>
      <c r="R138" s="762" t="s">
        <v>749</v>
      </c>
      <c r="S138" s="762" t="s">
        <v>749</v>
      </c>
      <c r="T138" s="762" t="s">
        <v>749</v>
      </c>
      <c r="U138" s="762" t="s">
        <v>749</v>
      </c>
      <c r="V138" s="762" t="s">
        <v>749</v>
      </c>
      <c r="W138" s="762" t="s">
        <v>749</v>
      </c>
      <c r="X138" s="762" t="s">
        <v>749</v>
      </c>
      <c r="Y138" s="762" t="s">
        <v>749</v>
      </c>
      <c r="Z138" s="762" t="s">
        <v>749</v>
      </c>
      <c r="AA138" s="762" t="s">
        <v>749</v>
      </c>
      <c r="AB138" s="762" t="s">
        <v>749</v>
      </c>
      <c r="AC138" s="762" t="s">
        <v>749</v>
      </c>
      <c r="AD138" s="762" t="s">
        <v>749</v>
      </c>
      <c r="AE138" s="762" t="s">
        <v>749</v>
      </c>
      <c r="AF138" s="762" t="s">
        <v>749</v>
      </c>
      <c r="AG138" s="762" t="s">
        <v>749</v>
      </c>
      <c r="AH138" s="762" t="s">
        <v>749</v>
      </c>
      <c r="AI138" s="762" t="s">
        <v>749</v>
      </c>
      <c r="AJ138" s="762" t="s">
        <v>749</v>
      </c>
      <c r="AK138" s="762" t="s">
        <v>749</v>
      </c>
      <c r="AL138" s="762" t="s">
        <v>749</v>
      </c>
      <c r="AM138" s="762" t="s">
        <v>749</v>
      </c>
      <c r="AN138" s="762" t="s">
        <v>749</v>
      </c>
      <c r="AO138" s="763" t="s">
        <v>860</v>
      </c>
      <c r="AP138" s="50"/>
      <c r="AQ138" s="761" t="s">
        <v>860</v>
      </c>
      <c r="AR138" s="762" t="s">
        <v>863</v>
      </c>
      <c r="AS138" s="762">
        <v>212.34</v>
      </c>
      <c r="AT138" s="762" t="s">
        <v>748</v>
      </c>
      <c r="AU138" s="762" t="s">
        <v>748</v>
      </c>
      <c r="AV138" s="762" t="s">
        <v>748</v>
      </c>
      <c r="AW138" s="762" t="s">
        <v>748</v>
      </c>
      <c r="AX138" s="762" t="s">
        <v>748</v>
      </c>
      <c r="AY138" s="762" t="s">
        <v>748</v>
      </c>
      <c r="AZ138" s="762" t="s">
        <v>748</v>
      </c>
      <c r="BA138" s="762" t="s">
        <v>748</v>
      </c>
      <c r="BB138" s="762" t="s">
        <v>748</v>
      </c>
      <c r="BC138" s="762" t="s">
        <v>861</v>
      </c>
      <c r="BD138" s="762" t="s">
        <v>861</v>
      </c>
      <c r="BE138" s="762" t="s">
        <v>861</v>
      </c>
      <c r="BF138" s="762" t="s">
        <v>861</v>
      </c>
      <c r="BG138" s="762" t="s">
        <v>861</v>
      </c>
      <c r="BH138" s="762" t="s">
        <v>861</v>
      </c>
      <c r="BI138" s="762" t="s">
        <v>861</v>
      </c>
      <c r="BJ138" s="762" t="s">
        <v>861</v>
      </c>
      <c r="BK138" s="762" t="s">
        <v>861</v>
      </c>
      <c r="BL138" s="762" t="s">
        <v>861</v>
      </c>
      <c r="BM138" s="762" t="s">
        <v>862</v>
      </c>
      <c r="BN138" s="762" t="s">
        <v>749</v>
      </c>
      <c r="BO138" s="762" t="s">
        <v>749</v>
      </c>
      <c r="BP138" s="762" t="s">
        <v>749</v>
      </c>
      <c r="BQ138" s="762" t="s">
        <v>749</v>
      </c>
      <c r="BR138" s="762" t="s">
        <v>749</v>
      </c>
      <c r="BS138" s="762" t="s">
        <v>749</v>
      </c>
      <c r="BT138" s="763"/>
    </row>
    <row r="139" spans="2:72">
      <c r="B139" s="760" t="s">
        <v>208</v>
      </c>
      <c r="C139" s="760" t="s">
        <v>840</v>
      </c>
      <c r="D139" s="760" t="s">
        <v>865</v>
      </c>
      <c r="E139" s="760" t="s">
        <v>841</v>
      </c>
      <c r="F139" s="760" t="s">
        <v>29</v>
      </c>
      <c r="G139" s="760" t="s">
        <v>844</v>
      </c>
      <c r="H139" s="760">
        <v>2007</v>
      </c>
      <c r="I139" s="640" t="s">
        <v>859</v>
      </c>
      <c r="J139" s="640"/>
      <c r="K139" s="50"/>
      <c r="L139" s="761" t="s">
        <v>749</v>
      </c>
      <c r="M139" s="762" t="s">
        <v>749</v>
      </c>
      <c r="N139" s="762">
        <v>156.12</v>
      </c>
      <c r="O139" s="762" t="s">
        <v>749</v>
      </c>
      <c r="P139" s="762" t="s">
        <v>749</v>
      </c>
      <c r="Q139" s="762" t="s">
        <v>749</v>
      </c>
      <c r="R139" s="762" t="s">
        <v>749</v>
      </c>
      <c r="S139" s="762" t="s">
        <v>749</v>
      </c>
      <c r="T139" s="762" t="s">
        <v>749</v>
      </c>
      <c r="U139" s="762" t="s">
        <v>749</v>
      </c>
      <c r="V139" s="762" t="s">
        <v>749</v>
      </c>
      <c r="W139" s="762" t="s">
        <v>749</v>
      </c>
      <c r="X139" s="762" t="s">
        <v>749</v>
      </c>
      <c r="Y139" s="762" t="s">
        <v>749</v>
      </c>
      <c r="Z139" s="762" t="s">
        <v>749</v>
      </c>
      <c r="AA139" s="762" t="s">
        <v>749</v>
      </c>
      <c r="AB139" s="762" t="s">
        <v>749</v>
      </c>
      <c r="AC139" s="762" t="s">
        <v>749</v>
      </c>
      <c r="AD139" s="762" t="s">
        <v>749</v>
      </c>
      <c r="AE139" s="762" t="s">
        <v>749</v>
      </c>
      <c r="AF139" s="762" t="s">
        <v>749</v>
      </c>
      <c r="AG139" s="762" t="s">
        <v>749</v>
      </c>
      <c r="AH139" s="762" t="s">
        <v>749</v>
      </c>
      <c r="AI139" s="762" t="s">
        <v>749</v>
      </c>
      <c r="AJ139" s="762" t="s">
        <v>749</v>
      </c>
      <c r="AK139" s="762" t="s">
        <v>749</v>
      </c>
      <c r="AL139" s="762" t="s">
        <v>749</v>
      </c>
      <c r="AM139" s="762" t="s">
        <v>749</v>
      </c>
      <c r="AN139" s="762" t="s">
        <v>749</v>
      </c>
      <c r="AO139" s="763" t="s">
        <v>860</v>
      </c>
      <c r="AP139" s="50"/>
      <c r="AQ139" s="761" t="s">
        <v>860</v>
      </c>
      <c r="AR139" s="762" t="s">
        <v>863</v>
      </c>
      <c r="AS139" s="762">
        <v>572.76</v>
      </c>
      <c r="AT139" s="762" t="s">
        <v>748</v>
      </c>
      <c r="AU139" s="762" t="s">
        <v>748</v>
      </c>
      <c r="AV139" s="762" t="s">
        <v>748</v>
      </c>
      <c r="AW139" s="762" t="s">
        <v>748</v>
      </c>
      <c r="AX139" s="762" t="s">
        <v>748</v>
      </c>
      <c r="AY139" s="762" t="s">
        <v>748</v>
      </c>
      <c r="AZ139" s="762" t="s">
        <v>748</v>
      </c>
      <c r="BA139" s="762" t="s">
        <v>748</v>
      </c>
      <c r="BB139" s="762" t="s">
        <v>748</v>
      </c>
      <c r="BC139" s="762" t="s">
        <v>861</v>
      </c>
      <c r="BD139" s="762" t="s">
        <v>861</v>
      </c>
      <c r="BE139" s="762" t="s">
        <v>861</v>
      </c>
      <c r="BF139" s="762" t="s">
        <v>861</v>
      </c>
      <c r="BG139" s="762" t="s">
        <v>861</v>
      </c>
      <c r="BH139" s="762" t="s">
        <v>861</v>
      </c>
      <c r="BI139" s="762" t="s">
        <v>861</v>
      </c>
      <c r="BJ139" s="762" t="s">
        <v>861</v>
      </c>
      <c r="BK139" s="762" t="s">
        <v>861</v>
      </c>
      <c r="BL139" s="762" t="s">
        <v>861</v>
      </c>
      <c r="BM139" s="762" t="s">
        <v>862</v>
      </c>
      <c r="BN139" s="762" t="s">
        <v>749</v>
      </c>
      <c r="BO139" s="762" t="s">
        <v>749</v>
      </c>
      <c r="BP139" s="762" t="s">
        <v>749</v>
      </c>
      <c r="BQ139" s="762" t="s">
        <v>749</v>
      </c>
      <c r="BR139" s="762" t="s">
        <v>749</v>
      </c>
      <c r="BS139" s="762" t="s">
        <v>749</v>
      </c>
      <c r="BT139" s="763"/>
    </row>
    <row r="140" spans="2:72">
      <c r="B140" s="760" t="s">
        <v>208</v>
      </c>
      <c r="C140" s="760" t="s">
        <v>840</v>
      </c>
      <c r="D140" s="760" t="s">
        <v>865</v>
      </c>
      <c r="E140" s="760" t="s">
        <v>841</v>
      </c>
      <c r="F140" s="760" t="s">
        <v>29</v>
      </c>
      <c r="G140" s="760" t="s">
        <v>844</v>
      </c>
      <c r="H140" s="760">
        <v>2008</v>
      </c>
      <c r="I140" s="640" t="s">
        <v>859</v>
      </c>
      <c r="J140" s="640"/>
      <c r="K140" s="50"/>
      <c r="L140" s="761" t="s">
        <v>749</v>
      </c>
      <c r="M140" s="762" t="s">
        <v>749</v>
      </c>
      <c r="N140" s="762">
        <v>335</v>
      </c>
      <c r="O140" s="762" t="s">
        <v>749</v>
      </c>
      <c r="P140" s="762" t="s">
        <v>749</v>
      </c>
      <c r="Q140" s="762" t="s">
        <v>749</v>
      </c>
      <c r="R140" s="762" t="s">
        <v>749</v>
      </c>
      <c r="S140" s="762" t="s">
        <v>749</v>
      </c>
      <c r="T140" s="762" t="s">
        <v>749</v>
      </c>
      <c r="U140" s="762" t="s">
        <v>749</v>
      </c>
      <c r="V140" s="762" t="s">
        <v>749</v>
      </c>
      <c r="W140" s="762" t="s">
        <v>749</v>
      </c>
      <c r="X140" s="762" t="s">
        <v>749</v>
      </c>
      <c r="Y140" s="762" t="s">
        <v>749</v>
      </c>
      <c r="Z140" s="762" t="s">
        <v>749</v>
      </c>
      <c r="AA140" s="762" t="s">
        <v>749</v>
      </c>
      <c r="AB140" s="762" t="s">
        <v>749</v>
      </c>
      <c r="AC140" s="762" t="s">
        <v>749</v>
      </c>
      <c r="AD140" s="762" t="s">
        <v>749</v>
      </c>
      <c r="AE140" s="762" t="s">
        <v>749</v>
      </c>
      <c r="AF140" s="762" t="s">
        <v>749</v>
      </c>
      <c r="AG140" s="762" t="s">
        <v>749</v>
      </c>
      <c r="AH140" s="762" t="s">
        <v>749</v>
      </c>
      <c r="AI140" s="762" t="s">
        <v>749</v>
      </c>
      <c r="AJ140" s="762" t="s">
        <v>749</v>
      </c>
      <c r="AK140" s="762" t="s">
        <v>749</v>
      </c>
      <c r="AL140" s="762" t="s">
        <v>749</v>
      </c>
      <c r="AM140" s="762" t="s">
        <v>749</v>
      </c>
      <c r="AN140" s="762" t="s">
        <v>749</v>
      </c>
      <c r="AO140" s="763" t="s">
        <v>860</v>
      </c>
      <c r="AP140" s="50"/>
      <c r="AQ140" s="761" t="s">
        <v>860</v>
      </c>
      <c r="AR140" s="762" t="s">
        <v>863</v>
      </c>
      <c r="AS140" s="762">
        <v>1283.28</v>
      </c>
      <c r="AT140" s="762" t="s">
        <v>748</v>
      </c>
      <c r="AU140" s="762" t="s">
        <v>748</v>
      </c>
      <c r="AV140" s="762" t="s">
        <v>748</v>
      </c>
      <c r="AW140" s="762" t="s">
        <v>748</v>
      </c>
      <c r="AX140" s="762" t="s">
        <v>748</v>
      </c>
      <c r="AY140" s="762" t="s">
        <v>748</v>
      </c>
      <c r="AZ140" s="762" t="s">
        <v>748</v>
      </c>
      <c r="BA140" s="762" t="s">
        <v>748</v>
      </c>
      <c r="BB140" s="762" t="s">
        <v>748</v>
      </c>
      <c r="BC140" s="762" t="s">
        <v>861</v>
      </c>
      <c r="BD140" s="762" t="s">
        <v>861</v>
      </c>
      <c r="BE140" s="762" t="s">
        <v>861</v>
      </c>
      <c r="BF140" s="762" t="s">
        <v>861</v>
      </c>
      <c r="BG140" s="762" t="s">
        <v>861</v>
      </c>
      <c r="BH140" s="762" t="s">
        <v>861</v>
      </c>
      <c r="BI140" s="762" t="s">
        <v>861</v>
      </c>
      <c r="BJ140" s="762" t="s">
        <v>861</v>
      </c>
      <c r="BK140" s="762" t="s">
        <v>861</v>
      </c>
      <c r="BL140" s="762" t="s">
        <v>861</v>
      </c>
      <c r="BM140" s="762" t="s">
        <v>862</v>
      </c>
      <c r="BN140" s="762" t="s">
        <v>749</v>
      </c>
      <c r="BO140" s="762" t="s">
        <v>749</v>
      </c>
      <c r="BP140" s="762" t="s">
        <v>749</v>
      </c>
      <c r="BQ140" s="762" t="s">
        <v>749</v>
      </c>
      <c r="BR140" s="762" t="s">
        <v>749</v>
      </c>
      <c r="BS140" s="762" t="s">
        <v>749</v>
      </c>
      <c r="BT140" s="763"/>
    </row>
    <row r="141" spans="2:72">
      <c r="B141" s="760" t="s">
        <v>208</v>
      </c>
      <c r="C141" s="760" t="s">
        <v>840</v>
      </c>
      <c r="D141" s="760" t="s">
        <v>865</v>
      </c>
      <c r="E141" s="760" t="s">
        <v>841</v>
      </c>
      <c r="F141" s="760" t="s">
        <v>29</v>
      </c>
      <c r="G141" s="760" t="s">
        <v>844</v>
      </c>
      <c r="H141" s="760">
        <v>2009</v>
      </c>
      <c r="I141" s="640" t="s">
        <v>859</v>
      </c>
      <c r="J141" s="640"/>
      <c r="K141" s="50"/>
      <c r="L141" s="761" t="s">
        <v>749</v>
      </c>
      <c r="M141" s="762" t="s">
        <v>749</v>
      </c>
      <c r="N141" s="762">
        <v>538.96</v>
      </c>
      <c r="O141" s="762" t="s">
        <v>749</v>
      </c>
      <c r="P141" s="762" t="s">
        <v>749</v>
      </c>
      <c r="Q141" s="762" t="s">
        <v>749</v>
      </c>
      <c r="R141" s="762" t="s">
        <v>749</v>
      </c>
      <c r="S141" s="762" t="s">
        <v>749</v>
      </c>
      <c r="T141" s="762" t="s">
        <v>749</v>
      </c>
      <c r="U141" s="762" t="s">
        <v>749</v>
      </c>
      <c r="V141" s="762" t="s">
        <v>749</v>
      </c>
      <c r="W141" s="762" t="s">
        <v>749</v>
      </c>
      <c r="X141" s="762" t="s">
        <v>749</v>
      </c>
      <c r="Y141" s="762" t="s">
        <v>749</v>
      </c>
      <c r="Z141" s="762" t="s">
        <v>749</v>
      </c>
      <c r="AA141" s="762" t="s">
        <v>749</v>
      </c>
      <c r="AB141" s="762" t="s">
        <v>749</v>
      </c>
      <c r="AC141" s="762" t="s">
        <v>749</v>
      </c>
      <c r="AD141" s="762" t="s">
        <v>749</v>
      </c>
      <c r="AE141" s="762" t="s">
        <v>749</v>
      </c>
      <c r="AF141" s="762" t="s">
        <v>749</v>
      </c>
      <c r="AG141" s="762" t="s">
        <v>749</v>
      </c>
      <c r="AH141" s="762" t="s">
        <v>749</v>
      </c>
      <c r="AI141" s="762" t="s">
        <v>749</v>
      </c>
      <c r="AJ141" s="762" t="s">
        <v>749</v>
      </c>
      <c r="AK141" s="762" t="s">
        <v>749</v>
      </c>
      <c r="AL141" s="762" t="s">
        <v>749</v>
      </c>
      <c r="AM141" s="762" t="s">
        <v>749</v>
      </c>
      <c r="AN141" s="762" t="s">
        <v>749</v>
      </c>
      <c r="AO141" s="763" t="s">
        <v>860</v>
      </c>
      <c r="AP141" s="50"/>
      <c r="AQ141" s="761" t="s">
        <v>860</v>
      </c>
      <c r="AR141" s="762" t="s">
        <v>863</v>
      </c>
      <c r="AS141" s="762">
        <v>1881.73</v>
      </c>
      <c r="AT141" s="762" t="s">
        <v>748</v>
      </c>
      <c r="AU141" s="762" t="s">
        <v>748</v>
      </c>
      <c r="AV141" s="762" t="s">
        <v>748</v>
      </c>
      <c r="AW141" s="762" t="s">
        <v>748</v>
      </c>
      <c r="AX141" s="762" t="s">
        <v>748</v>
      </c>
      <c r="AY141" s="762" t="s">
        <v>748</v>
      </c>
      <c r="AZ141" s="762" t="s">
        <v>748</v>
      </c>
      <c r="BA141" s="762" t="s">
        <v>748</v>
      </c>
      <c r="BB141" s="762" t="s">
        <v>748</v>
      </c>
      <c r="BC141" s="762" t="s">
        <v>861</v>
      </c>
      <c r="BD141" s="762" t="s">
        <v>861</v>
      </c>
      <c r="BE141" s="762" t="s">
        <v>861</v>
      </c>
      <c r="BF141" s="762" t="s">
        <v>861</v>
      </c>
      <c r="BG141" s="762" t="s">
        <v>861</v>
      </c>
      <c r="BH141" s="762" t="s">
        <v>861</v>
      </c>
      <c r="BI141" s="762" t="s">
        <v>861</v>
      </c>
      <c r="BJ141" s="762" t="s">
        <v>861</v>
      </c>
      <c r="BK141" s="762" t="s">
        <v>861</v>
      </c>
      <c r="BL141" s="762" t="s">
        <v>861</v>
      </c>
      <c r="BM141" s="762" t="s">
        <v>862</v>
      </c>
      <c r="BN141" s="762" t="s">
        <v>749</v>
      </c>
      <c r="BO141" s="762" t="s">
        <v>749</v>
      </c>
      <c r="BP141" s="762" t="s">
        <v>749</v>
      </c>
      <c r="BQ141" s="762" t="s">
        <v>749</v>
      </c>
      <c r="BR141" s="762" t="s">
        <v>749</v>
      </c>
      <c r="BS141" s="762" t="s">
        <v>749</v>
      </c>
      <c r="BT141" s="763"/>
    </row>
    <row r="142" spans="2:72">
      <c r="B142" s="760" t="s">
        <v>208</v>
      </c>
      <c r="C142" s="760" t="s">
        <v>840</v>
      </c>
      <c r="D142" s="760" t="s">
        <v>865</v>
      </c>
      <c r="E142" s="760" t="s">
        <v>841</v>
      </c>
      <c r="F142" s="760" t="s">
        <v>29</v>
      </c>
      <c r="G142" s="760" t="s">
        <v>844</v>
      </c>
      <c r="H142" s="760">
        <v>2010</v>
      </c>
      <c r="I142" s="640" t="s">
        <v>859</v>
      </c>
      <c r="J142" s="640"/>
      <c r="K142" s="50"/>
      <c r="L142" s="761" t="s">
        <v>749</v>
      </c>
      <c r="M142" s="762" t="s">
        <v>749</v>
      </c>
      <c r="N142" s="762">
        <v>403.82</v>
      </c>
      <c r="O142" s="762" t="s">
        <v>749</v>
      </c>
      <c r="P142" s="762" t="s">
        <v>749</v>
      </c>
      <c r="Q142" s="762" t="s">
        <v>749</v>
      </c>
      <c r="R142" s="762" t="s">
        <v>749</v>
      </c>
      <c r="S142" s="762" t="s">
        <v>749</v>
      </c>
      <c r="T142" s="762" t="s">
        <v>749</v>
      </c>
      <c r="U142" s="762" t="s">
        <v>749</v>
      </c>
      <c r="V142" s="762" t="s">
        <v>749</v>
      </c>
      <c r="W142" s="762" t="s">
        <v>749</v>
      </c>
      <c r="X142" s="762" t="s">
        <v>749</v>
      </c>
      <c r="Y142" s="762" t="s">
        <v>749</v>
      </c>
      <c r="Z142" s="762" t="s">
        <v>749</v>
      </c>
      <c r="AA142" s="762" t="s">
        <v>749</v>
      </c>
      <c r="AB142" s="762" t="s">
        <v>749</v>
      </c>
      <c r="AC142" s="762" t="s">
        <v>749</v>
      </c>
      <c r="AD142" s="762" t="s">
        <v>749</v>
      </c>
      <c r="AE142" s="762" t="s">
        <v>749</v>
      </c>
      <c r="AF142" s="762" t="s">
        <v>749</v>
      </c>
      <c r="AG142" s="762" t="s">
        <v>749</v>
      </c>
      <c r="AH142" s="762" t="s">
        <v>749</v>
      </c>
      <c r="AI142" s="762" t="s">
        <v>749</v>
      </c>
      <c r="AJ142" s="762" t="s">
        <v>749</v>
      </c>
      <c r="AK142" s="762" t="s">
        <v>749</v>
      </c>
      <c r="AL142" s="762" t="s">
        <v>749</v>
      </c>
      <c r="AM142" s="762" t="s">
        <v>749</v>
      </c>
      <c r="AN142" s="762" t="s">
        <v>749</v>
      </c>
      <c r="AO142" s="763" t="s">
        <v>860</v>
      </c>
      <c r="AP142" s="50"/>
      <c r="AQ142" s="761" t="s">
        <v>860</v>
      </c>
      <c r="AR142" s="762" t="s">
        <v>863</v>
      </c>
      <c r="AS142" s="762">
        <v>1539.44</v>
      </c>
      <c r="AT142" s="762" t="s">
        <v>748</v>
      </c>
      <c r="AU142" s="762" t="s">
        <v>748</v>
      </c>
      <c r="AV142" s="762" t="s">
        <v>748</v>
      </c>
      <c r="AW142" s="762" t="s">
        <v>748</v>
      </c>
      <c r="AX142" s="762" t="s">
        <v>748</v>
      </c>
      <c r="AY142" s="762" t="s">
        <v>748</v>
      </c>
      <c r="AZ142" s="762" t="s">
        <v>748</v>
      </c>
      <c r="BA142" s="762" t="s">
        <v>748</v>
      </c>
      <c r="BB142" s="762" t="s">
        <v>748</v>
      </c>
      <c r="BC142" s="762" t="s">
        <v>861</v>
      </c>
      <c r="BD142" s="762" t="s">
        <v>861</v>
      </c>
      <c r="BE142" s="762" t="s">
        <v>861</v>
      </c>
      <c r="BF142" s="762" t="s">
        <v>861</v>
      </c>
      <c r="BG142" s="762" t="s">
        <v>861</v>
      </c>
      <c r="BH142" s="762" t="s">
        <v>861</v>
      </c>
      <c r="BI142" s="762" t="s">
        <v>861</v>
      </c>
      <c r="BJ142" s="762" t="s">
        <v>861</v>
      </c>
      <c r="BK142" s="762" t="s">
        <v>861</v>
      </c>
      <c r="BL142" s="762" t="s">
        <v>861</v>
      </c>
      <c r="BM142" s="762" t="s">
        <v>862</v>
      </c>
      <c r="BN142" s="762" t="s">
        <v>749</v>
      </c>
      <c r="BO142" s="762" t="s">
        <v>749</v>
      </c>
      <c r="BP142" s="762" t="s">
        <v>749</v>
      </c>
      <c r="BQ142" s="762" t="s">
        <v>749</v>
      </c>
      <c r="BR142" s="762" t="s">
        <v>749</v>
      </c>
      <c r="BS142" s="762" t="s">
        <v>749</v>
      </c>
      <c r="BT142" s="763"/>
    </row>
    <row r="143" spans="2:72">
      <c r="B143" s="760" t="s">
        <v>208</v>
      </c>
      <c r="C143" s="760" t="s">
        <v>840</v>
      </c>
      <c r="D143" s="760" t="s">
        <v>865</v>
      </c>
      <c r="E143" s="760" t="s">
        <v>841</v>
      </c>
      <c r="F143" s="760" t="s">
        <v>29</v>
      </c>
      <c r="G143" s="760" t="s">
        <v>844</v>
      </c>
      <c r="H143" s="760">
        <v>2011</v>
      </c>
      <c r="I143" s="640" t="s">
        <v>859</v>
      </c>
      <c r="J143" s="640"/>
      <c r="K143" s="50"/>
      <c r="L143" s="761" t="s">
        <v>749</v>
      </c>
      <c r="M143" s="762" t="s">
        <v>749</v>
      </c>
      <c r="N143" s="762">
        <v>757.6</v>
      </c>
      <c r="O143" s="762" t="s">
        <v>749</v>
      </c>
      <c r="P143" s="762" t="s">
        <v>749</v>
      </c>
      <c r="Q143" s="762" t="s">
        <v>749</v>
      </c>
      <c r="R143" s="762" t="s">
        <v>749</v>
      </c>
      <c r="S143" s="762" t="s">
        <v>749</v>
      </c>
      <c r="T143" s="762" t="s">
        <v>749</v>
      </c>
      <c r="U143" s="762" t="s">
        <v>749</v>
      </c>
      <c r="V143" s="762" t="s">
        <v>749</v>
      </c>
      <c r="W143" s="762" t="s">
        <v>749</v>
      </c>
      <c r="X143" s="762" t="s">
        <v>749</v>
      </c>
      <c r="Y143" s="762" t="s">
        <v>749</v>
      </c>
      <c r="Z143" s="762" t="s">
        <v>749</v>
      </c>
      <c r="AA143" s="762" t="s">
        <v>749</v>
      </c>
      <c r="AB143" s="762" t="s">
        <v>749</v>
      </c>
      <c r="AC143" s="762" t="s">
        <v>749</v>
      </c>
      <c r="AD143" s="762" t="s">
        <v>749</v>
      </c>
      <c r="AE143" s="762" t="s">
        <v>749</v>
      </c>
      <c r="AF143" s="762" t="s">
        <v>749</v>
      </c>
      <c r="AG143" s="762" t="s">
        <v>749</v>
      </c>
      <c r="AH143" s="762" t="s">
        <v>749</v>
      </c>
      <c r="AI143" s="762" t="s">
        <v>749</v>
      </c>
      <c r="AJ143" s="762" t="s">
        <v>749</v>
      </c>
      <c r="AK143" s="762" t="s">
        <v>749</v>
      </c>
      <c r="AL143" s="762" t="s">
        <v>749</v>
      </c>
      <c r="AM143" s="762" t="s">
        <v>749</v>
      </c>
      <c r="AN143" s="762" t="s">
        <v>749</v>
      </c>
      <c r="AO143" s="763" t="s">
        <v>860</v>
      </c>
      <c r="AP143" s="50"/>
      <c r="AQ143" s="761" t="s">
        <v>860</v>
      </c>
      <c r="AR143" s="762" t="s">
        <v>863</v>
      </c>
      <c r="AS143" s="762">
        <v>2612.59</v>
      </c>
      <c r="AT143" s="762" t="s">
        <v>748</v>
      </c>
      <c r="AU143" s="762" t="s">
        <v>748</v>
      </c>
      <c r="AV143" s="762" t="s">
        <v>748</v>
      </c>
      <c r="AW143" s="762" t="s">
        <v>748</v>
      </c>
      <c r="AX143" s="762" t="s">
        <v>748</v>
      </c>
      <c r="AY143" s="762" t="s">
        <v>748</v>
      </c>
      <c r="AZ143" s="762" t="s">
        <v>748</v>
      </c>
      <c r="BA143" s="762" t="s">
        <v>748</v>
      </c>
      <c r="BB143" s="762" t="s">
        <v>748</v>
      </c>
      <c r="BC143" s="762" t="s">
        <v>861</v>
      </c>
      <c r="BD143" s="762" t="s">
        <v>861</v>
      </c>
      <c r="BE143" s="762" t="s">
        <v>861</v>
      </c>
      <c r="BF143" s="762" t="s">
        <v>861</v>
      </c>
      <c r="BG143" s="762" t="s">
        <v>861</v>
      </c>
      <c r="BH143" s="762" t="s">
        <v>861</v>
      </c>
      <c r="BI143" s="762" t="s">
        <v>861</v>
      </c>
      <c r="BJ143" s="762" t="s">
        <v>861</v>
      </c>
      <c r="BK143" s="762" t="s">
        <v>861</v>
      </c>
      <c r="BL143" s="762" t="s">
        <v>861</v>
      </c>
      <c r="BM143" s="762" t="s">
        <v>862</v>
      </c>
      <c r="BN143" s="762" t="s">
        <v>749</v>
      </c>
      <c r="BO143" s="762" t="s">
        <v>749</v>
      </c>
      <c r="BP143" s="762" t="s">
        <v>749</v>
      </c>
      <c r="BQ143" s="762" t="s">
        <v>749</v>
      </c>
      <c r="BR143" s="762" t="s">
        <v>749</v>
      </c>
      <c r="BS143" s="762" t="s">
        <v>749</v>
      </c>
      <c r="BT143" s="763"/>
    </row>
    <row r="144" spans="2:72">
      <c r="B144" s="760" t="s">
        <v>208</v>
      </c>
      <c r="C144" s="760" t="s">
        <v>840</v>
      </c>
      <c r="D144" s="760" t="s">
        <v>865</v>
      </c>
      <c r="E144" s="760" t="s">
        <v>841</v>
      </c>
      <c r="F144" s="760" t="s">
        <v>29</v>
      </c>
      <c r="G144" s="760" t="s">
        <v>844</v>
      </c>
      <c r="H144" s="760">
        <v>2012</v>
      </c>
      <c r="I144" s="640" t="s">
        <v>859</v>
      </c>
      <c r="J144" s="640"/>
      <c r="K144" s="50"/>
      <c r="L144" s="761" t="s">
        <v>749</v>
      </c>
      <c r="M144" s="762" t="s">
        <v>749</v>
      </c>
      <c r="N144" s="762">
        <v>628.01</v>
      </c>
      <c r="O144" s="762" t="s">
        <v>749</v>
      </c>
      <c r="P144" s="762" t="s">
        <v>749</v>
      </c>
      <c r="Q144" s="762" t="s">
        <v>749</v>
      </c>
      <c r="R144" s="762" t="s">
        <v>749</v>
      </c>
      <c r="S144" s="762" t="s">
        <v>749</v>
      </c>
      <c r="T144" s="762" t="s">
        <v>749</v>
      </c>
      <c r="U144" s="762" t="s">
        <v>749</v>
      </c>
      <c r="V144" s="762" t="s">
        <v>749</v>
      </c>
      <c r="W144" s="762" t="s">
        <v>749</v>
      </c>
      <c r="X144" s="762" t="s">
        <v>749</v>
      </c>
      <c r="Y144" s="762" t="s">
        <v>749</v>
      </c>
      <c r="Z144" s="762" t="s">
        <v>749</v>
      </c>
      <c r="AA144" s="762" t="s">
        <v>749</v>
      </c>
      <c r="AB144" s="762" t="s">
        <v>749</v>
      </c>
      <c r="AC144" s="762" t="s">
        <v>749</v>
      </c>
      <c r="AD144" s="762" t="s">
        <v>749</v>
      </c>
      <c r="AE144" s="762" t="s">
        <v>749</v>
      </c>
      <c r="AF144" s="762" t="s">
        <v>749</v>
      </c>
      <c r="AG144" s="762" t="s">
        <v>749</v>
      </c>
      <c r="AH144" s="762" t="s">
        <v>749</v>
      </c>
      <c r="AI144" s="762" t="s">
        <v>749</v>
      </c>
      <c r="AJ144" s="762" t="s">
        <v>749</v>
      </c>
      <c r="AK144" s="762" t="s">
        <v>749</v>
      </c>
      <c r="AL144" s="762" t="s">
        <v>749</v>
      </c>
      <c r="AM144" s="762" t="s">
        <v>749</v>
      </c>
      <c r="AN144" s="762" t="s">
        <v>749</v>
      </c>
      <c r="AO144" s="763" t="s">
        <v>860</v>
      </c>
      <c r="AP144" s="50"/>
      <c r="AQ144" s="761" t="s">
        <v>860</v>
      </c>
      <c r="AR144" s="762" t="s">
        <v>863</v>
      </c>
      <c r="AS144" s="762">
        <v>2377.94</v>
      </c>
      <c r="AT144" s="762" t="s">
        <v>748</v>
      </c>
      <c r="AU144" s="762" t="s">
        <v>748</v>
      </c>
      <c r="AV144" s="762" t="s">
        <v>748</v>
      </c>
      <c r="AW144" s="762" t="s">
        <v>748</v>
      </c>
      <c r="AX144" s="762" t="s">
        <v>748</v>
      </c>
      <c r="AY144" s="762" t="s">
        <v>748</v>
      </c>
      <c r="AZ144" s="762" t="s">
        <v>748</v>
      </c>
      <c r="BA144" s="762" t="s">
        <v>748</v>
      </c>
      <c r="BB144" s="762" t="s">
        <v>748</v>
      </c>
      <c r="BC144" s="762" t="s">
        <v>861</v>
      </c>
      <c r="BD144" s="762" t="s">
        <v>861</v>
      </c>
      <c r="BE144" s="762" t="s">
        <v>861</v>
      </c>
      <c r="BF144" s="762" t="s">
        <v>861</v>
      </c>
      <c r="BG144" s="762" t="s">
        <v>861</v>
      </c>
      <c r="BH144" s="762" t="s">
        <v>861</v>
      </c>
      <c r="BI144" s="762" t="s">
        <v>861</v>
      </c>
      <c r="BJ144" s="762" t="s">
        <v>861</v>
      </c>
      <c r="BK144" s="762" t="s">
        <v>861</v>
      </c>
      <c r="BL144" s="762" t="s">
        <v>861</v>
      </c>
      <c r="BM144" s="762" t="s">
        <v>862</v>
      </c>
      <c r="BN144" s="762" t="s">
        <v>749</v>
      </c>
      <c r="BO144" s="762" t="s">
        <v>749</v>
      </c>
      <c r="BP144" s="762" t="s">
        <v>749</v>
      </c>
      <c r="BQ144" s="762" t="s">
        <v>749</v>
      </c>
      <c r="BR144" s="762" t="s">
        <v>749</v>
      </c>
      <c r="BS144" s="762" t="s">
        <v>749</v>
      </c>
      <c r="BT144" s="763"/>
    </row>
    <row r="145" spans="2:72">
      <c r="B145" s="760" t="s">
        <v>208</v>
      </c>
      <c r="C145" s="760" t="s">
        <v>840</v>
      </c>
      <c r="D145" s="760" t="s">
        <v>865</v>
      </c>
      <c r="E145" s="760" t="s">
        <v>841</v>
      </c>
      <c r="F145" s="760" t="s">
        <v>29</v>
      </c>
      <c r="G145" s="760" t="s">
        <v>844</v>
      </c>
      <c r="H145" s="760">
        <v>2013</v>
      </c>
      <c r="I145" s="640" t="s">
        <v>859</v>
      </c>
      <c r="J145" s="640"/>
      <c r="K145" s="50"/>
      <c r="L145" s="761" t="s">
        <v>749</v>
      </c>
      <c r="M145" s="762" t="s">
        <v>749</v>
      </c>
      <c r="N145" s="762">
        <v>865.7</v>
      </c>
      <c r="O145" s="762" t="s">
        <v>749</v>
      </c>
      <c r="P145" s="762" t="s">
        <v>749</v>
      </c>
      <c r="Q145" s="762" t="s">
        <v>749</v>
      </c>
      <c r="R145" s="762" t="s">
        <v>749</v>
      </c>
      <c r="S145" s="762" t="s">
        <v>749</v>
      </c>
      <c r="T145" s="762" t="s">
        <v>749</v>
      </c>
      <c r="U145" s="762" t="s">
        <v>749</v>
      </c>
      <c r="V145" s="762" t="s">
        <v>749</v>
      </c>
      <c r="W145" s="762" t="s">
        <v>749</v>
      </c>
      <c r="X145" s="762" t="s">
        <v>749</v>
      </c>
      <c r="Y145" s="762" t="s">
        <v>749</v>
      </c>
      <c r="Z145" s="762" t="s">
        <v>749</v>
      </c>
      <c r="AA145" s="762" t="s">
        <v>749</v>
      </c>
      <c r="AB145" s="762" t="s">
        <v>749</v>
      </c>
      <c r="AC145" s="762" t="s">
        <v>749</v>
      </c>
      <c r="AD145" s="762" t="s">
        <v>749</v>
      </c>
      <c r="AE145" s="762" t="s">
        <v>749</v>
      </c>
      <c r="AF145" s="762" t="s">
        <v>749</v>
      </c>
      <c r="AG145" s="762" t="s">
        <v>749</v>
      </c>
      <c r="AH145" s="762" t="s">
        <v>749</v>
      </c>
      <c r="AI145" s="762" t="s">
        <v>749</v>
      </c>
      <c r="AJ145" s="762" t="s">
        <v>749</v>
      </c>
      <c r="AK145" s="762" t="s">
        <v>749</v>
      </c>
      <c r="AL145" s="762" t="s">
        <v>749</v>
      </c>
      <c r="AM145" s="762" t="s">
        <v>749</v>
      </c>
      <c r="AN145" s="762" t="s">
        <v>749</v>
      </c>
      <c r="AO145" s="763" t="s">
        <v>860</v>
      </c>
      <c r="AP145" s="50"/>
      <c r="AQ145" s="761" t="s">
        <v>860</v>
      </c>
      <c r="AR145" s="762" t="s">
        <v>863</v>
      </c>
      <c r="AS145" s="762">
        <v>673.13</v>
      </c>
      <c r="AT145" s="762" t="s">
        <v>748</v>
      </c>
      <c r="AU145" s="762" t="s">
        <v>748</v>
      </c>
      <c r="AV145" s="762" t="s">
        <v>748</v>
      </c>
      <c r="AW145" s="762" t="s">
        <v>748</v>
      </c>
      <c r="AX145" s="762" t="s">
        <v>748</v>
      </c>
      <c r="AY145" s="762" t="s">
        <v>748</v>
      </c>
      <c r="AZ145" s="762" t="s">
        <v>748</v>
      </c>
      <c r="BA145" s="762" t="s">
        <v>748</v>
      </c>
      <c r="BB145" s="762" t="s">
        <v>748</v>
      </c>
      <c r="BC145" s="762" t="s">
        <v>861</v>
      </c>
      <c r="BD145" s="762" t="s">
        <v>861</v>
      </c>
      <c r="BE145" s="762" t="s">
        <v>861</v>
      </c>
      <c r="BF145" s="762" t="s">
        <v>861</v>
      </c>
      <c r="BG145" s="762" t="s">
        <v>861</v>
      </c>
      <c r="BH145" s="762" t="s">
        <v>861</v>
      </c>
      <c r="BI145" s="762" t="s">
        <v>861</v>
      </c>
      <c r="BJ145" s="762" t="s">
        <v>861</v>
      </c>
      <c r="BK145" s="762" t="s">
        <v>861</v>
      </c>
      <c r="BL145" s="762" t="s">
        <v>861</v>
      </c>
      <c r="BM145" s="762" t="s">
        <v>862</v>
      </c>
      <c r="BN145" s="762" t="s">
        <v>749</v>
      </c>
      <c r="BO145" s="762" t="s">
        <v>749</v>
      </c>
      <c r="BP145" s="762" t="s">
        <v>749</v>
      </c>
      <c r="BQ145" s="762" t="s">
        <v>749</v>
      </c>
      <c r="BR145" s="762" t="s">
        <v>749</v>
      </c>
      <c r="BS145" s="762" t="s">
        <v>749</v>
      </c>
      <c r="BT145" s="763"/>
    </row>
    <row r="146" spans="2:72">
      <c r="B146" s="760" t="s">
        <v>208</v>
      </c>
      <c r="C146" s="760" t="s">
        <v>840</v>
      </c>
      <c r="D146" s="760" t="s">
        <v>866</v>
      </c>
      <c r="E146" s="760" t="s">
        <v>841</v>
      </c>
      <c r="F146" s="760" t="s">
        <v>29</v>
      </c>
      <c r="G146" s="760" t="s">
        <v>844</v>
      </c>
      <c r="H146" s="760">
        <v>2012</v>
      </c>
      <c r="I146" s="640" t="s">
        <v>859</v>
      </c>
      <c r="J146" s="640"/>
      <c r="K146" s="50"/>
      <c r="L146" s="761" t="s">
        <v>749</v>
      </c>
      <c r="M146" s="762" t="s">
        <v>749</v>
      </c>
      <c r="N146" s="762" t="s">
        <v>749</v>
      </c>
      <c r="O146" s="762" t="s">
        <v>749</v>
      </c>
      <c r="P146" s="762" t="s">
        <v>749</v>
      </c>
      <c r="Q146" s="762" t="s">
        <v>749</v>
      </c>
      <c r="R146" s="762" t="s">
        <v>749</v>
      </c>
      <c r="S146" s="762" t="s">
        <v>749</v>
      </c>
      <c r="T146" s="762" t="s">
        <v>749</v>
      </c>
      <c r="U146" s="762" t="s">
        <v>749</v>
      </c>
      <c r="V146" s="762" t="s">
        <v>749</v>
      </c>
      <c r="W146" s="762" t="s">
        <v>749</v>
      </c>
      <c r="X146" s="762" t="s">
        <v>749</v>
      </c>
      <c r="Y146" s="762" t="s">
        <v>749</v>
      </c>
      <c r="Z146" s="762" t="s">
        <v>749</v>
      </c>
      <c r="AA146" s="762" t="s">
        <v>749</v>
      </c>
      <c r="AB146" s="762" t="s">
        <v>749</v>
      </c>
      <c r="AC146" s="762" t="s">
        <v>749</v>
      </c>
      <c r="AD146" s="762" t="s">
        <v>749</v>
      </c>
      <c r="AE146" s="762" t="s">
        <v>749</v>
      </c>
      <c r="AF146" s="762" t="s">
        <v>749</v>
      </c>
      <c r="AG146" s="762" t="s">
        <v>749</v>
      </c>
      <c r="AH146" s="762" t="s">
        <v>749</v>
      </c>
      <c r="AI146" s="762" t="s">
        <v>749</v>
      </c>
      <c r="AJ146" s="762" t="s">
        <v>749</v>
      </c>
      <c r="AK146" s="762" t="s">
        <v>749</v>
      </c>
      <c r="AL146" s="762" t="s">
        <v>749</v>
      </c>
      <c r="AM146" s="762" t="s">
        <v>749</v>
      </c>
      <c r="AN146" s="762" t="s">
        <v>749</v>
      </c>
      <c r="AO146" s="763" t="s">
        <v>860</v>
      </c>
      <c r="AP146" s="50"/>
      <c r="AQ146" s="761" t="s">
        <v>860</v>
      </c>
      <c r="AR146" s="762" t="s">
        <v>863</v>
      </c>
      <c r="AS146" s="762" t="s">
        <v>748</v>
      </c>
      <c r="AT146" s="762" t="s">
        <v>748</v>
      </c>
      <c r="AU146" s="762" t="s">
        <v>748</v>
      </c>
      <c r="AV146" s="762" t="s">
        <v>748</v>
      </c>
      <c r="AW146" s="762" t="s">
        <v>748</v>
      </c>
      <c r="AX146" s="762" t="s">
        <v>748</v>
      </c>
      <c r="AY146" s="762" t="s">
        <v>748</v>
      </c>
      <c r="AZ146" s="762" t="s">
        <v>748</v>
      </c>
      <c r="BA146" s="762" t="s">
        <v>748</v>
      </c>
      <c r="BB146" s="762" t="s">
        <v>748</v>
      </c>
      <c r="BC146" s="762" t="s">
        <v>861</v>
      </c>
      <c r="BD146" s="762" t="s">
        <v>861</v>
      </c>
      <c r="BE146" s="762" t="s">
        <v>861</v>
      </c>
      <c r="BF146" s="762" t="s">
        <v>861</v>
      </c>
      <c r="BG146" s="762" t="s">
        <v>861</v>
      </c>
      <c r="BH146" s="762" t="s">
        <v>861</v>
      </c>
      <c r="BI146" s="762" t="s">
        <v>861</v>
      </c>
      <c r="BJ146" s="762" t="s">
        <v>861</v>
      </c>
      <c r="BK146" s="762" t="s">
        <v>861</v>
      </c>
      <c r="BL146" s="762" t="s">
        <v>861</v>
      </c>
      <c r="BM146" s="762" t="s">
        <v>862</v>
      </c>
      <c r="BN146" s="762" t="s">
        <v>749</v>
      </c>
      <c r="BO146" s="762" t="s">
        <v>749</v>
      </c>
      <c r="BP146" s="762" t="s">
        <v>749</v>
      </c>
      <c r="BQ146" s="762" t="s">
        <v>749</v>
      </c>
      <c r="BR146" s="762" t="s">
        <v>749</v>
      </c>
      <c r="BS146" s="762" t="s">
        <v>749</v>
      </c>
      <c r="BT146" s="763"/>
    </row>
    <row r="147" spans="2:72">
      <c r="B147" s="760" t="s">
        <v>208</v>
      </c>
      <c r="C147" s="760" t="s">
        <v>840</v>
      </c>
      <c r="D147" s="760" t="s">
        <v>866</v>
      </c>
      <c r="E147" s="760" t="s">
        <v>841</v>
      </c>
      <c r="F147" s="760" t="s">
        <v>29</v>
      </c>
      <c r="G147" s="760" t="s">
        <v>844</v>
      </c>
      <c r="H147" s="760">
        <v>2013</v>
      </c>
      <c r="I147" s="640" t="s">
        <v>859</v>
      </c>
      <c r="J147" s="640"/>
      <c r="K147" s="50"/>
      <c r="L147" s="761" t="s">
        <v>749</v>
      </c>
      <c r="M147" s="762" t="s">
        <v>749</v>
      </c>
      <c r="N147" s="762" t="s">
        <v>749</v>
      </c>
      <c r="O147" s="762" t="s">
        <v>749</v>
      </c>
      <c r="P147" s="762" t="s">
        <v>749</v>
      </c>
      <c r="Q147" s="762" t="s">
        <v>749</v>
      </c>
      <c r="R147" s="762" t="s">
        <v>749</v>
      </c>
      <c r="S147" s="762" t="s">
        <v>749</v>
      </c>
      <c r="T147" s="762" t="s">
        <v>749</v>
      </c>
      <c r="U147" s="762" t="s">
        <v>749</v>
      </c>
      <c r="V147" s="762" t="s">
        <v>749</v>
      </c>
      <c r="W147" s="762" t="s">
        <v>749</v>
      </c>
      <c r="X147" s="762" t="s">
        <v>749</v>
      </c>
      <c r="Y147" s="762" t="s">
        <v>749</v>
      </c>
      <c r="Z147" s="762" t="s">
        <v>749</v>
      </c>
      <c r="AA147" s="762" t="s">
        <v>749</v>
      </c>
      <c r="AB147" s="762" t="s">
        <v>749</v>
      </c>
      <c r="AC147" s="762" t="s">
        <v>749</v>
      </c>
      <c r="AD147" s="762" t="s">
        <v>749</v>
      </c>
      <c r="AE147" s="762" t="s">
        <v>749</v>
      </c>
      <c r="AF147" s="762" t="s">
        <v>749</v>
      </c>
      <c r="AG147" s="762" t="s">
        <v>749</v>
      </c>
      <c r="AH147" s="762" t="s">
        <v>749</v>
      </c>
      <c r="AI147" s="762" t="s">
        <v>749</v>
      </c>
      <c r="AJ147" s="762" t="s">
        <v>749</v>
      </c>
      <c r="AK147" s="762" t="s">
        <v>749</v>
      </c>
      <c r="AL147" s="762" t="s">
        <v>749</v>
      </c>
      <c r="AM147" s="762" t="s">
        <v>749</v>
      </c>
      <c r="AN147" s="762" t="s">
        <v>749</v>
      </c>
      <c r="AO147" s="763" t="s">
        <v>860</v>
      </c>
      <c r="AP147" s="50"/>
      <c r="AQ147" s="761" t="s">
        <v>860</v>
      </c>
      <c r="AR147" s="762" t="s">
        <v>863</v>
      </c>
      <c r="AS147" s="762" t="s">
        <v>748</v>
      </c>
      <c r="AT147" s="762" t="s">
        <v>748</v>
      </c>
      <c r="AU147" s="762" t="s">
        <v>748</v>
      </c>
      <c r="AV147" s="762" t="s">
        <v>748</v>
      </c>
      <c r="AW147" s="762" t="s">
        <v>748</v>
      </c>
      <c r="AX147" s="762" t="s">
        <v>748</v>
      </c>
      <c r="AY147" s="762" t="s">
        <v>748</v>
      </c>
      <c r="AZ147" s="762" t="s">
        <v>748</v>
      </c>
      <c r="BA147" s="762" t="s">
        <v>748</v>
      </c>
      <c r="BB147" s="762" t="s">
        <v>748</v>
      </c>
      <c r="BC147" s="762" t="s">
        <v>861</v>
      </c>
      <c r="BD147" s="762" t="s">
        <v>861</v>
      </c>
      <c r="BE147" s="762" t="s">
        <v>861</v>
      </c>
      <c r="BF147" s="762" t="s">
        <v>861</v>
      </c>
      <c r="BG147" s="762" t="s">
        <v>861</v>
      </c>
      <c r="BH147" s="762" t="s">
        <v>861</v>
      </c>
      <c r="BI147" s="762" t="s">
        <v>861</v>
      </c>
      <c r="BJ147" s="762" t="s">
        <v>861</v>
      </c>
      <c r="BK147" s="762" t="s">
        <v>861</v>
      </c>
      <c r="BL147" s="762" t="s">
        <v>861</v>
      </c>
      <c r="BM147" s="762" t="s">
        <v>862</v>
      </c>
      <c r="BN147" s="762" t="s">
        <v>749</v>
      </c>
      <c r="BO147" s="762" t="s">
        <v>749</v>
      </c>
      <c r="BP147" s="762" t="s">
        <v>749</v>
      </c>
      <c r="BQ147" s="762" t="s">
        <v>749</v>
      </c>
      <c r="BR147" s="762" t="s">
        <v>749</v>
      </c>
      <c r="BS147" s="762" t="s">
        <v>749</v>
      </c>
      <c r="BT147" s="763"/>
    </row>
    <row r="148" spans="2:72">
      <c r="B148" s="760" t="s">
        <v>208</v>
      </c>
      <c r="C148" s="760" t="s">
        <v>849</v>
      </c>
      <c r="D148" s="760" t="s">
        <v>864</v>
      </c>
      <c r="E148" s="760" t="s">
        <v>841</v>
      </c>
      <c r="F148" s="760" t="s">
        <v>849</v>
      </c>
      <c r="G148" s="760" t="s">
        <v>844</v>
      </c>
      <c r="H148" s="760">
        <v>2013</v>
      </c>
      <c r="I148" s="640" t="s">
        <v>859</v>
      </c>
      <c r="J148" s="640"/>
      <c r="K148" s="50"/>
      <c r="L148" s="761" t="s">
        <v>749</v>
      </c>
      <c r="M148" s="762" t="s">
        <v>749</v>
      </c>
      <c r="N148" s="762">
        <v>13260.68</v>
      </c>
      <c r="O148" s="762" t="s">
        <v>749</v>
      </c>
      <c r="P148" s="762" t="s">
        <v>749</v>
      </c>
      <c r="Q148" s="762" t="s">
        <v>749</v>
      </c>
      <c r="R148" s="762" t="s">
        <v>749</v>
      </c>
      <c r="S148" s="762" t="s">
        <v>749</v>
      </c>
      <c r="T148" s="762" t="s">
        <v>749</v>
      </c>
      <c r="U148" s="762" t="s">
        <v>749</v>
      </c>
      <c r="V148" s="762" t="s">
        <v>749</v>
      </c>
      <c r="W148" s="762" t="s">
        <v>749</v>
      </c>
      <c r="X148" s="762" t="s">
        <v>749</v>
      </c>
      <c r="Y148" s="762" t="s">
        <v>749</v>
      </c>
      <c r="Z148" s="762" t="s">
        <v>749</v>
      </c>
      <c r="AA148" s="762" t="s">
        <v>749</v>
      </c>
      <c r="AB148" s="762" t="s">
        <v>749</v>
      </c>
      <c r="AC148" s="762" t="s">
        <v>749</v>
      </c>
      <c r="AD148" s="762" t="s">
        <v>749</v>
      </c>
      <c r="AE148" s="762" t="s">
        <v>749</v>
      </c>
      <c r="AF148" s="762" t="s">
        <v>749</v>
      </c>
      <c r="AG148" s="762" t="s">
        <v>749</v>
      </c>
      <c r="AH148" s="762" t="s">
        <v>749</v>
      </c>
      <c r="AI148" s="762" t="s">
        <v>749</v>
      </c>
      <c r="AJ148" s="762" t="s">
        <v>749</v>
      </c>
      <c r="AK148" s="762" t="s">
        <v>749</v>
      </c>
      <c r="AL148" s="762" t="s">
        <v>749</v>
      </c>
      <c r="AM148" s="762" t="s">
        <v>749</v>
      </c>
      <c r="AN148" s="762" t="s">
        <v>749</v>
      </c>
      <c r="AO148" s="763" t="s">
        <v>860</v>
      </c>
      <c r="AP148" s="50"/>
      <c r="AQ148" s="761" t="s">
        <v>860</v>
      </c>
      <c r="AR148" s="762" t="s">
        <v>863</v>
      </c>
      <c r="AS148" s="762">
        <v>331640.90000000002</v>
      </c>
      <c r="AT148" s="762" t="s">
        <v>748</v>
      </c>
      <c r="AU148" s="762" t="s">
        <v>748</v>
      </c>
      <c r="AV148" s="762" t="s">
        <v>748</v>
      </c>
      <c r="AW148" s="762" t="s">
        <v>748</v>
      </c>
      <c r="AX148" s="762" t="s">
        <v>748</v>
      </c>
      <c r="AY148" s="762" t="s">
        <v>748</v>
      </c>
      <c r="AZ148" s="762" t="s">
        <v>748</v>
      </c>
      <c r="BA148" s="762" t="s">
        <v>748</v>
      </c>
      <c r="BB148" s="762" t="s">
        <v>748</v>
      </c>
      <c r="BC148" s="762" t="s">
        <v>861</v>
      </c>
      <c r="BD148" s="762" t="s">
        <v>861</v>
      </c>
      <c r="BE148" s="762" t="s">
        <v>861</v>
      </c>
      <c r="BF148" s="762" t="s">
        <v>861</v>
      </c>
      <c r="BG148" s="762" t="s">
        <v>861</v>
      </c>
      <c r="BH148" s="762" t="s">
        <v>861</v>
      </c>
      <c r="BI148" s="762" t="s">
        <v>861</v>
      </c>
      <c r="BJ148" s="762" t="s">
        <v>861</v>
      </c>
      <c r="BK148" s="762" t="s">
        <v>861</v>
      </c>
      <c r="BL148" s="762" t="s">
        <v>861</v>
      </c>
      <c r="BM148" s="762" t="s">
        <v>862</v>
      </c>
      <c r="BN148" s="762" t="s">
        <v>749</v>
      </c>
      <c r="BO148" s="762" t="s">
        <v>749</v>
      </c>
      <c r="BP148" s="762" t="s">
        <v>749</v>
      </c>
      <c r="BQ148" s="762" t="s">
        <v>749</v>
      </c>
      <c r="BR148" s="762" t="s">
        <v>749</v>
      </c>
      <c r="BS148" s="762" t="s">
        <v>749</v>
      </c>
      <c r="BT148" s="763"/>
    </row>
    <row r="149" spans="2:72">
      <c r="B149" s="760" t="s">
        <v>208</v>
      </c>
      <c r="C149" s="760" t="s">
        <v>849</v>
      </c>
      <c r="D149" s="760" t="s">
        <v>13</v>
      </c>
      <c r="E149" s="760" t="s">
        <v>841</v>
      </c>
      <c r="F149" s="760" t="s">
        <v>849</v>
      </c>
      <c r="G149" s="760" t="s">
        <v>842</v>
      </c>
      <c r="H149" s="760">
        <v>2013</v>
      </c>
      <c r="I149" s="640" t="s">
        <v>859</v>
      </c>
      <c r="J149" s="640"/>
      <c r="K149" s="50"/>
      <c r="L149" s="761" t="s">
        <v>749</v>
      </c>
      <c r="M149" s="762" t="s">
        <v>749</v>
      </c>
      <c r="N149" s="762">
        <v>22.81</v>
      </c>
      <c r="O149" s="762">
        <v>16.77</v>
      </c>
      <c r="P149" s="762">
        <v>16.77</v>
      </c>
      <c r="Q149" s="762">
        <v>16.77</v>
      </c>
      <c r="R149" s="762">
        <v>10.72</v>
      </c>
      <c r="S149" s="762" t="s">
        <v>749</v>
      </c>
      <c r="T149" s="762" t="s">
        <v>749</v>
      </c>
      <c r="U149" s="762" t="s">
        <v>749</v>
      </c>
      <c r="V149" s="762" t="s">
        <v>749</v>
      </c>
      <c r="W149" s="762" t="s">
        <v>749</v>
      </c>
      <c r="X149" s="762" t="s">
        <v>749</v>
      </c>
      <c r="Y149" s="762" t="s">
        <v>749</v>
      </c>
      <c r="Z149" s="762" t="s">
        <v>749</v>
      </c>
      <c r="AA149" s="762" t="s">
        <v>749</v>
      </c>
      <c r="AB149" s="762" t="s">
        <v>749</v>
      </c>
      <c r="AC149" s="762" t="s">
        <v>749</v>
      </c>
      <c r="AD149" s="762" t="s">
        <v>749</v>
      </c>
      <c r="AE149" s="762" t="s">
        <v>749</v>
      </c>
      <c r="AF149" s="762" t="s">
        <v>749</v>
      </c>
      <c r="AG149" s="762" t="s">
        <v>749</v>
      </c>
      <c r="AH149" s="762" t="s">
        <v>749</v>
      </c>
      <c r="AI149" s="762" t="s">
        <v>749</v>
      </c>
      <c r="AJ149" s="762" t="s">
        <v>749</v>
      </c>
      <c r="AK149" s="762" t="s">
        <v>749</v>
      </c>
      <c r="AL149" s="762" t="s">
        <v>749</v>
      </c>
      <c r="AM149" s="762" t="s">
        <v>749</v>
      </c>
      <c r="AN149" s="762" t="s">
        <v>749</v>
      </c>
      <c r="AO149" s="763" t="s">
        <v>860</v>
      </c>
      <c r="AP149" s="50"/>
      <c r="AQ149" s="761" t="s">
        <v>860</v>
      </c>
      <c r="AR149" s="762" t="s">
        <v>863</v>
      </c>
      <c r="AS149" s="762">
        <v>178202.73</v>
      </c>
      <c r="AT149" s="762">
        <v>126236.37</v>
      </c>
      <c r="AU149" s="762">
        <v>126236.37</v>
      </c>
      <c r="AV149" s="762">
        <v>126236.37</v>
      </c>
      <c r="AW149" s="762">
        <v>74270.009999999995</v>
      </c>
      <c r="AX149" s="762" t="s">
        <v>748</v>
      </c>
      <c r="AY149" s="762" t="s">
        <v>748</v>
      </c>
      <c r="AZ149" s="762" t="s">
        <v>748</v>
      </c>
      <c r="BA149" s="762" t="s">
        <v>748</v>
      </c>
      <c r="BB149" s="762" t="s">
        <v>748</v>
      </c>
      <c r="BC149" s="762" t="s">
        <v>861</v>
      </c>
      <c r="BD149" s="762" t="s">
        <v>861</v>
      </c>
      <c r="BE149" s="762" t="s">
        <v>861</v>
      </c>
      <c r="BF149" s="762" t="s">
        <v>861</v>
      </c>
      <c r="BG149" s="762" t="s">
        <v>861</v>
      </c>
      <c r="BH149" s="762" t="s">
        <v>861</v>
      </c>
      <c r="BI149" s="762" t="s">
        <v>861</v>
      </c>
      <c r="BJ149" s="762" t="s">
        <v>861</v>
      </c>
      <c r="BK149" s="762" t="s">
        <v>861</v>
      </c>
      <c r="BL149" s="762" t="s">
        <v>861</v>
      </c>
      <c r="BM149" s="762" t="s">
        <v>862</v>
      </c>
      <c r="BN149" s="762" t="s">
        <v>749</v>
      </c>
      <c r="BO149" s="762" t="s">
        <v>749</v>
      </c>
      <c r="BP149" s="762" t="s">
        <v>749</v>
      </c>
      <c r="BQ149" s="762" t="s">
        <v>749</v>
      </c>
      <c r="BR149" s="762" t="s">
        <v>749</v>
      </c>
      <c r="BS149" s="762" t="s">
        <v>749</v>
      </c>
      <c r="BT149" s="763"/>
    </row>
    <row r="150" spans="2:72">
      <c r="B150" s="760" t="s">
        <v>871</v>
      </c>
      <c r="C150" s="760" t="s">
        <v>845</v>
      </c>
      <c r="D150" s="760" t="s">
        <v>865</v>
      </c>
      <c r="E150" s="760" t="s">
        <v>841</v>
      </c>
      <c r="F150" s="760" t="s">
        <v>847</v>
      </c>
      <c r="G150" s="760" t="s">
        <v>844</v>
      </c>
      <c r="H150" s="760">
        <v>2007</v>
      </c>
      <c r="I150" s="640" t="s">
        <v>859</v>
      </c>
      <c r="J150" s="640"/>
      <c r="K150" s="50"/>
      <c r="L150" s="761" t="s">
        <v>749</v>
      </c>
      <c r="M150" s="762" t="s">
        <v>749</v>
      </c>
      <c r="N150" s="762">
        <v>48.64</v>
      </c>
      <c r="O150" s="762" t="s">
        <v>749</v>
      </c>
      <c r="P150" s="762" t="s">
        <v>749</v>
      </c>
      <c r="Q150" s="762" t="s">
        <v>749</v>
      </c>
      <c r="R150" s="762" t="s">
        <v>749</v>
      </c>
      <c r="S150" s="762" t="s">
        <v>749</v>
      </c>
      <c r="T150" s="762" t="s">
        <v>749</v>
      </c>
      <c r="U150" s="762" t="s">
        <v>749</v>
      </c>
      <c r="V150" s="762" t="s">
        <v>749</v>
      </c>
      <c r="W150" s="762" t="s">
        <v>749</v>
      </c>
      <c r="X150" s="762" t="s">
        <v>749</v>
      </c>
      <c r="Y150" s="762" t="s">
        <v>749</v>
      </c>
      <c r="Z150" s="762" t="s">
        <v>749</v>
      </c>
      <c r="AA150" s="762" t="s">
        <v>749</v>
      </c>
      <c r="AB150" s="762" t="s">
        <v>749</v>
      </c>
      <c r="AC150" s="762" t="s">
        <v>749</v>
      </c>
      <c r="AD150" s="762" t="s">
        <v>749</v>
      </c>
      <c r="AE150" s="762" t="s">
        <v>749</v>
      </c>
      <c r="AF150" s="762" t="s">
        <v>749</v>
      </c>
      <c r="AG150" s="762" t="s">
        <v>749</v>
      </c>
      <c r="AH150" s="762" t="s">
        <v>749</v>
      </c>
      <c r="AI150" s="762" t="s">
        <v>749</v>
      </c>
      <c r="AJ150" s="762" t="s">
        <v>749</v>
      </c>
      <c r="AK150" s="762" t="s">
        <v>749</v>
      </c>
      <c r="AL150" s="762" t="s">
        <v>749</v>
      </c>
      <c r="AM150" s="762" t="s">
        <v>749</v>
      </c>
      <c r="AN150" s="762" t="s">
        <v>749</v>
      </c>
      <c r="AO150" s="763" t="s">
        <v>860</v>
      </c>
      <c r="AP150" s="50"/>
      <c r="AQ150" s="761" t="s">
        <v>860</v>
      </c>
      <c r="AR150" s="762" t="s">
        <v>863</v>
      </c>
      <c r="AS150" s="762">
        <v>77.59</v>
      </c>
      <c r="AT150" s="762" t="s">
        <v>748</v>
      </c>
      <c r="AU150" s="762" t="s">
        <v>748</v>
      </c>
      <c r="AV150" s="762" t="s">
        <v>748</v>
      </c>
      <c r="AW150" s="762" t="s">
        <v>748</v>
      </c>
      <c r="AX150" s="762" t="s">
        <v>748</v>
      </c>
      <c r="AY150" s="762" t="s">
        <v>748</v>
      </c>
      <c r="AZ150" s="762" t="s">
        <v>748</v>
      </c>
      <c r="BA150" s="762" t="s">
        <v>748</v>
      </c>
      <c r="BB150" s="762" t="s">
        <v>748</v>
      </c>
      <c r="BC150" s="762" t="s">
        <v>861</v>
      </c>
      <c r="BD150" s="762" t="s">
        <v>861</v>
      </c>
      <c r="BE150" s="762" t="s">
        <v>861</v>
      </c>
      <c r="BF150" s="762" t="s">
        <v>861</v>
      </c>
      <c r="BG150" s="762" t="s">
        <v>861</v>
      </c>
      <c r="BH150" s="762" t="s">
        <v>861</v>
      </c>
      <c r="BI150" s="762" t="s">
        <v>861</v>
      </c>
      <c r="BJ150" s="762" t="s">
        <v>861</v>
      </c>
      <c r="BK150" s="762" t="s">
        <v>861</v>
      </c>
      <c r="BL150" s="762" t="s">
        <v>861</v>
      </c>
      <c r="BM150" s="762" t="s">
        <v>862</v>
      </c>
      <c r="BN150" s="762" t="s">
        <v>749</v>
      </c>
      <c r="BO150" s="762" t="s">
        <v>749</v>
      </c>
      <c r="BP150" s="762" t="s">
        <v>749</v>
      </c>
      <c r="BQ150" s="762" t="s">
        <v>749</v>
      </c>
      <c r="BR150" s="762" t="s">
        <v>749</v>
      </c>
      <c r="BS150" s="762" t="s">
        <v>749</v>
      </c>
      <c r="BT150" s="763"/>
    </row>
    <row r="151" spans="2:72">
      <c r="B151" s="760" t="s">
        <v>871</v>
      </c>
      <c r="C151" s="760" t="s">
        <v>845</v>
      </c>
      <c r="D151" s="760" t="s">
        <v>865</v>
      </c>
      <c r="E151" s="760" t="s">
        <v>841</v>
      </c>
      <c r="F151" s="760" t="s">
        <v>847</v>
      </c>
      <c r="G151" s="760" t="s">
        <v>844</v>
      </c>
      <c r="H151" s="760">
        <v>2008</v>
      </c>
      <c r="I151" s="640" t="s">
        <v>859</v>
      </c>
      <c r="J151" s="640"/>
      <c r="K151" s="50"/>
      <c r="L151" s="761" t="s">
        <v>749</v>
      </c>
      <c r="M151" s="762" t="s">
        <v>749</v>
      </c>
      <c r="N151" s="762">
        <v>1.28</v>
      </c>
      <c r="O151" s="762" t="s">
        <v>749</v>
      </c>
      <c r="P151" s="762" t="s">
        <v>749</v>
      </c>
      <c r="Q151" s="762" t="s">
        <v>749</v>
      </c>
      <c r="R151" s="762" t="s">
        <v>749</v>
      </c>
      <c r="S151" s="762" t="s">
        <v>749</v>
      </c>
      <c r="T151" s="762" t="s">
        <v>749</v>
      </c>
      <c r="U151" s="762" t="s">
        <v>749</v>
      </c>
      <c r="V151" s="762" t="s">
        <v>749</v>
      </c>
      <c r="W151" s="762" t="s">
        <v>749</v>
      </c>
      <c r="X151" s="762" t="s">
        <v>749</v>
      </c>
      <c r="Y151" s="762" t="s">
        <v>749</v>
      </c>
      <c r="Z151" s="762" t="s">
        <v>749</v>
      </c>
      <c r="AA151" s="762" t="s">
        <v>749</v>
      </c>
      <c r="AB151" s="762" t="s">
        <v>749</v>
      </c>
      <c r="AC151" s="762" t="s">
        <v>749</v>
      </c>
      <c r="AD151" s="762" t="s">
        <v>749</v>
      </c>
      <c r="AE151" s="762" t="s">
        <v>749</v>
      </c>
      <c r="AF151" s="762" t="s">
        <v>749</v>
      </c>
      <c r="AG151" s="762" t="s">
        <v>749</v>
      </c>
      <c r="AH151" s="762" t="s">
        <v>749</v>
      </c>
      <c r="AI151" s="762" t="s">
        <v>749</v>
      </c>
      <c r="AJ151" s="762" t="s">
        <v>749</v>
      </c>
      <c r="AK151" s="762" t="s">
        <v>749</v>
      </c>
      <c r="AL151" s="762" t="s">
        <v>749</v>
      </c>
      <c r="AM151" s="762" t="s">
        <v>749</v>
      </c>
      <c r="AN151" s="762" t="s">
        <v>749</v>
      </c>
      <c r="AO151" s="763" t="s">
        <v>860</v>
      </c>
      <c r="AP151" s="50"/>
      <c r="AQ151" s="761" t="s">
        <v>860</v>
      </c>
      <c r="AR151" s="762" t="s">
        <v>863</v>
      </c>
      <c r="AS151" s="762">
        <v>2.04</v>
      </c>
      <c r="AT151" s="762" t="s">
        <v>748</v>
      </c>
      <c r="AU151" s="762" t="s">
        <v>748</v>
      </c>
      <c r="AV151" s="762" t="s">
        <v>748</v>
      </c>
      <c r="AW151" s="762" t="s">
        <v>748</v>
      </c>
      <c r="AX151" s="762" t="s">
        <v>748</v>
      </c>
      <c r="AY151" s="762" t="s">
        <v>748</v>
      </c>
      <c r="AZ151" s="762" t="s">
        <v>748</v>
      </c>
      <c r="BA151" s="762" t="s">
        <v>748</v>
      </c>
      <c r="BB151" s="762" t="s">
        <v>748</v>
      </c>
      <c r="BC151" s="762" t="s">
        <v>861</v>
      </c>
      <c r="BD151" s="762" t="s">
        <v>861</v>
      </c>
      <c r="BE151" s="762" t="s">
        <v>861</v>
      </c>
      <c r="BF151" s="762" t="s">
        <v>861</v>
      </c>
      <c r="BG151" s="762" t="s">
        <v>861</v>
      </c>
      <c r="BH151" s="762" t="s">
        <v>861</v>
      </c>
      <c r="BI151" s="762" t="s">
        <v>861</v>
      </c>
      <c r="BJ151" s="762" t="s">
        <v>861</v>
      </c>
      <c r="BK151" s="762" t="s">
        <v>861</v>
      </c>
      <c r="BL151" s="762" t="s">
        <v>861</v>
      </c>
      <c r="BM151" s="762" t="s">
        <v>862</v>
      </c>
      <c r="BN151" s="762" t="s">
        <v>749</v>
      </c>
      <c r="BO151" s="762" t="s">
        <v>749</v>
      </c>
      <c r="BP151" s="762" t="s">
        <v>749</v>
      </c>
      <c r="BQ151" s="762" t="s">
        <v>749</v>
      </c>
      <c r="BR151" s="762" t="s">
        <v>749</v>
      </c>
      <c r="BS151" s="762" t="s">
        <v>749</v>
      </c>
      <c r="BT151" s="763"/>
    </row>
    <row r="152" spans="2:72">
      <c r="B152" s="760" t="s">
        <v>871</v>
      </c>
      <c r="C152" s="760" t="s">
        <v>845</v>
      </c>
      <c r="D152" s="760" t="s">
        <v>865</v>
      </c>
      <c r="E152" s="760" t="s">
        <v>841</v>
      </c>
      <c r="F152" s="760" t="s">
        <v>847</v>
      </c>
      <c r="G152" s="760" t="s">
        <v>844</v>
      </c>
      <c r="H152" s="760">
        <v>2009</v>
      </c>
      <c r="I152" s="640" t="s">
        <v>859</v>
      </c>
      <c r="J152" s="640"/>
      <c r="K152" s="50"/>
      <c r="L152" s="761" t="s">
        <v>749</v>
      </c>
      <c r="M152" s="762" t="s">
        <v>749</v>
      </c>
      <c r="N152" s="762">
        <v>8.32</v>
      </c>
      <c r="O152" s="762" t="s">
        <v>749</v>
      </c>
      <c r="P152" s="762" t="s">
        <v>749</v>
      </c>
      <c r="Q152" s="762" t="s">
        <v>749</v>
      </c>
      <c r="R152" s="762" t="s">
        <v>749</v>
      </c>
      <c r="S152" s="762" t="s">
        <v>749</v>
      </c>
      <c r="T152" s="762" t="s">
        <v>749</v>
      </c>
      <c r="U152" s="762" t="s">
        <v>749</v>
      </c>
      <c r="V152" s="762" t="s">
        <v>749</v>
      </c>
      <c r="W152" s="762" t="s">
        <v>749</v>
      </c>
      <c r="X152" s="762" t="s">
        <v>749</v>
      </c>
      <c r="Y152" s="762" t="s">
        <v>749</v>
      </c>
      <c r="Z152" s="762" t="s">
        <v>749</v>
      </c>
      <c r="AA152" s="762" t="s">
        <v>749</v>
      </c>
      <c r="AB152" s="762" t="s">
        <v>749</v>
      </c>
      <c r="AC152" s="762" t="s">
        <v>749</v>
      </c>
      <c r="AD152" s="762" t="s">
        <v>749</v>
      </c>
      <c r="AE152" s="762" t="s">
        <v>749</v>
      </c>
      <c r="AF152" s="762" t="s">
        <v>749</v>
      </c>
      <c r="AG152" s="762" t="s">
        <v>749</v>
      </c>
      <c r="AH152" s="762" t="s">
        <v>749</v>
      </c>
      <c r="AI152" s="762" t="s">
        <v>749</v>
      </c>
      <c r="AJ152" s="762" t="s">
        <v>749</v>
      </c>
      <c r="AK152" s="762" t="s">
        <v>749</v>
      </c>
      <c r="AL152" s="762" t="s">
        <v>749</v>
      </c>
      <c r="AM152" s="762" t="s">
        <v>749</v>
      </c>
      <c r="AN152" s="762" t="s">
        <v>749</v>
      </c>
      <c r="AO152" s="763" t="s">
        <v>860</v>
      </c>
      <c r="AP152" s="50"/>
      <c r="AQ152" s="761" t="s">
        <v>860</v>
      </c>
      <c r="AR152" s="762" t="s">
        <v>863</v>
      </c>
      <c r="AS152" s="762">
        <v>13.27</v>
      </c>
      <c r="AT152" s="762" t="s">
        <v>748</v>
      </c>
      <c r="AU152" s="762" t="s">
        <v>748</v>
      </c>
      <c r="AV152" s="762" t="s">
        <v>748</v>
      </c>
      <c r="AW152" s="762" t="s">
        <v>748</v>
      </c>
      <c r="AX152" s="762" t="s">
        <v>748</v>
      </c>
      <c r="AY152" s="762" t="s">
        <v>748</v>
      </c>
      <c r="AZ152" s="762" t="s">
        <v>748</v>
      </c>
      <c r="BA152" s="762" t="s">
        <v>748</v>
      </c>
      <c r="BB152" s="762" t="s">
        <v>748</v>
      </c>
      <c r="BC152" s="762" t="s">
        <v>861</v>
      </c>
      <c r="BD152" s="762" t="s">
        <v>861</v>
      </c>
      <c r="BE152" s="762" t="s">
        <v>861</v>
      </c>
      <c r="BF152" s="762" t="s">
        <v>861</v>
      </c>
      <c r="BG152" s="762" t="s">
        <v>861</v>
      </c>
      <c r="BH152" s="762" t="s">
        <v>861</v>
      </c>
      <c r="BI152" s="762" t="s">
        <v>861</v>
      </c>
      <c r="BJ152" s="762" t="s">
        <v>861</v>
      </c>
      <c r="BK152" s="762" t="s">
        <v>861</v>
      </c>
      <c r="BL152" s="762" t="s">
        <v>861</v>
      </c>
      <c r="BM152" s="762" t="s">
        <v>862</v>
      </c>
      <c r="BN152" s="762" t="s">
        <v>749</v>
      </c>
      <c r="BO152" s="762" t="s">
        <v>749</v>
      </c>
      <c r="BP152" s="762" t="s">
        <v>749</v>
      </c>
      <c r="BQ152" s="762" t="s">
        <v>749</v>
      </c>
      <c r="BR152" s="762" t="s">
        <v>749</v>
      </c>
      <c r="BS152" s="762" t="s">
        <v>749</v>
      </c>
      <c r="BT152" s="763"/>
    </row>
    <row r="153" spans="2:72">
      <c r="B153" s="760" t="s">
        <v>871</v>
      </c>
      <c r="C153" s="760" t="s">
        <v>840</v>
      </c>
      <c r="D153" s="760" t="s">
        <v>865</v>
      </c>
      <c r="E153" s="760" t="s">
        <v>841</v>
      </c>
      <c r="F153" s="760" t="s">
        <v>29</v>
      </c>
      <c r="G153" s="760" t="s">
        <v>844</v>
      </c>
      <c r="H153" s="760">
        <v>2006</v>
      </c>
      <c r="I153" s="640" t="s">
        <v>859</v>
      </c>
      <c r="J153" s="640"/>
      <c r="K153" s="50"/>
      <c r="L153" s="761" t="s">
        <v>749</v>
      </c>
      <c r="M153" s="762" t="s">
        <v>749</v>
      </c>
      <c r="N153" s="762">
        <v>236.95</v>
      </c>
      <c r="O153" s="762" t="s">
        <v>749</v>
      </c>
      <c r="P153" s="762" t="s">
        <v>749</v>
      </c>
      <c r="Q153" s="762" t="s">
        <v>749</v>
      </c>
      <c r="R153" s="762" t="s">
        <v>749</v>
      </c>
      <c r="S153" s="762" t="s">
        <v>749</v>
      </c>
      <c r="T153" s="762" t="s">
        <v>749</v>
      </c>
      <c r="U153" s="762" t="s">
        <v>749</v>
      </c>
      <c r="V153" s="762" t="s">
        <v>749</v>
      </c>
      <c r="W153" s="762" t="s">
        <v>749</v>
      </c>
      <c r="X153" s="762" t="s">
        <v>749</v>
      </c>
      <c r="Y153" s="762" t="s">
        <v>749</v>
      </c>
      <c r="Z153" s="762" t="s">
        <v>749</v>
      </c>
      <c r="AA153" s="762" t="s">
        <v>749</v>
      </c>
      <c r="AB153" s="762" t="s">
        <v>749</v>
      </c>
      <c r="AC153" s="762" t="s">
        <v>749</v>
      </c>
      <c r="AD153" s="762" t="s">
        <v>749</v>
      </c>
      <c r="AE153" s="762" t="s">
        <v>749</v>
      </c>
      <c r="AF153" s="762" t="s">
        <v>749</v>
      </c>
      <c r="AG153" s="762" t="s">
        <v>749</v>
      </c>
      <c r="AH153" s="762" t="s">
        <v>749</v>
      </c>
      <c r="AI153" s="762" t="s">
        <v>749</v>
      </c>
      <c r="AJ153" s="762" t="s">
        <v>749</v>
      </c>
      <c r="AK153" s="762" t="s">
        <v>749</v>
      </c>
      <c r="AL153" s="762" t="s">
        <v>749</v>
      </c>
      <c r="AM153" s="762" t="s">
        <v>749</v>
      </c>
      <c r="AN153" s="762" t="s">
        <v>749</v>
      </c>
      <c r="AO153" s="763" t="s">
        <v>860</v>
      </c>
      <c r="AP153" s="50"/>
      <c r="AQ153" s="761" t="s">
        <v>860</v>
      </c>
      <c r="AR153" s="762" t="s">
        <v>863</v>
      </c>
      <c r="AS153" s="762">
        <v>917.35</v>
      </c>
      <c r="AT153" s="762" t="s">
        <v>748</v>
      </c>
      <c r="AU153" s="762" t="s">
        <v>748</v>
      </c>
      <c r="AV153" s="762" t="s">
        <v>748</v>
      </c>
      <c r="AW153" s="762" t="s">
        <v>748</v>
      </c>
      <c r="AX153" s="762" t="s">
        <v>748</v>
      </c>
      <c r="AY153" s="762" t="s">
        <v>748</v>
      </c>
      <c r="AZ153" s="762" t="s">
        <v>748</v>
      </c>
      <c r="BA153" s="762" t="s">
        <v>748</v>
      </c>
      <c r="BB153" s="762" t="s">
        <v>748</v>
      </c>
      <c r="BC153" s="762" t="s">
        <v>861</v>
      </c>
      <c r="BD153" s="762" t="s">
        <v>861</v>
      </c>
      <c r="BE153" s="762" t="s">
        <v>861</v>
      </c>
      <c r="BF153" s="762" t="s">
        <v>861</v>
      </c>
      <c r="BG153" s="762" t="s">
        <v>861</v>
      </c>
      <c r="BH153" s="762" t="s">
        <v>861</v>
      </c>
      <c r="BI153" s="762" t="s">
        <v>861</v>
      </c>
      <c r="BJ153" s="762" t="s">
        <v>861</v>
      </c>
      <c r="BK153" s="762" t="s">
        <v>861</v>
      </c>
      <c r="BL153" s="762" t="s">
        <v>861</v>
      </c>
      <c r="BM153" s="762" t="s">
        <v>862</v>
      </c>
      <c r="BN153" s="762" t="s">
        <v>749</v>
      </c>
      <c r="BO153" s="762" t="s">
        <v>749</v>
      </c>
      <c r="BP153" s="762" t="s">
        <v>749</v>
      </c>
      <c r="BQ153" s="762" t="s">
        <v>749</v>
      </c>
      <c r="BR153" s="762" t="s">
        <v>749</v>
      </c>
      <c r="BS153" s="762" t="s">
        <v>749</v>
      </c>
      <c r="BT153" s="763"/>
    </row>
    <row r="154" spans="2:72">
      <c r="B154" s="760" t="s">
        <v>871</v>
      </c>
      <c r="C154" s="760" t="s">
        <v>840</v>
      </c>
      <c r="D154" s="760" t="s">
        <v>865</v>
      </c>
      <c r="E154" s="760" t="s">
        <v>841</v>
      </c>
      <c r="F154" s="760" t="s">
        <v>29</v>
      </c>
      <c r="G154" s="760" t="s">
        <v>844</v>
      </c>
      <c r="H154" s="760">
        <v>2007</v>
      </c>
      <c r="I154" s="640" t="s">
        <v>859</v>
      </c>
      <c r="J154" s="640"/>
      <c r="K154" s="50"/>
      <c r="L154" s="761" t="s">
        <v>749</v>
      </c>
      <c r="M154" s="762" t="s">
        <v>749</v>
      </c>
      <c r="N154" s="762">
        <v>401.88</v>
      </c>
      <c r="O154" s="762" t="s">
        <v>749</v>
      </c>
      <c r="P154" s="762" t="s">
        <v>749</v>
      </c>
      <c r="Q154" s="762" t="s">
        <v>749</v>
      </c>
      <c r="R154" s="762" t="s">
        <v>749</v>
      </c>
      <c r="S154" s="762" t="s">
        <v>749</v>
      </c>
      <c r="T154" s="762" t="s">
        <v>749</v>
      </c>
      <c r="U154" s="762" t="s">
        <v>749</v>
      </c>
      <c r="V154" s="762" t="s">
        <v>749</v>
      </c>
      <c r="W154" s="762" t="s">
        <v>749</v>
      </c>
      <c r="X154" s="762" t="s">
        <v>749</v>
      </c>
      <c r="Y154" s="762" t="s">
        <v>749</v>
      </c>
      <c r="Z154" s="762" t="s">
        <v>749</v>
      </c>
      <c r="AA154" s="762" t="s">
        <v>749</v>
      </c>
      <c r="AB154" s="762" t="s">
        <v>749</v>
      </c>
      <c r="AC154" s="762" t="s">
        <v>749</v>
      </c>
      <c r="AD154" s="762" t="s">
        <v>749</v>
      </c>
      <c r="AE154" s="762" t="s">
        <v>749</v>
      </c>
      <c r="AF154" s="762" t="s">
        <v>749</v>
      </c>
      <c r="AG154" s="762" t="s">
        <v>749</v>
      </c>
      <c r="AH154" s="762" t="s">
        <v>749</v>
      </c>
      <c r="AI154" s="762" t="s">
        <v>749</v>
      </c>
      <c r="AJ154" s="762" t="s">
        <v>749</v>
      </c>
      <c r="AK154" s="762" t="s">
        <v>749</v>
      </c>
      <c r="AL154" s="762" t="s">
        <v>749</v>
      </c>
      <c r="AM154" s="762" t="s">
        <v>749</v>
      </c>
      <c r="AN154" s="762" t="s">
        <v>749</v>
      </c>
      <c r="AO154" s="763" t="s">
        <v>860</v>
      </c>
      <c r="AP154" s="50"/>
      <c r="AQ154" s="761" t="s">
        <v>860</v>
      </c>
      <c r="AR154" s="762" t="s">
        <v>863</v>
      </c>
      <c r="AS154" s="762">
        <v>1437.42</v>
      </c>
      <c r="AT154" s="762" t="s">
        <v>748</v>
      </c>
      <c r="AU154" s="762" t="s">
        <v>748</v>
      </c>
      <c r="AV154" s="762" t="s">
        <v>748</v>
      </c>
      <c r="AW154" s="762" t="s">
        <v>748</v>
      </c>
      <c r="AX154" s="762" t="s">
        <v>748</v>
      </c>
      <c r="AY154" s="762" t="s">
        <v>748</v>
      </c>
      <c r="AZ154" s="762" t="s">
        <v>748</v>
      </c>
      <c r="BA154" s="762" t="s">
        <v>748</v>
      </c>
      <c r="BB154" s="762" t="s">
        <v>748</v>
      </c>
      <c r="BC154" s="762" t="s">
        <v>861</v>
      </c>
      <c r="BD154" s="762" t="s">
        <v>861</v>
      </c>
      <c r="BE154" s="762" t="s">
        <v>861</v>
      </c>
      <c r="BF154" s="762" t="s">
        <v>861</v>
      </c>
      <c r="BG154" s="762" t="s">
        <v>861</v>
      </c>
      <c r="BH154" s="762" t="s">
        <v>861</v>
      </c>
      <c r="BI154" s="762" t="s">
        <v>861</v>
      </c>
      <c r="BJ154" s="762" t="s">
        <v>861</v>
      </c>
      <c r="BK154" s="762" t="s">
        <v>861</v>
      </c>
      <c r="BL154" s="762" t="s">
        <v>861</v>
      </c>
      <c r="BM154" s="762" t="s">
        <v>862</v>
      </c>
      <c r="BN154" s="762" t="s">
        <v>749</v>
      </c>
      <c r="BO154" s="762" t="s">
        <v>749</v>
      </c>
      <c r="BP154" s="762" t="s">
        <v>749</v>
      </c>
      <c r="BQ154" s="762" t="s">
        <v>749</v>
      </c>
      <c r="BR154" s="762" t="s">
        <v>749</v>
      </c>
      <c r="BS154" s="762" t="s">
        <v>749</v>
      </c>
      <c r="BT154" s="763"/>
    </row>
    <row r="155" spans="2:72">
      <c r="B155" s="760" t="s">
        <v>871</v>
      </c>
      <c r="C155" s="760" t="s">
        <v>840</v>
      </c>
      <c r="D155" s="760" t="s">
        <v>865</v>
      </c>
      <c r="E155" s="760" t="s">
        <v>841</v>
      </c>
      <c r="F155" s="760" t="s">
        <v>29</v>
      </c>
      <c r="G155" s="760" t="s">
        <v>844</v>
      </c>
      <c r="H155" s="760">
        <v>2008</v>
      </c>
      <c r="I155" s="640" t="s">
        <v>859</v>
      </c>
      <c r="J155" s="640"/>
      <c r="K155" s="50"/>
      <c r="L155" s="761" t="s">
        <v>749</v>
      </c>
      <c r="M155" s="762" t="s">
        <v>749</v>
      </c>
      <c r="N155" s="762">
        <v>559.33000000000004</v>
      </c>
      <c r="O155" s="762" t="s">
        <v>749</v>
      </c>
      <c r="P155" s="762" t="s">
        <v>749</v>
      </c>
      <c r="Q155" s="762" t="s">
        <v>749</v>
      </c>
      <c r="R155" s="762" t="s">
        <v>749</v>
      </c>
      <c r="S155" s="762" t="s">
        <v>749</v>
      </c>
      <c r="T155" s="762" t="s">
        <v>749</v>
      </c>
      <c r="U155" s="762" t="s">
        <v>749</v>
      </c>
      <c r="V155" s="762" t="s">
        <v>749</v>
      </c>
      <c r="W155" s="762" t="s">
        <v>749</v>
      </c>
      <c r="X155" s="762" t="s">
        <v>749</v>
      </c>
      <c r="Y155" s="762" t="s">
        <v>749</v>
      </c>
      <c r="Z155" s="762" t="s">
        <v>749</v>
      </c>
      <c r="AA155" s="762" t="s">
        <v>749</v>
      </c>
      <c r="AB155" s="762" t="s">
        <v>749</v>
      </c>
      <c r="AC155" s="762" t="s">
        <v>749</v>
      </c>
      <c r="AD155" s="762" t="s">
        <v>749</v>
      </c>
      <c r="AE155" s="762" t="s">
        <v>749</v>
      </c>
      <c r="AF155" s="762" t="s">
        <v>749</v>
      </c>
      <c r="AG155" s="762" t="s">
        <v>749</v>
      </c>
      <c r="AH155" s="762" t="s">
        <v>749</v>
      </c>
      <c r="AI155" s="762" t="s">
        <v>749</v>
      </c>
      <c r="AJ155" s="762" t="s">
        <v>749</v>
      </c>
      <c r="AK155" s="762" t="s">
        <v>749</v>
      </c>
      <c r="AL155" s="762" t="s">
        <v>749</v>
      </c>
      <c r="AM155" s="762" t="s">
        <v>749</v>
      </c>
      <c r="AN155" s="762" t="s">
        <v>749</v>
      </c>
      <c r="AO155" s="763" t="s">
        <v>860</v>
      </c>
      <c r="AP155" s="50"/>
      <c r="AQ155" s="761" t="s">
        <v>860</v>
      </c>
      <c r="AR155" s="762" t="s">
        <v>863</v>
      </c>
      <c r="AS155" s="762">
        <v>2040.46</v>
      </c>
      <c r="AT155" s="762" t="s">
        <v>748</v>
      </c>
      <c r="AU155" s="762" t="s">
        <v>748</v>
      </c>
      <c r="AV155" s="762" t="s">
        <v>748</v>
      </c>
      <c r="AW155" s="762" t="s">
        <v>748</v>
      </c>
      <c r="AX155" s="762" t="s">
        <v>748</v>
      </c>
      <c r="AY155" s="762" t="s">
        <v>748</v>
      </c>
      <c r="AZ155" s="762" t="s">
        <v>748</v>
      </c>
      <c r="BA155" s="762" t="s">
        <v>748</v>
      </c>
      <c r="BB155" s="762" t="s">
        <v>748</v>
      </c>
      <c r="BC155" s="762" t="s">
        <v>861</v>
      </c>
      <c r="BD155" s="762" t="s">
        <v>861</v>
      </c>
      <c r="BE155" s="762" t="s">
        <v>861</v>
      </c>
      <c r="BF155" s="762" t="s">
        <v>861</v>
      </c>
      <c r="BG155" s="762" t="s">
        <v>861</v>
      </c>
      <c r="BH155" s="762" t="s">
        <v>861</v>
      </c>
      <c r="BI155" s="762" t="s">
        <v>861</v>
      </c>
      <c r="BJ155" s="762" t="s">
        <v>861</v>
      </c>
      <c r="BK155" s="762" t="s">
        <v>861</v>
      </c>
      <c r="BL155" s="762" t="s">
        <v>861</v>
      </c>
      <c r="BM155" s="762" t="s">
        <v>862</v>
      </c>
      <c r="BN155" s="762" t="s">
        <v>749</v>
      </c>
      <c r="BO155" s="762" t="s">
        <v>749</v>
      </c>
      <c r="BP155" s="762" t="s">
        <v>749</v>
      </c>
      <c r="BQ155" s="762" t="s">
        <v>749</v>
      </c>
      <c r="BR155" s="762" t="s">
        <v>749</v>
      </c>
      <c r="BS155" s="762" t="s">
        <v>749</v>
      </c>
      <c r="BT155" s="763"/>
    </row>
    <row r="156" spans="2:72">
      <c r="B156" s="760" t="s">
        <v>871</v>
      </c>
      <c r="C156" s="760" t="s">
        <v>840</v>
      </c>
      <c r="D156" s="760" t="s">
        <v>865</v>
      </c>
      <c r="E156" s="760" t="s">
        <v>841</v>
      </c>
      <c r="F156" s="760" t="s">
        <v>29</v>
      </c>
      <c r="G156" s="760" t="s">
        <v>844</v>
      </c>
      <c r="H156" s="760">
        <v>2009</v>
      </c>
      <c r="I156" s="640" t="s">
        <v>859</v>
      </c>
      <c r="J156" s="640"/>
      <c r="K156" s="50"/>
      <c r="L156" s="761" t="s">
        <v>749</v>
      </c>
      <c r="M156" s="762" t="s">
        <v>749</v>
      </c>
      <c r="N156" s="762">
        <v>765</v>
      </c>
      <c r="O156" s="762" t="s">
        <v>749</v>
      </c>
      <c r="P156" s="762" t="s">
        <v>749</v>
      </c>
      <c r="Q156" s="762" t="s">
        <v>749</v>
      </c>
      <c r="R156" s="762" t="s">
        <v>749</v>
      </c>
      <c r="S156" s="762" t="s">
        <v>749</v>
      </c>
      <c r="T156" s="762" t="s">
        <v>749</v>
      </c>
      <c r="U156" s="762" t="s">
        <v>749</v>
      </c>
      <c r="V156" s="762" t="s">
        <v>749</v>
      </c>
      <c r="W156" s="762" t="s">
        <v>749</v>
      </c>
      <c r="X156" s="762" t="s">
        <v>749</v>
      </c>
      <c r="Y156" s="762" t="s">
        <v>749</v>
      </c>
      <c r="Z156" s="762" t="s">
        <v>749</v>
      </c>
      <c r="AA156" s="762" t="s">
        <v>749</v>
      </c>
      <c r="AB156" s="762" t="s">
        <v>749</v>
      </c>
      <c r="AC156" s="762" t="s">
        <v>749</v>
      </c>
      <c r="AD156" s="762" t="s">
        <v>749</v>
      </c>
      <c r="AE156" s="762" t="s">
        <v>749</v>
      </c>
      <c r="AF156" s="762" t="s">
        <v>749</v>
      </c>
      <c r="AG156" s="762" t="s">
        <v>749</v>
      </c>
      <c r="AH156" s="762" t="s">
        <v>749</v>
      </c>
      <c r="AI156" s="762" t="s">
        <v>749</v>
      </c>
      <c r="AJ156" s="762" t="s">
        <v>749</v>
      </c>
      <c r="AK156" s="762" t="s">
        <v>749</v>
      </c>
      <c r="AL156" s="762" t="s">
        <v>749</v>
      </c>
      <c r="AM156" s="762" t="s">
        <v>749</v>
      </c>
      <c r="AN156" s="762" t="s">
        <v>749</v>
      </c>
      <c r="AO156" s="763" t="s">
        <v>860</v>
      </c>
      <c r="AP156" s="50"/>
      <c r="AQ156" s="761" t="s">
        <v>860</v>
      </c>
      <c r="AR156" s="762" t="s">
        <v>863</v>
      </c>
      <c r="AS156" s="762">
        <v>2729.02</v>
      </c>
      <c r="AT156" s="762" t="s">
        <v>748</v>
      </c>
      <c r="AU156" s="762" t="s">
        <v>748</v>
      </c>
      <c r="AV156" s="762" t="s">
        <v>748</v>
      </c>
      <c r="AW156" s="762" t="s">
        <v>748</v>
      </c>
      <c r="AX156" s="762" t="s">
        <v>748</v>
      </c>
      <c r="AY156" s="762" t="s">
        <v>748</v>
      </c>
      <c r="AZ156" s="762" t="s">
        <v>748</v>
      </c>
      <c r="BA156" s="762" t="s">
        <v>748</v>
      </c>
      <c r="BB156" s="762" t="s">
        <v>748</v>
      </c>
      <c r="BC156" s="762" t="s">
        <v>861</v>
      </c>
      <c r="BD156" s="762" t="s">
        <v>861</v>
      </c>
      <c r="BE156" s="762" t="s">
        <v>861</v>
      </c>
      <c r="BF156" s="762" t="s">
        <v>861</v>
      </c>
      <c r="BG156" s="762" t="s">
        <v>861</v>
      </c>
      <c r="BH156" s="762" t="s">
        <v>861</v>
      </c>
      <c r="BI156" s="762" t="s">
        <v>861</v>
      </c>
      <c r="BJ156" s="762" t="s">
        <v>861</v>
      </c>
      <c r="BK156" s="762" t="s">
        <v>861</v>
      </c>
      <c r="BL156" s="762" t="s">
        <v>861</v>
      </c>
      <c r="BM156" s="762" t="s">
        <v>862</v>
      </c>
      <c r="BN156" s="762" t="s">
        <v>749</v>
      </c>
      <c r="BO156" s="762" t="s">
        <v>749</v>
      </c>
      <c r="BP156" s="762" t="s">
        <v>749</v>
      </c>
      <c r="BQ156" s="762" t="s">
        <v>749</v>
      </c>
      <c r="BR156" s="762" t="s">
        <v>749</v>
      </c>
      <c r="BS156" s="762" t="s">
        <v>749</v>
      </c>
      <c r="BT156" s="763"/>
    </row>
    <row r="157" spans="2:72">
      <c r="B157" s="760" t="s">
        <v>871</v>
      </c>
      <c r="C157" s="760" t="s">
        <v>840</v>
      </c>
      <c r="D157" s="760" t="s">
        <v>865</v>
      </c>
      <c r="E157" s="760" t="s">
        <v>841</v>
      </c>
      <c r="F157" s="760" t="s">
        <v>29</v>
      </c>
      <c r="G157" s="760" t="s">
        <v>844</v>
      </c>
      <c r="H157" s="760">
        <v>2010</v>
      </c>
      <c r="I157" s="640" t="s">
        <v>859</v>
      </c>
      <c r="J157" s="640"/>
      <c r="K157" s="50"/>
      <c r="L157" s="761" t="s">
        <v>749</v>
      </c>
      <c r="M157" s="762" t="s">
        <v>749</v>
      </c>
      <c r="N157" s="762">
        <v>475.51</v>
      </c>
      <c r="O157" s="762" t="s">
        <v>749</v>
      </c>
      <c r="P157" s="762" t="s">
        <v>749</v>
      </c>
      <c r="Q157" s="762" t="s">
        <v>749</v>
      </c>
      <c r="R157" s="762" t="s">
        <v>749</v>
      </c>
      <c r="S157" s="762" t="s">
        <v>749</v>
      </c>
      <c r="T157" s="762" t="s">
        <v>749</v>
      </c>
      <c r="U157" s="762" t="s">
        <v>749</v>
      </c>
      <c r="V157" s="762" t="s">
        <v>749</v>
      </c>
      <c r="W157" s="762" t="s">
        <v>749</v>
      </c>
      <c r="X157" s="762" t="s">
        <v>749</v>
      </c>
      <c r="Y157" s="762" t="s">
        <v>749</v>
      </c>
      <c r="Z157" s="762" t="s">
        <v>749</v>
      </c>
      <c r="AA157" s="762" t="s">
        <v>749</v>
      </c>
      <c r="AB157" s="762" t="s">
        <v>749</v>
      </c>
      <c r="AC157" s="762" t="s">
        <v>749</v>
      </c>
      <c r="AD157" s="762" t="s">
        <v>749</v>
      </c>
      <c r="AE157" s="762" t="s">
        <v>749</v>
      </c>
      <c r="AF157" s="762" t="s">
        <v>749</v>
      </c>
      <c r="AG157" s="762" t="s">
        <v>749</v>
      </c>
      <c r="AH157" s="762" t="s">
        <v>749</v>
      </c>
      <c r="AI157" s="762" t="s">
        <v>749</v>
      </c>
      <c r="AJ157" s="762" t="s">
        <v>749</v>
      </c>
      <c r="AK157" s="762" t="s">
        <v>749</v>
      </c>
      <c r="AL157" s="762" t="s">
        <v>749</v>
      </c>
      <c r="AM157" s="762" t="s">
        <v>749</v>
      </c>
      <c r="AN157" s="762" t="s">
        <v>749</v>
      </c>
      <c r="AO157" s="763" t="s">
        <v>860</v>
      </c>
      <c r="AP157" s="50"/>
      <c r="AQ157" s="761" t="s">
        <v>860</v>
      </c>
      <c r="AR157" s="762" t="s">
        <v>863</v>
      </c>
      <c r="AS157" s="762">
        <v>1724.71</v>
      </c>
      <c r="AT157" s="762" t="s">
        <v>748</v>
      </c>
      <c r="AU157" s="762" t="s">
        <v>748</v>
      </c>
      <c r="AV157" s="762" t="s">
        <v>748</v>
      </c>
      <c r="AW157" s="762" t="s">
        <v>748</v>
      </c>
      <c r="AX157" s="762" t="s">
        <v>748</v>
      </c>
      <c r="AY157" s="762" t="s">
        <v>748</v>
      </c>
      <c r="AZ157" s="762" t="s">
        <v>748</v>
      </c>
      <c r="BA157" s="762" t="s">
        <v>748</v>
      </c>
      <c r="BB157" s="762" t="s">
        <v>748</v>
      </c>
      <c r="BC157" s="762" t="s">
        <v>861</v>
      </c>
      <c r="BD157" s="762" t="s">
        <v>861</v>
      </c>
      <c r="BE157" s="762" t="s">
        <v>861</v>
      </c>
      <c r="BF157" s="762" t="s">
        <v>861</v>
      </c>
      <c r="BG157" s="762" t="s">
        <v>861</v>
      </c>
      <c r="BH157" s="762" t="s">
        <v>861</v>
      </c>
      <c r="BI157" s="762" t="s">
        <v>861</v>
      </c>
      <c r="BJ157" s="762" t="s">
        <v>861</v>
      </c>
      <c r="BK157" s="762" t="s">
        <v>861</v>
      </c>
      <c r="BL157" s="762" t="s">
        <v>861</v>
      </c>
      <c r="BM157" s="762" t="s">
        <v>862</v>
      </c>
      <c r="BN157" s="762" t="s">
        <v>749</v>
      </c>
      <c r="BO157" s="762" t="s">
        <v>749</v>
      </c>
      <c r="BP157" s="762" t="s">
        <v>749</v>
      </c>
      <c r="BQ157" s="762" t="s">
        <v>749</v>
      </c>
      <c r="BR157" s="762" t="s">
        <v>749</v>
      </c>
      <c r="BS157" s="762" t="s">
        <v>749</v>
      </c>
      <c r="BT157" s="763"/>
    </row>
    <row r="158" spans="2:72">
      <c r="B158" s="760" t="s">
        <v>871</v>
      </c>
      <c r="C158" s="760" t="s">
        <v>849</v>
      </c>
      <c r="D158" s="760" t="s">
        <v>864</v>
      </c>
      <c r="E158" s="760" t="s">
        <v>841</v>
      </c>
      <c r="F158" s="760" t="s">
        <v>849</v>
      </c>
      <c r="G158" s="760" t="s">
        <v>844</v>
      </c>
      <c r="H158" s="760">
        <v>2013</v>
      </c>
      <c r="I158" s="640" t="s">
        <v>859</v>
      </c>
      <c r="J158" s="640"/>
      <c r="K158" s="50"/>
      <c r="L158" s="761" t="s">
        <v>749</v>
      </c>
      <c r="M158" s="762" t="s">
        <v>749</v>
      </c>
      <c r="N158" s="762">
        <v>2588.1799999999998</v>
      </c>
      <c r="O158" s="762" t="s">
        <v>749</v>
      </c>
      <c r="P158" s="762" t="s">
        <v>749</v>
      </c>
      <c r="Q158" s="762" t="s">
        <v>749</v>
      </c>
      <c r="R158" s="762" t="s">
        <v>749</v>
      </c>
      <c r="S158" s="762" t="s">
        <v>749</v>
      </c>
      <c r="T158" s="762" t="s">
        <v>749</v>
      </c>
      <c r="U158" s="762" t="s">
        <v>749</v>
      </c>
      <c r="V158" s="762" t="s">
        <v>749</v>
      </c>
      <c r="W158" s="762" t="s">
        <v>749</v>
      </c>
      <c r="X158" s="762" t="s">
        <v>749</v>
      </c>
      <c r="Y158" s="762" t="s">
        <v>749</v>
      </c>
      <c r="Z158" s="762" t="s">
        <v>749</v>
      </c>
      <c r="AA158" s="762" t="s">
        <v>749</v>
      </c>
      <c r="AB158" s="762" t="s">
        <v>749</v>
      </c>
      <c r="AC158" s="762" t="s">
        <v>749</v>
      </c>
      <c r="AD158" s="762" t="s">
        <v>749</v>
      </c>
      <c r="AE158" s="762" t="s">
        <v>749</v>
      </c>
      <c r="AF158" s="762" t="s">
        <v>749</v>
      </c>
      <c r="AG158" s="762" t="s">
        <v>749</v>
      </c>
      <c r="AH158" s="762" t="s">
        <v>749</v>
      </c>
      <c r="AI158" s="762" t="s">
        <v>749</v>
      </c>
      <c r="AJ158" s="762" t="s">
        <v>749</v>
      </c>
      <c r="AK158" s="762" t="s">
        <v>749</v>
      </c>
      <c r="AL158" s="762" t="s">
        <v>749</v>
      </c>
      <c r="AM158" s="762" t="s">
        <v>749</v>
      </c>
      <c r="AN158" s="762" t="s">
        <v>749</v>
      </c>
      <c r="AO158" s="763" t="s">
        <v>860</v>
      </c>
      <c r="AP158" s="50"/>
      <c r="AQ158" s="761" t="s">
        <v>860</v>
      </c>
      <c r="AR158" s="762" t="s">
        <v>863</v>
      </c>
      <c r="AS158" s="762">
        <v>100173.6</v>
      </c>
      <c r="AT158" s="762" t="s">
        <v>748</v>
      </c>
      <c r="AU158" s="762" t="s">
        <v>748</v>
      </c>
      <c r="AV158" s="762" t="s">
        <v>748</v>
      </c>
      <c r="AW158" s="762" t="s">
        <v>748</v>
      </c>
      <c r="AX158" s="762" t="s">
        <v>748</v>
      </c>
      <c r="AY158" s="762" t="s">
        <v>748</v>
      </c>
      <c r="AZ158" s="762" t="s">
        <v>748</v>
      </c>
      <c r="BA158" s="762" t="s">
        <v>748</v>
      </c>
      <c r="BB158" s="762" t="s">
        <v>748</v>
      </c>
      <c r="BC158" s="762" t="s">
        <v>861</v>
      </c>
      <c r="BD158" s="762" t="s">
        <v>861</v>
      </c>
      <c r="BE158" s="762" t="s">
        <v>861</v>
      </c>
      <c r="BF158" s="762" t="s">
        <v>861</v>
      </c>
      <c r="BG158" s="762" t="s">
        <v>861</v>
      </c>
      <c r="BH158" s="762" t="s">
        <v>861</v>
      </c>
      <c r="BI158" s="762" t="s">
        <v>861</v>
      </c>
      <c r="BJ158" s="762" t="s">
        <v>861</v>
      </c>
      <c r="BK158" s="762" t="s">
        <v>861</v>
      </c>
      <c r="BL158" s="762" t="s">
        <v>861</v>
      </c>
      <c r="BM158" s="762" t="s">
        <v>862</v>
      </c>
      <c r="BN158" s="762" t="s">
        <v>749</v>
      </c>
      <c r="BO158" s="762" t="s">
        <v>749</v>
      </c>
      <c r="BP158" s="762" t="s">
        <v>749</v>
      </c>
      <c r="BQ158" s="762" t="s">
        <v>749</v>
      </c>
      <c r="BR158" s="762" t="s">
        <v>749</v>
      </c>
      <c r="BS158" s="762" t="s">
        <v>749</v>
      </c>
      <c r="BT158" s="763"/>
    </row>
    <row r="159" spans="2:72">
      <c r="B159" s="760" t="s">
        <v>208</v>
      </c>
      <c r="C159" s="760" t="s">
        <v>840</v>
      </c>
      <c r="D159" s="760" t="s">
        <v>1</v>
      </c>
      <c r="E159" s="760" t="s">
        <v>841</v>
      </c>
      <c r="F159" s="760" t="s">
        <v>29</v>
      </c>
      <c r="G159" s="760" t="s">
        <v>842</v>
      </c>
      <c r="H159" s="760">
        <v>2013</v>
      </c>
      <c r="I159" s="640" t="s">
        <v>859</v>
      </c>
      <c r="J159" s="640"/>
      <c r="K159" s="50"/>
      <c r="L159" s="761" t="s">
        <v>749</v>
      </c>
      <c r="M159" s="762" t="s">
        <v>749</v>
      </c>
      <c r="N159" s="762">
        <v>0.04</v>
      </c>
      <c r="O159" s="762">
        <v>0.04</v>
      </c>
      <c r="P159" s="762">
        <v>0.04</v>
      </c>
      <c r="Q159" s="762">
        <v>0.04</v>
      </c>
      <c r="R159" s="762">
        <v>0.02</v>
      </c>
      <c r="S159" s="762" t="s">
        <v>749</v>
      </c>
      <c r="T159" s="762" t="s">
        <v>749</v>
      </c>
      <c r="U159" s="762" t="s">
        <v>749</v>
      </c>
      <c r="V159" s="762" t="s">
        <v>749</v>
      </c>
      <c r="W159" s="762" t="s">
        <v>749</v>
      </c>
      <c r="X159" s="762" t="s">
        <v>749</v>
      </c>
      <c r="Y159" s="762" t="s">
        <v>749</v>
      </c>
      <c r="Z159" s="762" t="s">
        <v>749</v>
      </c>
      <c r="AA159" s="762" t="s">
        <v>749</v>
      </c>
      <c r="AB159" s="762" t="s">
        <v>749</v>
      </c>
      <c r="AC159" s="762" t="s">
        <v>749</v>
      </c>
      <c r="AD159" s="762" t="s">
        <v>749</v>
      </c>
      <c r="AE159" s="762" t="s">
        <v>749</v>
      </c>
      <c r="AF159" s="762" t="s">
        <v>749</v>
      </c>
      <c r="AG159" s="762" t="s">
        <v>749</v>
      </c>
      <c r="AH159" s="762" t="s">
        <v>749</v>
      </c>
      <c r="AI159" s="762" t="s">
        <v>749</v>
      </c>
      <c r="AJ159" s="762" t="s">
        <v>749</v>
      </c>
      <c r="AK159" s="762" t="s">
        <v>749</v>
      </c>
      <c r="AL159" s="762" t="s">
        <v>749</v>
      </c>
      <c r="AM159" s="762" t="s">
        <v>749</v>
      </c>
      <c r="AN159" s="762" t="s">
        <v>749</v>
      </c>
      <c r="AO159" s="763" t="s">
        <v>860</v>
      </c>
      <c r="AP159" s="50"/>
      <c r="AQ159" s="761" t="s">
        <v>860</v>
      </c>
      <c r="AR159" s="762" t="s">
        <v>863</v>
      </c>
      <c r="AS159" s="762">
        <v>247.24</v>
      </c>
      <c r="AT159" s="762">
        <v>247.24</v>
      </c>
      <c r="AU159" s="762">
        <v>247.24</v>
      </c>
      <c r="AV159" s="762">
        <v>247.24</v>
      </c>
      <c r="AW159" s="762">
        <v>133.55000000000001</v>
      </c>
      <c r="AX159" s="762" t="s">
        <v>748</v>
      </c>
      <c r="AY159" s="762" t="s">
        <v>748</v>
      </c>
      <c r="AZ159" s="762" t="s">
        <v>748</v>
      </c>
      <c r="BA159" s="762" t="s">
        <v>748</v>
      </c>
      <c r="BB159" s="762" t="s">
        <v>748</v>
      </c>
      <c r="BC159" s="762" t="s">
        <v>861</v>
      </c>
      <c r="BD159" s="762" t="s">
        <v>861</v>
      </c>
      <c r="BE159" s="762" t="s">
        <v>861</v>
      </c>
      <c r="BF159" s="762" t="s">
        <v>861</v>
      </c>
      <c r="BG159" s="762" t="s">
        <v>861</v>
      </c>
      <c r="BH159" s="762" t="s">
        <v>861</v>
      </c>
      <c r="BI159" s="762" t="s">
        <v>861</v>
      </c>
      <c r="BJ159" s="762" t="s">
        <v>861</v>
      </c>
      <c r="BK159" s="762" t="s">
        <v>861</v>
      </c>
      <c r="BL159" s="762" t="s">
        <v>861</v>
      </c>
      <c r="BM159" s="762" t="s">
        <v>862</v>
      </c>
      <c r="BN159" s="762" t="s">
        <v>749</v>
      </c>
      <c r="BO159" s="762" t="s">
        <v>749</v>
      </c>
      <c r="BP159" s="762" t="s">
        <v>749</v>
      </c>
      <c r="BQ159" s="762" t="s">
        <v>749</v>
      </c>
      <c r="BR159" s="762" t="s">
        <v>749</v>
      </c>
      <c r="BS159" s="762" t="s">
        <v>749</v>
      </c>
      <c r="BT159" s="763"/>
    </row>
    <row r="160" spans="2:72">
      <c r="B160" s="760" t="s">
        <v>208</v>
      </c>
      <c r="C160" s="760" t="s">
        <v>840</v>
      </c>
      <c r="D160" s="760" t="s">
        <v>870</v>
      </c>
      <c r="E160" s="760" t="s">
        <v>841</v>
      </c>
      <c r="F160" s="760" t="s">
        <v>29</v>
      </c>
      <c r="G160" s="760" t="s">
        <v>842</v>
      </c>
      <c r="H160" s="760">
        <v>2012</v>
      </c>
      <c r="I160" s="640" t="s">
        <v>859</v>
      </c>
      <c r="J160" s="640"/>
      <c r="K160" s="50"/>
      <c r="L160" s="761" t="s">
        <v>749</v>
      </c>
      <c r="M160" s="762">
        <v>0.17</v>
      </c>
      <c r="N160" s="762">
        <v>0.17</v>
      </c>
      <c r="O160" s="762">
        <v>0.17</v>
      </c>
      <c r="P160" s="762">
        <v>0.17</v>
      </c>
      <c r="Q160" s="762">
        <v>0.17</v>
      </c>
      <c r="R160" s="762">
        <v>0.17</v>
      </c>
      <c r="S160" s="762">
        <v>0.17</v>
      </c>
      <c r="T160" s="762">
        <v>0.17</v>
      </c>
      <c r="U160" s="762">
        <v>0.17</v>
      </c>
      <c r="V160" s="762">
        <v>0.17</v>
      </c>
      <c r="W160" s="762">
        <v>0.17</v>
      </c>
      <c r="X160" s="762">
        <v>0.17</v>
      </c>
      <c r="Y160" s="762">
        <v>0.17</v>
      </c>
      <c r="Z160" s="762">
        <v>0.17</v>
      </c>
      <c r="AA160" s="762">
        <v>0.17</v>
      </c>
      <c r="AB160" s="762">
        <v>0.17</v>
      </c>
      <c r="AC160" s="762">
        <v>0.17</v>
      </c>
      <c r="AD160" s="762">
        <v>0.17</v>
      </c>
      <c r="AE160" s="762">
        <v>0.17</v>
      </c>
      <c r="AF160" s="762">
        <v>0.14000000000000001</v>
      </c>
      <c r="AG160" s="762" t="s">
        <v>749</v>
      </c>
      <c r="AH160" s="762" t="s">
        <v>749</v>
      </c>
      <c r="AI160" s="762" t="s">
        <v>749</v>
      </c>
      <c r="AJ160" s="762" t="s">
        <v>749</v>
      </c>
      <c r="AK160" s="762" t="s">
        <v>749</v>
      </c>
      <c r="AL160" s="762" t="s">
        <v>749</v>
      </c>
      <c r="AM160" s="762" t="s">
        <v>749</v>
      </c>
      <c r="AN160" s="762" t="s">
        <v>749</v>
      </c>
      <c r="AO160" s="763" t="s">
        <v>860</v>
      </c>
      <c r="AP160" s="50"/>
      <c r="AQ160" s="761" t="s">
        <v>860</v>
      </c>
      <c r="AR160" s="762">
        <v>335.55</v>
      </c>
      <c r="AS160" s="762">
        <v>335.55</v>
      </c>
      <c r="AT160" s="762">
        <v>335.55</v>
      </c>
      <c r="AU160" s="762">
        <v>335.55</v>
      </c>
      <c r="AV160" s="762">
        <v>335.55</v>
      </c>
      <c r="AW160" s="762">
        <v>335.55</v>
      </c>
      <c r="AX160" s="762">
        <v>335.55</v>
      </c>
      <c r="AY160" s="762">
        <v>335.55</v>
      </c>
      <c r="AZ160" s="762">
        <v>335.55</v>
      </c>
      <c r="BA160" s="762">
        <v>335.55</v>
      </c>
      <c r="BB160" s="762">
        <v>335.55</v>
      </c>
      <c r="BC160" s="762">
        <v>335.55</v>
      </c>
      <c r="BD160" s="762">
        <v>335.55</v>
      </c>
      <c r="BE160" s="762">
        <v>335.55</v>
      </c>
      <c r="BF160" s="762">
        <v>335.55</v>
      </c>
      <c r="BG160" s="762">
        <v>335.55</v>
      </c>
      <c r="BH160" s="762">
        <v>335.55</v>
      </c>
      <c r="BI160" s="762">
        <v>335.55</v>
      </c>
      <c r="BJ160" s="762">
        <v>312.31</v>
      </c>
      <c r="BK160" s="762" t="s">
        <v>861</v>
      </c>
      <c r="BL160" s="762" t="s">
        <v>861</v>
      </c>
      <c r="BM160" s="762" t="s">
        <v>862</v>
      </c>
      <c r="BN160" s="762" t="s">
        <v>749</v>
      </c>
      <c r="BO160" s="762" t="s">
        <v>749</v>
      </c>
      <c r="BP160" s="762" t="s">
        <v>749</v>
      </c>
      <c r="BQ160" s="762" t="s">
        <v>749</v>
      </c>
      <c r="BR160" s="762" t="s">
        <v>749</v>
      </c>
      <c r="BS160" s="762" t="s">
        <v>749</v>
      </c>
      <c r="BT160" s="763"/>
    </row>
    <row r="161" spans="2:72">
      <c r="B161" s="760" t="s">
        <v>208</v>
      </c>
      <c r="C161" s="760" t="s">
        <v>845</v>
      </c>
      <c r="D161" s="760" t="s">
        <v>23</v>
      </c>
      <c r="E161" s="760" t="s">
        <v>841</v>
      </c>
      <c r="F161" s="760" t="s">
        <v>872</v>
      </c>
      <c r="G161" s="760" t="s">
        <v>842</v>
      </c>
      <c r="H161" s="760">
        <v>2014</v>
      </c>
      <c r="I161" s="640" t="s">
        <v>859</v>
      </c>
      <c r="J161" s="640"/>
      <c r="K161" s="50"/>
      <c r="L161" s="761" t="s">
        <v>751</v>
      </c>
      <c r="M161" s="762" t="s">
        <v>751</v>
      </c>
      <c r="N161" s="762" t="s">
        <v>873</v>
      </c>
      <c r="O161" s="762">
        <v>132.5</v>
      </c>
      <c r="P161" s="762">
        <v>132.5</v>
      </c>
      <c r="Q161" s="762">
        <v>132.5</v>
      </c>
      <c r="R161" s="762" t="s">
        <v>751</v>
      </c>
      <c r="S161" s="762" t="s">
        <v>751</v>
      </c>
      <c r="T161" s="762" t="s">
        <v>751</v>
      </c>
      <c r="U161" s="762" t="s">
        <v>751</v>
      </c>
      <c r="V161" s="762" t="s">
        <v>751</v>
      </c>
      <c r="W161" s="762" t="s">
        <v>751</v>
      </c>
      <c r="X161" s="762" t="s">
        <v>751</v>
      </c>
      <c r="Y161" s="762" t="s">
        <v>751</v>
      </c>
      <c r="Z161" s="762" t="s">
        <v>751</v>
      </c>
      <c r="AA161" s="762" t="s">
        <v>751</v>
      </c>
      <c r="AB161" s="762" t="s">
        <v>751</v>
      </c>
      <c r="AC161" s="762" t="s">
        <v>751</v>
      </c>
      <c r="AD161" s="762" t="s">
        <v>751</v>
      </c>
      <c r="AE161" s="762" t="s">
        <v>751</v>
      </c>
      <c r="AF161" s="762" t="s">
        <v>751</v>
      </c>
      <c r="AG161" s="762" t="s">
        <v>751</v>
      </c>
      <c r="AH161" s="762" t="s">
        <v>751</v>
      </c>
      <c r="AI161" s="762" t="s">
        <v>749</v>
      </c>
      <c r="AJ161" s="762" t="s">
        <v>874</v>
      </c>
      <c r="AK161" s="762" t="s">
        <v>874</v>
      </c>
      <c r="AL161" s="762" t="s">
        <v>875</v>
      </c>
      <c r="AM161" s="762" t="s">
        <v>875</v>
      </c>
      <c r="AN161" s="762" t="s">
        <v>875</v>
      </c>
      <c r="AO161" s="763" t="s">
        <v>875</v>
      </c>
      <c r="AP161" s="50"/>
      <c r="AQ161" s="761" t="s">
        <v>751</v>
      </c>
      <c r="AR161" s="762" t="s">
        <v>876</v>
      </c>
      <c r="AS161" s="762" t="s">
        <v>876</v>
      </c>
      <c r="AT161" s="762">
        <v>157250.21</v>
      </c>
      <c r="AU161" s="762">
        <v>157250.21</v>
      </c>
      <c r="AV161" s="762">
        <v>157250.21</v>
      </c>
      <c r="AW161" s="762" t="s">
        <v>750</v>
      </c>
      <c r="AX161" s="762" t="s">
        <v>750</v>
      </c>
      <c r="AY161" s="762" t="s">
        <v>750</v>
      </c>
      <c r="AZ161" s="762" t="s">
        <v>750</v>
      </c>
      <c r="BA161" s="762" t="s">
        <v>750</v>
      </c>
      <c r="BB161" s="762" t="s">
        <v>750</v>
      </c>
      <c r="BC161" s="762" t="s">
        <v>750</v>
      </c>
      <c r="BD161" s="762" t="s">
        <v>750</v>
      </c>
      <c r="BE161" s="762" t="s">
        <v>750</v>
      </c>
      <c r="BF161" s="762" t="s">
        <v>876</v>
      </c>
      <c r="BG161" s="762" t="s">
        <v>876</v>
      </c>
      <c r="BH161" s="762" t="s">
        <v>876</v>
      </c>
      <c r="BI161" s="762" t="s">
        <v>876</v>
      </c>
      <c r="BJ161" s="762" t="s">
        <v>876</v>
      </c>
      <c r="BK161" s="762" t="s">
        <v>876</v>
      </c>
      <c r="BL161" s="762" t="s">
        <v>876</v>
      </c>
      <c r="BM161" s="762" t="s">
        <v>876</v>
      </c>
      <c r="BN161" s="762" t="s">
        <v>876</v>
      </c>
      <c r="BO161" s="762" t="s">
        <v>876</v>
      </c>
      <c r="BP161" s="762" t="s">
        <v>876</v>
      </c>
      <c r="BQ161" s="762" t="s">
        <v>875</v>
      </c>
      <c r="BR161" s="762" t="s">
        <v>875</v>
      </c>
      <c r="BS161" s="762" t="s">
        <v>875</v>
      </c>
      <c r="BT161" s="763" t="s">
        <v>875</v>
      </c>
    </row>
    <row r="162" spans="2:72">
      <c r="B162" s="760" t="s">
        <v>208</v>
      </c>
      <c r="C162" s="760" t="s">
        <v>845</v>
      </c>
      <c r="D162" s="760" t="s">
        <v>21</v>
      </c>
      <c r="E162" s="760" t="s">
        <v>841</v>
      </c>
      <c r="F162" s="760" t="s">
        <v>872</v>
      </c>
      <c r="G162" s="760" t="s">
        <v>842</v>
      </c>
      <c r="H162" s="760">
        <v>2014</v>
      </c>
      <c r="I162" s="640" t="s">
        <v>859</v>
      </c>
      <c r="J162" s="640"/>
      <c r="K162" s="50"/>
      <c r="L162" s="761" t="s">
        <v>751</v>
      </c>
      <c r="M162" s="762" t="s">
        <v>751</v>
      </c>
      <c r="N162" s="762" t="s">
        <v>873</v>
      </c>
      <c r="O162" s="762">
        <v>852.48</v>
      </c>
      <c r="P162" s="762">
        <v>846.64</v>
      </c>
      <c r="Q162" s="762">
        <v>789.11</v>
      </c>
      <c r="R162" s="762">
        <v>497</v>
      </c>
      <c r="S162" s="762">
        <v>497</v>
      </c>
      <c r="T162" s="762">
        <v>497</v>
      </c>
      <c r="U162" s="762">
        <v>497</v>
      </c>
      <c r="V162" s="762">
        <v>497</v>
      </c>
      <c r="W162" s="762">
        <v>497</v>
      </c>
      <c r="X162" s="762">
        <v>497</v>
      </c>
      <c r="Y162" s="762">
        <v>487.67</v>
      </c>
      <c r="Z162" s="762">
        <v>198.42</v>
      </c>
      <c r="AA162" s="762" t="s">
        <v>751</v>
      </c>
      <c r="AB162" s="762" t="s">
        <v>751</v>
      </c>
      <c r="AC162" s="762" t="s">
        <v>751</v>
      </c>
      <c r="AD162" s="762" t="s">
        <v>751</v>
      </c>
      <c r="AE162" s="762" t="s">
        <v>751</v>
      </c>
      <c r="AF162" s="762" t="s">
        <v>751</v>
      </c>
      <c r="AG162" s="762" t="s">
        <v>751</v>
      </c>
      <c r="AH162" s="762" t="s">
        <v>751</v>
      </c>
      <c r="AI162" s="762" t="s">
        <v>749</v>
      </c>
      <c r="AJ162" s="762" t="s">
        <v>874</v>
      </c>
      <c r="AK162" s="762" t="s">
        <v>874</v>
      </c>
      <c r="AL162" s="762" t="s">
        <v>875</v>
      </c>
      <c r="AM162" s="762" t="s">
        <v>875</v>
      </c>
      <c r="AN162" s="762" t="s">
        <v>875</v>
      </c>
      <c r="AO162" s="763" t="s">
        <v>875</v>
      </c>
      <c r="AP162" s="50"/>
      <c r="AQ162" s="761" t="s">
        <v>751</v>
      </c>
      <c r="AR162" s="762" t="s">
        <v>876</v>
      </c>
      <c r="AS162" s="762" t="s">
        <v>876</v>
      </c>
      <c r="AT162" s="762">
        <v>2940239.91</v>
      </c>
      <c r="AU162" s="762">
        <v>2919374.23</v>
      </c>
      <c r="AV162" s="762">
        <v>2709943.37</v>
      </c>
      <c r="AW162" s="762">
        <v>1775114.74</v>
      </c>
      <c r="AX162" s="762">
        <v>1775114.74</v>
      </c>
      <c r="AY162" s="762">
        <v>1775114.74</v>
      </c>
      <c r="AZ162" s="762">
        <v>1775114.74</v>
      </c>
      <c r="BA162" s="762">
        <v>1775114.74</v>
      </c>
      <c r="BB162" s="762">
        <v>1775114.74</v>
      </c>
      <c r="BC162" s="762">
        <v>1775114.74</v>
      </c>
      <c r="BD162" s="762">
        <v>1689166.06</v>
      </c>
      <c r="BE162" s="762">
        <v>647250.85</v>
      </c>
      <c r="BF162" s="762" t="s">
        <v>876</v>
      </c>
      <c r="BG162" s="762" t="s">
        <v>876</v>
      </c>
      <c r="BH162" s="762" t="s">
        <v>876</v>
      </c>
      <c r="BI162" s="762" t="s">
        <v>876</v>
      </c>
      <c r="BJ162" s="762" t="s">
        <v>876</v>
      </c>
      <c r="BK162" s="762" t="s">
        <v>876</v>
      </c>
      <c r="BL162" s="762" t="s">
        <v>876</v>
      </c>
      <c r="BM162" s="762" t="s">
        <v>876</v>
      </c>
      <c r="BN162" s="762" t="s">
        <v>876</v>
      </c>
      <c r="BO162" s="762" t="s">
        <v>876</v>
      </c>
      <c r="BP162" s="762" t="s">
        <v>876</v>
      </c>
      <c r="BQ162" s="762" t="s">
        <v>875</v>
      </c>
      <c r="BR162" s="762" t="s">
        <v>875</v>
      </c>
      <c r="BS162" s="762" t="s">
        <v>875</v>
      </c>
      <c r="BT162" s="763" t="s">
        <v>875</v>
      </c>
    </row>
    <row r="163" spans="2:72">
      <c r="B163" s="760" t="s">
        <v>208</v>
      </c>
      <c r="C163" s="760" t="s">
        <v>845</v>
      </c>
      <c r="D163" s="760" t="s">
        <v>20</v>
      </c>
      <c r="E163" s="760" t="s">
        <v>841</v>
      </c>
      <c r="F163" s="760" t="s">
        <v>872</v>
      </c>
      <c r="G163" s="760" t="s">
        <v>842</v>
      </c>
      <c r="H163" s="760">
        <v>2011</v>
      </c>
      <c r="I163" s="640" t="s">
        <v>859</v>
      </c>
      <c r="J163" s="640"/>
      <c r="K163" s="50"/>
      <c r="L163" s="761">
        <v>2.4700000000000002</v>
      </c>
      <c r="M163" s="762">
        <v>2.4700000000000002</v>
      </c>
      <c r="N163" s="762">
        <v>2.4700000000000002</v>
      </c>
      <c r="O163" s="762">
        <v>2.4700000000000002</v>
      </c>
      <c r="P163" s="762" t="s">
        <v>873</v>
      </c>
      <c r="Q163" s="762" t="s">
        <v>751</v>
      </c>
      <c r="R163" s="762" t="s">
        <v>751</v>
      </c>
      <c r="S163" s="762" t="s">
        <v>751</v>
      </c>
      <c r="T163" s="762" t="s">
        <v>751</v>
      </c>
      <c r="U163" s="762" t="s">
        <v>751</v>
      </c>
      <c r="V163" s="762" t="s">
        <v>751</v>
      </c>
      <c r="W163" s="762" t="s">
        <v>751</v>
      </c>
      <c r="X163" s="762" t="s">
        <v>751</v>
      </c>
      <c r="Y163" s="762" t="s">
        <v>751</v>
      </c>
      <c r="Z163" s="762" t="s">
        <v>751</v>
      </c>
      <c r="AA163" s="762" t="s">
        <v>751</v>
      </c>
      <c r="AB163" s="762" t="s">
        <v>751</v>
      </c>
      <c r="AC163" s="762" t="s">
        <v>751</v>
      </c>
      <c r="AD163" s="762" t="s">
        <v>751</v>
      </c>
      <c r="AE163" s="762" t="s">
        <v>751</v>
      </c>
      <c r="AF163" s="762" t="s">
        <v>751</v>
      </c>
      <c r="AG163" s="762" t="s">
        <v>751</v>
      </c>
      <c r="AH163" s="762" t="s">
        <v>751</v>
      </c>
      <c r="AI163" s="762" t="s">
        <v>749</v>
      </c>
      <c r="AJ163" s="762" t="s">
        <v>874</v>
      </c>
      <c r="AK163" s="762" t="s">
        <v>874</v>
      </c>
      <c r="AL163" s="762" t="s">
        <v>875</v>
      </c>
      <c r="AM163" s="762" t="s">
        <v>875</v>
      </c>
      <c r="AN163" s="762" t="s">
        <v>875</v>
      </c>
      <c r="AO163" s="763" t="s">
        <v>875</v>
      </c>
      <c r="AP163" s="50"/>
      <c r="AQ163" s="761">
        <v>12220.41</v>
      </c>
      <c r="AR163" s="762">
        <v>12220.41</v>
      </c>
      <c r="AS163" s="762">
        <v>12220.41</v>
      </c>
      <c r="AT163" s="762">
        <v>12220.41</v>
      </c>
      <c r="AU163" s="762" t="s">
        <v>750</v>
      </c>
      <c r="AV163" s="762" t="s">
        <v>750</v>
      </c>
      <c r="AW163" s="762" t="s">
        <v>750</v>
      </c>
      <c r="AX163" s="762" t="s">
        <v>750</v>
      </c>
      <c r="AY163" s="762" t="s">
        <v>750</v>
      </c>
      <c r="AZ163" s="762" t="s">
        <v>750</v>
      </c>
      <c r="BA163" s="762" t="s">
        <v>750</v>
      </c>
      <c r="BB163" s="762" t="s">
        <v>750</v>
      </c>
      <c r="BC163" s="762" t="s">
        <v>750</v>
      </c>
      <c r="BD163" s="762" t="s">
        <v>750</v>
      </c>
      <c r="BE163" s="762" t="s">
        <v>750</v>
      </c>
      <c r="BF163" s="762" t="s">
        <v>876</v>
      </c>
      <c r="BG163" s="762" t="s">
        <v>876</v>
      </c>
      <c r="BH163" s="762" t="s">
        <v>876</v>
      </c>
      <c r="BI163" s="762" t="s">
        <v>876</v>
      </c>
      <c r="BJ163" s="762" t="s">
        <v>876</v>
      </c>
      <c r="BK163" s="762" t="s">
        <v>876</v>
      </c>
      <c r="BL163" s="762" t="s">
        <v>876</v>
      </c>
      <c r="BM163" s="762" t="s">
        <v>876</v>
      </c>
      <c r="BN163" s="762" t="s">
        <v>876</v>
      </c>
      <c r="BO163" s="762" t="s">
        <v>876</v>
      </c>
      <c r="BP163" s="762" t="s">
        <v>876</v>
      </c>
      <c r="BQ163" s="762" t="s">
        <v>875</v>
      </c>
      <c r="BR163" s="762" t="s">
        <v>875</v>
      </c>
      <c r="BS163" s="762" t="s">
        <v>875</v>
      </c>
      <c r="BT163" s="763" t="s">
        <v>875</v>
      </c>
    </row>
    <row r="164" spans="2:72">
      <c r="B164" s="760" t="s">
        <v>208</v>
      </c>
      <c r="C164" s="760" t="s">
        <v>845</v>
      </c>
      <c r="D164" s="760" t="s">
        <v>20</v>
      </c>
      <c r="E164" s="760" t="s">
        <v>841</v>
      </c>
      <c r="F164" s="760" t="s">
        <v>872</v>
      </c>
      <c r="G164" s="760" t="s">
        <v>842</v>
      </c>
      <c r="H164" s="760">
        <v>2012</v>
      </c>
      <c r="I164" s="640" t="s">
        <v>859</v>
      </c>
      <c r="J164" s="640"/>
      <c r="K164" s="50"/>
      <c r="L164" s="761" t="s">
        <v>751</v>
      </c>
      <c r="M164" s="762">
        <v>0.17</v>
      </c>
      <c r="N164" s="762">
        <v>0.17</v>
      </c>
      <c r="O164" s="762">
        <v>0.17</v>
      </c>
      <c r="P164" s="762">
        <v>0.17</v>
      </c>
      <c r="Q164" s="762" t="s">
        <v>751</v>
      </c>
      <c r="R164" s="762" t="s">
        <v>751</v>
      </c>
      <c r="S164" s="762" t="s">
        <v>751</v>
      </c>
      <c r="T164" s="762" t="s">
        <v>751</v>
      </c>
      <c r="U164" s="762" t="s">
        <v>751</v>
      </c>
      <c r="V164" s="762" t="s">
        <v>751</v>
      </c>
      <c r="W164" s="762" t="s">
        <v>751</v>
      </c>
      <c r="X164" s="762" t="s">
        <v>751</v>
      </c>
      <c r="Y164" s="762" t="s">
        <v>751</v>
      </c>
      <c r="Z164" s="762" t="s">
        <v>751</v>
      </c>
      <c r="AA164" s="762" t="s">
        <v>751</v>
      </c>
      <c r="AB164" s="762" t="s">
        <v>751</v>
      </c>
      <c r="AC164" s="762" t="s">
        <v>751</v>
      </c>
      <c r="AD164" s="762" t="s">
        <v>751</v>
      </c>
      <c r="AE164" s="762" t="s">
        <v>751</v>
      </c>
      <c r="AF164" s="762" t="s">
        <v>751</v>
      </c>
      <c r="AG164" s="762" t="s">
        <v>751</v>
      </c>
      <c r="AH164" s="762" t="s">
        <v>751</v>
      </c>
      <c r="AI164" s="762" t="s">
        <v>749</v>
      </c>
      <c r="AJ164" s="762" t="s">
        <v>874</v>
      </c>
      <c r="AK164" s="762" t="s">
        <v>874</v>
      </c>
      <c r="AL164" s="762" t="s">
        <v>875</v>
      </c>
      <c r="AM164" s="762" t="s">
        <v>875</v>
      </c>
      <c r="AN164" s="762" t="s">
        <v>875</v>
      </c>
      <c r="AO164" s="763" t="s">
        <v>875</v>
      </c>
      <c r="AP164" s="50"/>
      <c r="AQ164" s="761" t="s">
        <v>751</v>
      </c>
      <c r="AR164" s="762">
        <v>854.06</v>
      </c>
      <c r="AS164" s="762">
        <v>854.06</v>
      </c>
      <c r="AT164" s="762">
        <v>854.06</v>
      </c>
      <c r="AU164" s="762">
        <v>854.06</v>
      </c>
      <c r="AV164" s="762" t="s">
        <v>750</v>
      </c>
      <c r="AW164" s="762" t="s">
        <v>750</v>
      </c>
      <c r="AX164" s="762" t="s">
        <v>750</v>
      </c>
      <c r="AY164" s="762" t="s">
        <v>750</v>
      </c>
      <c r="AZ164" s="762" t="s">
        <v>750</v>
      </c>
      <c r="BA164" s="762" t="s">
        <v>750</v>
      </c>
      <c r="BB164" s="762" t="s">
        <v>750</v>
      </c>
      <c r="BC164" s="762" t="s">
        <v>750</v>
      </c>
      <c r="BD164" s="762" t="s">
        <v>750</v>
      </c>
      <c r="BE164" s="762" t="s">
        <v>750</v>
      </c>
      <c r="BF164" s="762" t="s">
        <v>876</v>
      </c>
      <c r="BG164" s="762" t="s">
        <v>876</v>
      </c>
      <c r="BH164" s="762" t="s">
        <v>876</v>
      </c>
      <c r="BI164" s="762" t="s">
        <v>876</v>
      </c>
      <c r="BJ164" s="762" t="s">
        <v>876</v>
      </c>
      <c r="BK164" s="762" t="s">
        <v>876</v>
      </c>
      <c r="BL164" s="762" t="s">
        <v>876</v>
      </c>
      <c r="BM164" s="762" t="s">
        <v>876</v>
      </c>
      <c r="BN164" s="762" t="s">
        <v>876</v>
      </c>
      <c r="BO164" s="762" t="s">
        <v>876</v>
      </c>
      <c r="BP164" s="762" t="s">
        <v>876</v>
      </c>
      <c r="BQ164" s="762" t="s">
        <v>875</v>
      </c>
      <c r="BR164" s="762" t="s">
        <v>875</v>
      </c>
      <c r="BS164" s="762" t="s">
        <v>875</v>
      </c>
      <c r="BT164" s="763" t="s">
        <v>875</v>
      </c>
    </row>
    <row r="165" spans="2:72">
      <c r="B165" s="760" t="s">
        <v>208</v>
      </c>
      <c r="C165" s="760" t="s">
        <v>845</v>
      </c>
      <c r="D165" s="760" t="s">
        <v>20</v>
      </c>
      <c r="E165" s="760" t="s">
        <v>841</v>
      </c>
      <c r="F165" s="760" t="s">
        <v>872</v>
      </c>
      <c r="G165" s="760" t="s">
        <v>842</v>
      </c>
      <c r="H165" s="760">
        <v>2012</v>
      </c>
      <c r="I165" s="640" t="s">
        <v>859</v>
      </c>
      <c r="J165" s="640"/>
      <c r="K165" s="50"/>
      <c r="L165" s="761" t="s">
        <v>751</v>
      </c>
      <c r="M165" s="762">
        <v>0.52</v>
      </c>
      <c r="N165" s="762">
        <v>0.52</v>
      </c>
      <c r="O165" s="762">
        <v>0.52</v>
      </c>
      <c r="P165" s="762">
        <v>0.52</v>
      </c>
      <c r="Q165" s="762" t="s">
        <v>751</v>
      </c>
      <c r="R165" s="762" t="s">
        <v>751</v>
      </c>
      <c r="S165" s="762" t="s">
        <v>751</v>
      </c>
      <c r="T165" s="762" t="s">
        <v>751</v>
      </c>
      <c r="U165" s="762" t="s">
        <v>751</v>
      </c>
      <c r="V165" s="762" t="s">
        <v>751</v>
      </c>
      <c r="W165" s="762" t="s">
        <v>751</v>
      </c>
      <c r="X165" s="762" t="s">
        <v>751</v>
      </c>
      <c r="Y165" s="762" t="s">
        <v>751</v>
      </c>
      <c r="Z165" s="762" t="s">
        <v>751</v>
      </c>
      <c r="AA165" s="762" t="s">
        <v>751</v>
      </c>
      <c r="AB165" s="762" t="s">
        <v>751</v>
      </c>
      <c r="AC165" s="762" t="s">
        <v>751</v>
      </c>
      <c r="AD165" s="762" t="s">
        <v>751</v>
      </c>
      <c r="AE165" s="762" t="s">
        <v>751</v>
      </c>
      <c r="AF165" s="762" t="s">
        <v>751</v>
      </c>
      <c r="AG165" s="762" t="s">
        <v>751</v>
      </c>
      <c r="AH165" s="762" t="s">
        <v>751</v>
      </c>
      <c r="AI165" s="762" t="s">
        <v>749</v>
      </c>
      <c r="AJ165" s="762" t="s">
        <v>874</v>
      </c>
      <c r="AK165" s="762" t="s">
        <v>874</v>
      </c>
      <c r="AL165" s="762" t="s">
        <v>875</v>
      </c>
      <c r="AM165" s="762" t="s">
        <v>875</v>
      </c>
      <c r="AN165" s="762" t="s">
        <v>875</v>
      </c>
      <c r="AO165" s="763" t="s">
        <v>875</v>
      </c>
      <c r="AP165" s="50"/>
      <c r="AQ165" s="761" t="s">
        <v>751</v>
      </c>
      <c r="AR165" s="762">
        <v>2562.1799999999998</v>
      </c>
      <c r="AS165" s="762">
        <v>2562.1799999999998</v>
      </c>
      <c r="AT165" s="762">
        <v>2562.1799999999998</v>
      </c>
      <c r="AU165" s="762">
        <v>2562.1799999999998</v>
      </c>
      <c r="AV165" s="762" t="s">
        <v>750</v>
      </c>
      <c r="AW165" s="762" t="s">
        <v>750</v>
      </c>
      <c r="AX165" s="762" t="s">
        <v>750</v>
      </c>
      <c r="AY165" s="762" t="s">
        <v>750</v>
      </c>
      <c r="AZ165" s="762" t="s">
        <v>750</v>
      </c>
      <c r="BA165" s="762" t="s">
        <v>750</v>
      </c>
      <c r="BB165" s="762" t="s">
        <v>750</v>
      </c>
      <c r="BC165" s="762" t="s">
        <v>750</v>
      </c>
      <c r="BD165" s="762" t="s">
        <v>750</v>
      </c>
      <c r="BE165" s="762" t="s">
        <v>750</v>
      </c>
      <c r="BF165" s="762" t="s">
        <v>876</v>
      </c>
      <c r="BG165" s="762" t="s">
        <v>876</v>
      </c>
      <c r="BH165" s="762" t="s">
        <v>876</v>
      </c>
      <c r="BI165" s="762" t="s">
        <v>876</v>
      </c>
      <c r="BJ165" s="762" t="s">
        <v>876</v>
      </c>
      <c r="BK165" s="762" t="s">
        <v>876</v>
      </c>
      <c r="BL165" s="762" t="s">
        <v>876</v>
      </c>
      <c r="BM165" s="762" t="s">
        <v>876</v>
      </c>
      <c r="BN165" s="762" t="s">
        <v>876</v>
      </c>
      <c r="BO165" s="762" t="s">
        <v>876</v>
      </c>
      <c r="BP165" s="762" t="s">
        <v>876</v>
      </c>
      <c r="BQ165" s="762" t="s">
        <v>875</v>
      </c>
      <c r="BR165" s="762" t="s">
        <v>875</v>
      </c>
      <c r="BS165" s="762" t="s">
        <v>875</v>
      </c>
      <c r="BT165" s="763" t="s">
        <v>875</v>
      </c>
    </row>
    <row r="166" spans="2:72">
      <c r="B166" s="760" t="s">
        <v>208</v>
      </c>
      <c r="C166" s="760" t="s">
        <v>845</v>
      </c>
      <c r="D166" s="760" t="s">
        <v>20</v>
      </c>
      <c r="E166" s="760" t="s">
        <v>841</v>
      </c>
      <c r="F166" s="760" t="s">
        <v>872</v>
      </c>
      <c r="G166" s="760" t="s">
        <v>842</v>
      </c>
      <c r="H166" s="760">
        <v>2013</v>
      </c>
      <c r="I166" s="640" t="s">
        <v>859</v>
      </c>
      <c r="J166" s="640"/>
      <c r="K166" s="50"/>
      <c r="L166" s="761" t="s">
        <v>751</v>
      </c>
      <c r="M166" s="762" t="s">
        <v>751</v>
      </c>
      <c r="N166" s="762">
        <v>0.05</v>
      </c>
      <c r="O166" s="762">
        <v>0.05</v>
      </c>
      <c r="P166" s="762">
        <v>0.05</v>
      </c>
      <c r="Q166" s="762">
        <v>0.05</v>
      </c>
      <c r="R166" s="762" t="s">
        <v>751</v>
      </c>
      <c r="S166" s="762" t="s">
        <v>751</v>
      </c>
      <c r="T166" s="762" t="s">
        <v>751</v>
      </c>
      <c r="U166" s="762" t="s">
        <v>751</v>
      </c>
      <c r="V166" s="762" t="s">
        <v>751</v>
      </c>
      <c r="W166" s="762" t="s">
        <v>751</v>
      </c>
      <c r="X166" s="762" t="s">
        <v>751</v>
      </c>
      <c r="Y166" s="762" t="s">
        <v>751</v>
      </c>
      <c r="Z166" s="762" t="s">
        <v>751</v>
      </c>
      <c r="AA166" s="762" t="s">
        <v>751</v>
      </c>
      <c r="AB166" s="762" t="s">
        <v>751</v>
      </c>
      <c r="AC166" s="762" t="s">
        <v>751</v>
      </c>
      <c r="AD166" s="762" t="s">
        <v>751</v>
      </c>
      <c r="AE166" s="762" t="s">
        <v>751</v>
      </c>
      <c r="AF166" s="762" t="s">
        <v>751</v>
      </c>
      <c r="AG166" s="762" t="s">
        <v>751</v>
      </c>
      <c r="AH166" s="762" t="s">
        <v>751</v>
      </c>
      <c r="AI166" s="762" t="s">
        <v>749</v>
      </c>
      <c r="AJ166" s="762" t="s">
        <v>874</v>
      </c>
      <c r="AK166" s="762" t="s">
        <v>874</v>
      </c>
      <c r="AL166" s="762" t="s">
        <v>875</v>
      </c>
      <c r="AM166" s="762" t="s">
        <v>875</v>
      </c>
      <c r="AN166" s="762" t="s">
        <v>875</v>
      </c>
      <c r="AO166" s="763" t="s">
        <v>875</v>
      </c>
      <c r="AP166" s="50"/>
      <c r="AQ166" s="761" t="s">
        <v>751</v>
      </c>
      <c r="AR166" s="762" t="s">
        <v>876</v>
      </c>
      <c r="AS166" s="762">
        <v>257.08</v>
      </c>
      <c r="AT166" s="762">
        <v>257.08</v>
      </c>
      <c r="AU166" s="762">
        <v>257.08</v>
      </c>
      <c r="AV166" s="762">
        <v>257.08</v>
      </c>
      <c r="AW166" s="762" t="s">
        <v>750</v>
      </c>
      <c r="AX166" s="762" t="s">
        <v>750</v>
      </c>
      <c r="AY166" s="762" t="s">
        <v>750</v>
      </c>
      <c r="AZ166" s="762" t="s">
        <v>750</v>
      </c>
      <c r="BA166" s="762" t="s">
        <v>750</v>
      </c>
      <c r="BB166" s="762" t="s">
        <v>750</v>
      </c>
      <c r="BC166" s="762" t="s">
        <v>750</v>
      </c>
      <c r="BD166" s="762" t="s">
        <v>750</v>
      </c>
      <c r="BE166" s="762" t="s">
        <v>750</v>
      </c>
      <c r="BF166" s="762" t="s">
        <v>876</v>
      </c>
      <c r="BG166" s="762" t="s">
        <v>876</v>
      </c>
      <c r="BH166" s="762" t="s">
        <v>876</v>
      </c>
      <c r="BI166" s="762" t="s">
        <v>876</v>
      </c>
      <c r="BJ166" s="762" t="s">
        <v>876</v>
      </c>
      <c r="BK166" s="762" t="s">
        <v>876</v>
      </c>
      <c r="BL166" s="762" t="s">
        <v>876</v>
      </c>
      <c r="BM166" s="762" t="s">
        <v>876</v>
      </c>
      <c r="BN166" s="762" t="s">
        <v>876</v>
      </c>
      <c r="BO166" s="762" t="s">
        <v>876</v>
      </c>
      <c r="BP166" s="762" t="s">
        <v>876</v>
      </c>
      <c r="BQ166" s="762" t="s">
        <v>875</v>
      </c>
      <c r="BR166" s="762" t="s">
        <v>875</v>
      </c>
      <c r="BS166" s="762" t="s">
        <v>875</v>
      </c>
      <c r="BT166" s="763" t="s">
        <v>875</v>
      </c>
    </row>
    <row r="167" spans="2:72">
      <c r="B167" s="760" t="s">
        <v>208</v>
      </c>
      <c r="C167" s="760" t="s">
        <v>845</v>
      </c>
      <c r="D167" s="760" t="s">
        <v>20</v>
      </c>
      <c r="E167" s="760" t="s">
        <v>841</v>
      </c>
      <c r="F167" s="760" t="s">
        <v>872</v>
      </c>
      <c r="G167" s="760" t="s">
        <v>842</v>
      </c>
      <c r="H167" s="760">
        <v>2013</v>
      </c>
      <c r="I167" s="640" t="s">
        <v>859</v>
      </c>
      <c r="J167" s="640"/>
      <c r="K167" s="50"/>
      <c r="L167" s="761" t="s">
        <v>751</v>
      </c>
      <c r="M167" s="762" t="s">
        <v>751</v>
      </c>
      <c r="N167" s="762">
        <v>17.64</v>
      </c>
      <c r="O167" s="762">
        <v>17.64</v>
      </c>
      <c r="P167" s="762">
        <v>17.64</v>
      </c>
      <c r="Q167" s="762">
        <v>17.64</v>
      </c>
      <c r="R167" s="762" t="s">
        <v>751</v>
      </c>
      <c r="S167" s="762" t="s">
        <v>751</v>
      </c>
      <c r="T167" s="762" t="s">
        <v>751</v>
      </c>
      <c r="U167" s="762" t="s">
        <v>751</v>
      </c>
      <c r="V167" s="762" t="s">
        <v>751</v>
      </c>
      <c r="W167" s="762" t="s">
        <v>751</v>
      </c>
      <c r="X167" s="762" t="s">
        <v>751</v>
      </c>
      <c r="Y167" s="762" t="s">
        <v>751</v>
      </c>
      <c r="Z167" s="762" t="s">
        <v>751</v>
      </c>
      <c r="AA167" s="762" t="s">
        <v>751</v>
      </c>
      <c r="AB167" s="762" t="s">
        <v>751</v>
      </c>
      <c r="AC167" s="762" t="s">
        <v>751</v>
      </c>
      <c r="AD167" s="762" t="s">
        <v>751</v>
      </c>
      <c r="AE167" s="762" t="s">
        <v>751</v>
      </c>
      <c r="AF167" s="762" t="s">
        <v>751</v>
      </c>
      <c r="AG167" s="762" t="s">
        <v>751</v>
      </c>
      <c r="AH167" s="762" t="s">
        <v>751</v>
      </c>
      <c r="AI167" s="762" t="s">
        <v>749</v>
      </c>
      <c r="AJ167" s="762" t="s">
        <v>874</v>
      </c>
      <c r="AK167" s="762" t="s">
        <v>874</v>
      </c>
      <c r="AL167" s="762" t="s">
        <v>875</v>
      </c>
      <c r="AM167" s="762" t="s">
        <v>875</v>
      </c>
      <c r="AN167" s="762" t="s">
        <v>875</v>
      </c>
      <c r="AO167" s="763" t="s">
        <v>875</v>
      </c>
      <c r="AP167" s="50"/>
      <c r="AQ167" s="761" t="s">
        <v>751</v>
      </c>
      <c r="AR167" s="762" t="s">
        <v>876</v>
      </c>
      <c r="AS167" s="762">
        <v>96965.81</v>
      </c>
      <c r="AT167" s="762">
        <v>96965.81</v>
      </c>
      <c r="AU167" s="762">
        <v>96965.81</v>
      </c>
      <c r="AV167" s="762">
        <v>96965.81</v>
      </c>
      <c r="AW167" s="762" t="s">
        <v>750</v>
      </c>
      <c r="AX167" s="762" t="s">
        <v>750</v>
      </c>
      <c r="AY167" s="762" t="s">
        <v>750</v>
      </c>
      <c r="AZ167" s="762" t="s">
        <v>750</v>
      </c>
      <c r="BA167" s="762" t="s">
        <v>750</v>
      </c>
      <c r="BB167" s="762" t="s">
        <v>750</v>
      </c>
      <c r="BC167" s="762" t="s">
        <v>750</v>
      </c>
      <c r="BD167" s="762" t="s">
        <v>750</v>
      </c>
      <c r="BE167" s="762" t="s">
        <v>750</v>
      </c>
      <c r="BF167" s="762" t="s">
        <v>876</v>
      </c>
      <c r="BG167" s="762" t="s">
        <v>876</v>
      </c>
      <c r="BH167" s="762" t="s">
        <v>876</v>
      </c>
      <c r="BI167" s="762" t="s">
        <v>876</v>
      </c>
      <c r="BJ167" s="762" t="s">
        <v>876</v>
      </c>
      <c r="BK167" s="762" t="s">
        <v>876</v>
      </c>
      <c r="BL167" s="762" t="s">
        <v>876</v>
      </c>
      <c r="BM167" s="762" t="s">
        <v>876</v>
      </c>
      <c r="BN167" s="762" t="s">
        <v>876</v>
      </c>
      <c r="BO167" s="762" t="s">
        <v>876</v>
      </c>
      <c r="BP167" s="762" t="s">
        <v>876</v>
      </c>
      <c r="BQ167" s="762" t="s">
        <v>875</v>
      </c>
      <c r="BR167" s="762" t="s">
        <v>875</v>
      </c>
      <c r="BS167" s="762" t="s">
        <v>875</v>
      </c>
      <c r="BT167" s="763" t="s">
        <v>875</v>
      </c>
    </row>
    <row r="168" spans="2:72">
      <c r="B168" s="760" t="s">
        <v>208</v>
      </c>
      <c r="C168" s="760" t="s">
        <v>845</v>
      </c>
      <c r="D168" s="760" t="s">
        <v>20</v>
      </c>
      <c r="E168" s="760" t="s">
        <v>841</v>
      </c>
      <c r="F168" s="760" t="s">
        <v>872</v>
      </c>
      <c r="G168" s="760" t="s">
        <v>842</v>
      </c>
      <c r="H168" s="760">
        <v>2014</v>
      </c>
      <c r="I168" s="640" t="s">
        <v>859</v>
      </c>
      <c r="J168" s="640"/>
      <c r="K168" s="50"/>
      <c r="L168" s="761" t="s">
        <v>751</v>
      </c>
      <c r="M168" s="762" t="s">
        <v>751</v>
      </c>
      <c r="N168" s="762" t="s">
        <v>873</v>
      </c>
      <c r="O168" s="762">
        <v>267.33999999999997</v>
      </c>
      <c r="P168" s="762">
        <v>267.33999999999997</v>
      </c>
      <c r="Q168" s="762">
        <v>267.33999999999997</v>
      </c>
      <c r="R168" s="762">
        <v>267.33999999999997</v>
      </c>
      <c r="S168" s="762" t="s">
        <v>751</v>
      </c>
      <c r="T168" s="762" t="s">
        <v>751</v>
      </c>
      <c r="U168" s="762" t="s">
        <v>751</v>
      </c>
      <c r="V168" s="762" t="s">
        <v>751</v>
      </c>
      <c r="W168" s="762" t="s">
        <v>751</v>
      </c>
      <c r="X168" s="762" t="s">
        <v>751</v>
      </c>
      <c r="Y168" s="762" t="s">
        <v>751</v>
      </c>
      <c r="Z168" s="762" t="s">
        <v>751</v>
      </c>
      <c r="AA168" s="762" t="s">
        <v>751</v>
      </c>
      <c r="AB168" s="762" t="s">
        <v>751</v>
      </c>
      <c r="AC168" s="762" t="s">
        <v>751</v>
      </c>
      <c r="AD168" s="762" t="s">
        <v>751</v>
      </c>
      <c r="AE168" s="762" t="s">
        <v>751</v>
      </c>
      <c r="AF168" s="762" t="s">
        <v>751</v>
      </c>
      <c r="AG168" s="762" t="s">
        <v>751</v>
      </c>
      <c r="AH168" s="762" t="s">
        <v>751</v>
      </c>
      <c r="AI168" s="762" t="s">
        <v>749</v>
      </c>
      <c r="AJ168" s="762" t="s">
        <v>874</v>
      </c>
      <c r="AK168" s="762" t="s">
        <v>874</v>
      </c>
      <c r="AL168" s="762" t="s">
        <v>875</v>
      </c>
      <c r="AM168" s="762" t="s">
        <v>875</v>
      </c>
      <c r="AN168" s="762" t="s">
        <v>875</v>
      </c>
      <c r="AO168" s="763" t="s">
        <v>875</v>
      </c>
      <c r="AP168" s="50"/>
      <c r="AQ168" s="761" t="s">
        <v>751</v>
      </c>
      <c r="AR168" s="762" t="s">
        <v>876</v>
      </c>
      <c r="AS168" s="762" t="s">
        <v>876</v>
      </c>
      <c r="AT168" s="762">
        <v>1305471.3999999999</v>
      </c>
      <c r="AU168" s="762">
        <v>1305471.3999999999</v>
      </c>
      <c r="AV168" s="762">
        <v>1305471.3999999999</v>
      </c>
      <c r="AW168" s="762">
        <v>1305471.3999999999</v>
      </c>
      <c r="AX168" s="762" t="s">
        <v>750</v>
      </c>
      <c r="AY168" s="762" t="s">
        <v>750</v>
      </c>
      <c r="AZ168" s="762" t="s">
        <v>750</v>
      </c>
      <c r="BA168" s="762" t="s">
        <v>750</v>
      </c>
      <c r="BB168" s="762" t="s">
        <v>750</v>
      </c>
      <c r="BC168" s="762" t="s">
        <v>750</v>
      </c>
      <c r="BD168" s="762" t="s">
        <v>750</v>
      </c>
      <c r="BE168" s="762" t="s">
        <v>750</v>
      </c>
      <c r="BF168" s="762" t="s">
        <v>876</v>
      </c>
      <c r="BG168" s="762" t="s">
        <v>876</v>
      </c>
      <c r="BH168" s="762" t="s">
        <v>876</v>
      </c>
      <c r="BI168" s="762" t="s">
        <v>876</v>
      </c>
      <c r="BJ168" s="762" t="s">
        <v>876</v>
      </c>
      <c r="BK168" s="762" t="s">
        <v>876</v>
      </c>
      <c r="BL168" s="762" t="s">
        <v>876</v>
      </c>
      <c r="BM168" s="762" t="s">
        <v>876</v>
      </c>
      <c r="BN168" s="762" t="s">
        <v>876</v>
      </c>
      <c r="BO168" s="762" t="s">
        <v>876</v>
      </c>
      <c r="BP168" s="762" t="s">
        <v>876</v>
      </c>
      <c r="BQ168" s="762" t="s">
        <v>875</v>
      </c>
      <c r="BR168" s="762" t="s">
        <v>875</v>
      </c>
      <c r="BS168" s="762" t="s">
        <v>875</v>
      </c>
      <c r="BT168" s="763" t="s">
        <v>875</v>
      </c>
    </row>
    <row r="169" spans="2:72">
      <c r="B169" s="760" t="s">
        <v>208</v>
      </c>
      <c r="C169" s="760" t="s">
        <v>845</v>
      </c>
      <c r="D169" s="760" t="s">
        <v>17</v>
      </c>
      <c r="E169" s="760" t="s">
        <v>841</v>
      </c>
      <c r="F169" s="760" t="s">
        <v>872</v>
      </c>
      <c r="G169" s="760" t="s">
        <v>842</v>
      </c>
      <c r="H169" s="760">
        <v>2012</v>
      </c>
      <c r="I169" s="640" t="s">
        <v>859</v>
      </c>
      <c r="J169" s="640"/>
      <c r="K169" s="50"/>
      <c r="L169" s="761" t="s">
        <v>751</v>
      </c>
      <c r="M169" s="762">
        <v>84.95</v>
      </c>
      <c r="N169" s="762">
        <v>84.95</v>
      </c>
      <c r="O169" s="762">
        <v>84.95</v>
      </c>
      <c r="P169" s="762">
        <v>84.95</v>
      </c>
      <c r="Q169" s="762">
        <v>84.95</v>
      </c>
      <c r="R169" s="762">
        <v>84.9</v>
      </c>
      <c r="S169" s="762">
        <v>84.9</v>
      </c>
      <c r="T169" s="762">
        <v>84.9</v>
      </c>
      <c r="U169" s="762">
        <v>84.9</v>
      </c>
      <c r="V169" s="762">
        <v>84.9</v>
      </c>
      <c r="W169" s="762">
        <v>84.9</v>
      </c>
      <c r="X169" s="762">
        <v>84.29</v>
      </c>
      <c r="Y169" s="762">
        <v>84.29</v>
      </c>
      <c r="Z169" s="762">
        <v>84.29</v>
      </c>
      <c r="AA169" s="762">
        <v>84.29</v>
      </c>
      <c r="AB169" s="762" t="s">
        <v>751</v>
      </c>
      <c r="AC169" s="762" t="s">
        <v>751</v>
      </c>
      <c r="AD169" s="762" t="s">
        <v>751</v>
      </c>
      <c r="AE169" s="762" t="s">
        <v>751</v>
      </c>
      <c r="AF169" s="762" t="s">
        <v>751</v>
      </c>
      <c r="AG169" s="762" t="s">
        <v>751</v>
      </c>
      <c r="AH169" s="762" t="s">
        <v>751</v>
      </c>
      <c r="AI169" s="762" t="s">
        <v>749</v>
      </c>
      <c r="AJ169" s="762" t="s">
        <v>874</v>
      </c>
      <c r="AK169" s="762" t="s">
        <v>874</v>
      </c>
      <c r="AL169" s="762" t="s">
        <v>875</v>
      </c>
      <c r="AM169" s="762" t="s">
        <v>875</v>
      </c>
      <c r="AN169" s="762" t="s">
        <v>875</v>
      </c>
      <c r="AO169" s="763" t="s">
        <v>875</v>
      </c>
      <c r="AP169" s="50"/>
      <c r="AQ169" s="761" t="s">
        <v>751</v>
      </c>
      <c r="AR169" s="762">
        <v>224537.79</v>
      </c>
      <c r="AS169" s="762">
        <v>224537.79</v>
      </c>
      <c r="AT169" s="762">
        <v>224537.79</v>
      </c>
      <c r="AU169" s="762">
        <v>224537.79</v>
      </c>
      <c r="AV169" s="762">
        <v>224537.79</v>
      </c>
      <c r="AW169" s="762">
        <v>224388.15</v>
      </c>
      <c r="AX169" s="762">
        <v>224388.15</v>
      </c>
      <c r="AY169" s="762">
        <v>224388.15</v>
      </c>
      <c r="AZ169" s="762">
        <v>224388.15</v>
      </c>
      <c r="BA169" s="762">
        <v>224388.15</v>
      </c>
      <c r="BB169" s="762">
        <v>224388.15</v>
      </c>
      <c r="BC169" s="762">
        <v>222377.9</v>
      </c>
      <c r="BD169" s="762">
        <v>222377.9</v>
      </c>
      <c r="BE169" s="762">
        <v>222377.9</v>
      </c>
      <c r="BF169" s="762">
        <v>222377.9</v>
      </c>
      <c r="BG169" s="762" t="s">
        <v>876</v>
      </c>
      <c r="BH169" s="762" t="s">
        <v>876</v>
      </c>
      <c r="BI169" s="762" t="s">
        <v>876</v>
      </c>
      <c r="BJ169" s="762" t="s">
        <v>876</v>
      </c>
      <c r="BK169" s="762" t="s">
        <v>876</v>
      </c>
      <c r="BL169" s="762" t="s">
        <v>876</v>
      </c>
      <c r="BM169" s="762" t="s">
        <v>876</v>
      </c>
      <c r="BN169" s="762" t="s">
        <v>876</v>
      </c>
      <c r="BO169" s="762" t="s">
        <v>876</v>
      </c>
      <c r="BP169" s="762" t="s">
        <v>876</v>
      </c>
      <c r="BQ169" s="762" t="s">
        <v>875</v>
      </c>
      <c r="BR169" s="762" t="s">
        <v>875</v>
      </c>
      <c r="BS169" s="762" t="s">
        <v>875</v>
      </c>
      <c r="BT169" s="763" t="s">
        <v>875</v>
      </c>
    </row>
    <row r="170" spans="2:72">
      <c r="B170" s="760" t="s">
        <v>208</v>
      </c>
      <c r="C170" s="760" t="s">
        <v>845</v>
      </c>
      <c r="D170" s="760" t="s">
        <v>17</v>
      </c>
      <c r="E170" s="760" t="s">
        <v>841</v>
      </c>
      <c r="F170" s="760" t="s">
        <v>872</v>
      </c>
      <c r="G170" s="760" t="s">
        <v>842</v>
      </c>
      <c r="H170" s="760">
        <v>2013</v>
      </c>
      <c r="I170" s="640" t="s">
        <v>859</v>
      </c>
      <c r="J170" s="640"/>
      <c r="K170" s="50"/>
      <c r="L170" s="761" t="s">
        <v>751</v>
      </c>
      <c r="M170" s="762" t="s">
        <v>751</v>
      </c>
      <c r="N170" s="762">
        <v>580.97</v>
      </c>
      <c r="O170" s="762">
        <v>580.97</v>
      </c>
      <c r="P170" s="762">
        <v>580.97</v>
      </c>
      <c r="Q170" s="762">
        <v>580.97</v>
      </c>
      <c r="R170" s="762">
        <v>580.97</v>
      </c>
      <c r="S170" s="762">
        <v>580.97</v>
      </c>
      <c r="T170" s="762">
        <v>580.97</v>
      </c>
      <c r="U170" s="762">
        <v>580.97</v>
      </c>
      <c r="V170" s="762">
        <v>572.97</v>
      </c>
      <c r="W170" s="762">
        <v>572.97</v>
      </c>
      <c r="X170" s="762">
        <v>561.89</v>
      </c>
      <c r="Y170" s="762">
        <v>561.89</v>
      </c>
      <c r="Z170" s="762">
        <v>561.89</v>
      </c>
      <c r="AA170" s="762">
        <v>561.89</v>
      </c>
      <c r="AB170" s="762">
        <v>561.89</v>
      </c>
      <c r="AC170" s="762" t="s">
        <v>751</v>
      </c>
      <c r="AD170" s="762" t="s">
        <v>751</v>
      </c>
      <c r="AE170" s="762" t="s">
        <v>751</v>
      </c>
      <c r="AF170" s="762" t="s">
        <v>751</v>
      </c>
      <c r="AG170" s="762" t="s">
        <v>751</v>
      </c>
      <c r="AH170" s="762" t="s">
        <v>751</v>
      </c>
      <c r="AI170" s="762" t="s">
        <v>749</v>
      </c>
      <c r="AJ170" s="762" t="s">
        <v>874</v>
      </c>
      <c r="AK170" s="762" t="s">
        <v>874</v>
      </c>
      <c r="AL170" s="762" t="s">
        <v>875</v>
      </c>
      <c r="AM170" s="762" t="s">
        <v>875</v>
      </c>
      <c r="AN170" s="762" t="s">
        <v>875</v>
      </c>
      <c r="AO170" s="763" t="s">
        <v>875</v>
      </c>
      <c r="AP170" s="50"/>
      <c r="AQ170" s="761" t="s">
        <v>751</v>
      </c>
      <c r="AR170" s="762" t="s">
        <v>876</v>
      </c>
      <c r="AS170" s="762">
        <v>3201969.6</v>
      </c>
      <c r="AT170" s="762">
        <v>3201969.6</v>
      </c>
      <c r="AU170" s="762">
        <v>3201969.6</v>
      </c>
      <c r="AV170" s="762">
        <v>3201969.6</v>
      </c>
      <c r="AW170" s="762">
        <v>3201969.6</v>
      </c>
      <c r="AX170" s="762">
        <v>3201969.6</v>
      </c>
      <c r="AY170" s="762">
        <v>3201969.6</v>
      </c>
      <c r="AZ170" s="762">
        <v>3201969.6</v>
      </c>
      <c r="BA170" s="762">
        <v>3175500.59</v>
      </c>
      <c r="BB170" s="762">
        <v>3175500.59</v>
      </c>
      <c r="BC170" s="762">
        <v>3106573.85</v>
      </c>
      <c r="BD170" s="762">
        <v>3106573.85</v>
      </c>
      <c r="BE170" s="762">
        <v>3106573.85</v>
      </c>
      <c r="BF170" s="762">
        <v>3106573.85</v>
      </c>
      <c r="BG170" s="762">
        <v>3106573.85</v>
      </c>
      <c r="BH170" s="762" t="s">
        <v>876</v>
      </c>
      <c r="BI170" s="762" t="s">
        <v>876</v>
      </c>
      <c r="BJ170" s="762" t="s">
        <v>876</v>
      </c>
      <c r="BK170" s="762" t="s">
        <v>876</v>
      </c>
      <c r="BL170" s="762" t="s">
        <v>876</v>
      </c>
      <c r="BM170" s="762" t="s">
        <v>876</v>
      </c>
      <c r="BN170" s="762" t="s">
        <v>876</v>
      </c>
      <c r="BO170" s="762" t="s">
        <v>876</v>
      </c>
      <c r="BP170" s="762" t="s">
        <v>876</v>
      </c>
      <c r="BQ170" s="762" t="s">
        <v>875</v>
      </c>
      <c r="BR170" s="762" t="s">
        <v>875</v>
      </c>
      <c r="BS170" s="762" t="s">
        <v>875</v>
      </c>
      <c r="BT170" s="763" t="s">
        <v>875</v>
      </c>
    </row>
    <row r="171" spans="2:72">
      <c r="B171" s="760" t="s">
        <v>208</v>
      </c>
      <c r="C171" s="760" t="s">
        <v>845</v>
      </c>
      <c r="D171" s="760" t="s">
        <v>17</v>
      </c>
      <c r="E171" s="760" t="s">
        <v>841</v>
      </c>
      <c r="F171" s="760" t="s">
        <v>872</v>
      </c>
      <c r="G171" s="760" t="s">
        <v>842</v>
      </c>
      <c r="H171" s="760">
        <v>2014</v>
      </c>
      <c r="I171" s="640" t="s">
        <v>859</v>
      </c>
      <c r="J171" s="640"/>
      <c r="K171" s="50"/>
      <c r="L171" s="761" t="s">
        <v>751</v>
      </c>
      <c r="M171" s="762" t="s">
        <v>751</v>
      </c>
      <c r="N171" s="762" t="s">
        <v>873</v>
      </c>
      <c r="O171" s="762">
        <v>151.19999999999999</v>
      </c>
      <c r="P171" s="762">
        <v>151.19999999999999</v>
      </c>
      <c r="Q171" s="762">
        <v>151.19999999999999</v>
      </c>
      <c r="R171" s="762">
        <v>151.19999999999999</v>
      </c>
      <c r="S171" s="762">
        <v>151.19999999999999</v>
      </c>
      <c r="T171" s="762">
        <v>151.19999999999999</v>
      </c>
      <c r="U171" s="762">
        <v>151.19999999999999</v>
      </c>
      <c r="V171" s="762">
        <v>151.19999999999999</v>
      </c>
      <c r="W171" s="762">
        <v>151.19999999999999</v>
      </c>
      <c r="X171" s="762">
        <v>151.19999999999999</v>
      </c>
      <c r="Y171" s="762">
        <v>150.94999999999999</v>
      </c>
      <c r="Z171" s="762">
        <v>150.94999999999999</v>
      </c>
      <c r="AA171" s="762">
        <v>150.94999999999999</v>
      </c>
      <c r="AB171" s="762">
        <v>150.94999999999999</v>
      </c>
      <c r="AC171" s="762">
        <v>150.94999999999999</v>
      </c>
      <c r="AD171" s="762">
        <v>0.48</v>
      </c>
      <c r="AE171" s="762">
        <v>0.48</v>
      </c>
      <c r="AF171" s="762" t="s">
        <v>751</v>
      </c>
      <c r="AG171" s="762" t="s">
        <v>751</v>
      </c>
      <c r="AH171" s="762" t="s">
        <v>751</v>
      </c>
      <c r="AI171" s="762" t="s">
        <v>749</v>
      </c>
      <c r="AJ171" s="762" t="s">
        <v>874</v>
      </c>
      <c r="AK171" s="762" t="s">
        <v>874</v>
      </c>
      <c r="AL171" s="762" t="s">
        <v>875</v>
      </c>
      <c r="AM171" s="762" t="s">
        <v>875</v>
      </c>
      <c r="AN171" s="762" t="s">
        <v>875</v>
      </c>
      <c r="AO171" s="763" t="s">
        <v>875</v>
      </c>
      <c r="AP171" s="50"/>
      <c r="AQ171" s="761" t="s">
        <v>751</v>
      </c>
      <c r="AR171" s="762" t="s">
        <v>876</v>
      </c>
      <c r="AS171" s="762" t="s">
        <v>876</v>
      </c>
      <c r="AT171" s="762">
        <v>521315.41</v>
      </c>
      <c r="AU171" s="762">
        <v>521315.41</v>
      </c>
      <c r="AV171" s="762">
        <v>521315.41</v>
      </c>
      <c r="AW171" s="762">
        <v>521315.41</v>
      </c>
      <c r="AX171" s="762">
        <v>521315.41</v>
      </c>
      <c r="AY171" s="762">
        <v>521315.41</v>
      </c>
      <c r="AZ171" s="762">
        <v>521315.41</v>
      </c>
      <c r="BA171" s="762">
        <v>521315.41</v>
      </c>
      <c r="BB171" s="762">
        <v>521315.41</v>
      </c>
      <c r="BC171" s="762">
        <v>521315.41</v>
      </c>
      <c r="BD171" s="762">
        <v>517573.64</v>
      </c>
      <c r="BE171" s="762">
        <v>517573.64</v>
      </c>
      <c r="BF171" s="762">
        <v>517573.64</v>
      </c>
      <c r="BG171" s="762">
        <v>517573.64</v>
      </c>
      <c r="BH171" s="762">
        <v>509713.37</v>
      </c>
      <c r="BI171" s="762">
        <v>3900.1</v>
      </c>
      <c r="BJ171" s="762">
        <v>3900.1</v>
      </c>
      <c r="BK171" s="762" t="s">
        <v>876</v>
      </c>
      <c r="BL171" s="762" t="s">
        <v>876</v>
      </c>
      <c r="BM171" s="762" t="s">
        <v>876</v>
      </c>
      <c r="BN171" s="762" t="s">
        <v>876</v>
      </c>
      <c r="BO171" s="762" t="s">
        <v>876</v>
      </c>
      <c r="BP171" s="762" t="s">
        <v>876</v>
      </c>
      <c r="BQ171" s="762" t="s">
        <v>875</v>
      </c>
      <c r="BR171" s="762" t="s">
        <v>875</v>
      </c>
      <c r="BS171" s="762" t="s">
        <v>875</v>
      </c>
      <c r="BT171" s="763" t="s">
        <v>875</v>
      </c>
    </row>
    <row r="172" spans="2:72">
      <c r="B172" s="760" t="s">
        <v>208</v>
      </c>
      <c r="C172" s="760" t="s">
        <v>845</v>
      </c>
      <c r="D172" s="760" t="s">
        <v>22</v>
      </c>
      <c r="E172" s="760" t="s">
        <v>841</v>
      </c>
      <c r="F172" s="760" t="s">
        <v>872</v>
      </c>
      <c r="G172" s="760" t="s">
        <v>842</v>
      </c>
      <c r="H172" s="760">
        <v>2012</v>
      </c>
      <c r="I172" s="640" t="s">
        <v>859</v>
      </c>
      <c r="J172" s="640"/>
      <c r="K172" s="50"/>
      <c r="L172" s="761" t="s">
        <v>751</v>
      </c>
      <c r="M172" s="762">
        <v>168.5</v>
      </c>
      <c r="N172" s="762">
        <v>168.5</v>
      </c>
      <c r="O172" s="762">
        <v>162.19999999999999</v>
      </c>
      <c r="P172" s="762">
        <v>162.19999999999999</v>
      </c>
      <c r="Q172" s="762">
        <v>162.19999999999999</v>
      </c>
      <c r="R172" s="762">
        <v>157.46</v>
      </c>
      <c r="S172" s="762">
        <v>157.37</v>
      </c>
      <c r="T172" s="762">
        <v>157.37</v>
      </c>
      <c r="U172" s="762">
        <v>156.68</v>
      </c>
      <c r="V172" s="762">
        <v>156.13999999999999</v>
      </c>
      <c r="W172" s="762">
        <v>154.94999999999999</v>
      </c>
      <c r="X172" s="762">
        <v>154.94999999999999</v>
      </c>
      <c r="Y172" s="762">
        <v>8.9600000000000009</v>
      </c>
      <c r="Z172" s="762">
        <v>8.9600000000000009</v>
      </c>
      <c r="AA172" s="762">
        <v>8.9600000000000009</v>
      </c>
      <c r="AB172" s="762">
        <v>8.9600000000000009</v>
      </c>
      <c r="AC172" s="762">
        <v>8.9600000000000009</v>
      </c>
      <c r="AD172" s="762">
        <v>8.9600000000000009</v>
      </c>
      <c r="AE172" s="762">
        <v>8.9600000000000009</v>
      </c>
      <c r="AF172" s="762">
        <v>8.9600000000000009</v>
      </c>
      <c r="AG172" s="762" t="s">
        <v>751</v>
      </c>
      <c r="AH172" s="762" t="s">
        <v>751</v>
      </c>
      <c r="AI172" s="762" t="s">
        <v>749</v>
      </c>
      <c r="AJ172" s="762" t="s">
        <v>874</v>
      </c>
      <c r="AK172" s="762" t="s">
        <v>874</v>
      </c>
      <c r="AL172" s="762" t="s">
        <v>875</v>
      </c>
      <c r="AM172" s="762" t="s">
        <v>875</v>
      </c>
      <c r="AN172" s="762" t="s">
        <v>875</v>
      </c>
      <c r="AO172" s="763" t="s">
        <v>875</v>
      </c>
      <c r="AP172" s="50"/>
      <c r="AQ172" s="761" t="s">
        <v>751</v>
      </c>
      <c r="AR172" s="762">
        <v>1220400</v>
      </c>
      <c r="AS172" s="762">
        <v>1220400</v>
      </c>
      <c r="AT172" s="762">
        <v>1200907</v>
      </c>
      <c r="AU172" s="762">
        <v>1200907</v>
      </c>
      <c r="AV172" s="762">
        <v>1200907</v>
      </c>
      <c r="AW172" s="762">
        <v>1183780</v>
      </c>
      <c r="AX172" s="762">
        <v>1183342</v>
      </c>
      <c r="AY172" s="762">
        <v>1183342</v>
      </c>
      <c r="AZ172" s="762">
        <v>1177272</v>
      </c>
      <c r="BA172" s="762">
        <v>1173289</v>
      </c>
      <c r="BB172" s="762">
        <v>1164034</v>
      </c>
      <c r="BC172" s="762">
        <v>1158726</v>
      </c>
      <c r="BD172" s="762">
        <v>70162</v>
      </c>
      <c r="BE172" s="762">
        <v>70162</v>
      </c>
      <c r="BF172" s="762">
        <v>70162</v>
      </c>
      <c r="BG172" s="762">
        <v>58115</v>
      </c>
      <c r="BH172" s="762">
        <v>27882</v>
      </c>
      <c r="BI172" s="762">
        <v>27882</v>
      </c>
      <c r="BJ172" s="762">
        <v>27882</v>
      </c>
      <c r="BK172" s="762">
        <v>27882</v>
      </c>
      <c r="BL172" s="762" t="s">
        <v>876</v>
      </c>
      <c r="BM172" s="762" t="s">
        <v>876</v>
      </c>
      <c r="BN172" s="762" t="s">
        <v>876</v>
      </c>
      <c r="BO172" s="762" t="s">
        <v>876</v>
      </c>
      <c r="BP172" s="762" t="s">
        <v>876</v>
      </c>
      <c r="BQ172" s="762" t="s">
        <v>875</v>
      </c>
      <c r="BR172" s="762" t="s">
        <v>875</v>
      </c>
      <c r="BS172" s="762" t="s">
        <v>875</v>
      </c>
      <c r="BT172" s="763" t="s">
        <v>875</v>
      </c>
    </row>
    <row r="173" spans="2:72">
      <c r="B173" s="760" t="s">
        <v>208</v>
      </c>
      <c r="C173" s="760" t="s">
        <v>845</v>
      </c>
      <c r="D173" s="760" t="s">
        <v>22</v>
      </c>
      <c r="E173" s="760" t="s">
        <v>841</v>
      </c>
      <c r="F173" s="760" t="s">
        <v>872</v>
      </c>
      <c r="G173" s="760" t="s">
        <v>842</v>
      </c>
      <c r="H173" s="760">
        <v>2013</v>
      </c>
      <c r="I173" s="640" t="s">
        <v>859</v>
      </c>
      <c r="J173" s="640"/>
      <c r="K173" s="50"/>
      <c r="L173" s="761" t="s">
        <v>751</v>
      </c>
      <c r="M173" s="762" t="s">
        <v>751</v>
      </c>
      <c r="N173" s="762">
        <v>319.87</v>
      </c>
      <c r="O173" s="762">
        <v>317.35000000000002</v>
      </c>
      <c r="P173" s="762">
        <v>317.35000000000002</v>
      </c>
      <c r="Q173" s="762">
        <v>317.35000000000002</v>
      </c>
      <c r="R173" s="762">
        <v>311.95</v>
      </c>
      <c r="S173" s="762">
        <v>307.08</v>
      </c>
      <c r="T173" s="762">
        <v>307.08</v>
      </c>
      <c r="U173" s="762">
        <v>305.70999999999998</v>
      </c>
      <c r="V173" s="762">
        <v>280.95</v>
      </c>
      <c r="W173" s="762">
        <v>245.4</v>
      </c>
      <c r="X173" s="762">
        <v>185.96</v>
      </c>
      <c r="Y173" s="762">
        <v>174.66</v>
      </c>
      <c r="Z173" s="762">
        <v>163.62</v>
      </c>
      <c r="AA173" s="762">
        <v>153.51</v>
      </c>
      <c r="AB173" s="762">
        <v>153.51</v>
      </c>
      <c r="AC173" s="762">
        <v>127.08</v>
      </c>
      <c r="AD173" s="762">
        <v>3.59</v>
      </c>
      <c r="AE173" s="762" t="s">
        <v>751</v>
      </c>
      <c r="AF173" s="762" t="s">
        <v>751</v>
      </c>
      <c r="AG173" s="762" t="s">
        <v>751</v>
      </c>
      <c r="AH173" s="762" t="s">
        <v>751</v>
      </c>
      <c r="AI173" s="762" t="s">
        <v>749</v>
      </c>
      <c r="AJ173" s="762" t="s">
        <v>874</v>
      </c>
      <c r="AK173" s="762" t="s">
        <v>874</v>
      </c>
      <c r="AL173" s="762" t="s">
        <v>875</v>
      </c>
      <c r="AM173" s="762" t="s">
        <v>875</v>
      </c>
      <c r="AN173" s="762" t="s">
        <v>875</v>
      </c>
      <c r="AO173" s="763" t="s">
        <v>875</v>
      </c>
      <c r="AP173" s="50"/>
      <c r="AQ173" s="761" t="s">
        <v>751</v>
      </c>
      <c r="AR173" s="762" t="s">
        <v>876</v>
      </c>
      <c r="AS173" s="762">
        <v>1570841.78</v>
      </c>
      <c r="AT173" s="762">
        <v>1560330.04</v>
      </c>
      <c r="AU173" s="762">
        <v>1560330.04</v>
      </c>
      <c r="AV173" s="762">
        <v>1560330.04</v>
      </c>
      <c r="AW173" s="762">
        <v>1541513.38</v>
      </c>
      <c r="AX173" s="762">
        <v>1514545.72</v>
      </c>
      <c r="AY173" s="762">
        <v>1514545.72</v>
      </c>
      <c r="AZ173" s="762">
        <v>1495923.12</v>
      </c>
      <c r="BA173" s="762">
        <v>1386188.75</v>
      </c>
      <c r="BB173" s="762">
        <v>1189601.1100000001</v>
      </c>
      <c r="BC173" s="762">
        <v>712037</v>
      </c>
      <c r="BD173" s="762">
        <v>557628.35</v>
      </c>
      <c r="BE173" s="762">
        <v>489866.83</v>
      </c>
      <c r="BF173" s="762">
        <v>450278.22</v>
      </c>
      <c r="BG173" s="762">
        <v>450278.22</v>
      </c>
      <c r="BH173" s="762">
        <v>366439.75</v>
      </c>
      <c r="BI173" s="762">
        <v>4274.82</v>
      </c>
      <c r="BJ173" s="762" t="s">
        <v>876</v>
      </c>
      <c r="BK173" s="762" t="s">
        <v>876</v>
      </c>
      <c r="BL173" s="762" t="s">
        <v>876</v>
      </c>
      <c r="BM173" s="762" t="s">
        <v>876</v>
      </c>
      <c r="BN173" s="762" t="s">
        <v>876</v>
      </c>
      <c r="BO173" s="762" t="s">
        <v>876</v>
      </c>
      <c r="BP173" s="762" t="s">
        <v>876</v>
      </c>
      <c r="BQ173" s="762" t="s">
        <v>875</v>
      </c>
      <c r="BR173" s="762" t="s">
        <v>875</v>
      </c>
      <c r="BS173" s="762" t="s">
        <v>875</v>
      </c>
      <c r="BT173" s="763" t="s">
        <v>875</v>
      </c>
    </row>
    <row r="174" spans="2:72">
      <c r="B174" s="760" t="s">
        <v>208</v>
      </c>
      <c r="C174" s="760" t="s">
        <v>845</v>
      </c>
      <c r="D174" s="760" t="s">
        <v>22</v>
      </c>
      <c r="E174" s="760" t="s">
        <v>841</v>
      </c>
      <c r="F174" s="760" t="s">
        <v>872</v>
      </c>
      <c r="G174" s="760" t="s">
        <v>842</v>
      </c>
      <c r="H174" s="760">
        <v>2014</v>
      </c>
      <c r="I174" s="640" t="s">
        <v>859</v>
      </c>
      <c r="J174" s="640"/>
      <c r="K174" s="50"/>
      <c r="L174" s="764" t="s">
        <v>751</v>
      </c>
      <c r="M174" s="765" t="s">
        <v>751</v>
      </c>
      <c r="N174" s="765" t="s">
        <v>873</v>
      </c>
      <c r="O174" s="765">
        <v>2593.8200000000002</v>
      </c>
      <c r="P174" s="765">
        <v>2586.13</v>
      </c>
      <c r="Q174" s="765">
        <v>2586.13</v>
      </c>
      <c r="R174" s="765">
        <v>2472.61</v>
      </c>
      <c r="S174" s="765">
        <v>2472.61</v>
      </c>
      <c r="T174" s="765">
        <v>2442.5100000000002</v>
      </c>
      <c r="U174" s="765">
        <v>2362.29</v>
      </c>
      <c r="V174" s="765">
        <v>2362.29</v>
      </c>
      <c r="W174" s="765">
        <v>2260.19</v>
      </c>
      <c r="X174" s="765">
        <v>1920.36</v>
      </c>
      <c r="Y174" s="765">
        <v>1566.21</v>
      </c>
      <c r="Z174" s="765">
        <v>1549.46</v>
      </c>
      <c r="AA174" s="765">
        <v>1012.1</v>
      </c>
      <c r="AB174" s="765">
        <v>930.61</v>
      </c>
      <c r="AC174" s="765">
        <v>930.61</v>
      </c>
      <c r="AD174" s="765">
        <v>638.15</v>
      </c>
      <c r="AE174" s="765">
        <v>191.2</v>
      </c>
      <c r="AF174" s="765">
        <v>191.2</v>
      </c>
      <c r="AG174" s="765">
        <v>191.2</v>
      </c>
      <c r="AH174" s="765">
        <v>191.2</v>
      </c>
      <c r="AI174" s="765" t="s">
        <v>749</v>
      </c>
      <c r="AJ174" s="765" t="s">
        <v>874</v>
      </c>
      <c r="AK174" s="765" t="s">
        <v>874</v>
      </c>
      <c r="AL174" s="765" t="s">
        <v>875</v>
      </c>
      <c r="AM174" s="765" t="s">
        <v>875</v>
      </c>
      <c r="AN174" s="765" t="s">
        <v>875</v>
      </c>
      <c r="AO174" s="766" t="s">
        <v>875</v>
      </c>
      <c r="AP174" s="50"/>
      <c r="AQ174" s="764" t="s">
        <v>751</v>
      </c>
      <c r="AR174" s="765" t="s">
        <v>876</v>
      </c>
      <c r="AS174" s="765" t="s">
        <v>876</v>
      </c>
      <c r="AT174" s="765">
        <v>19282048.82</v>
      </c>
      <c r="AU174" s="765">
        <v>19255189.07</v>
      </c>
      <c r="AV174" s="765">
        <v>19255189.07</v>
      </c>
      <c r="AW174" s="765">
        <v>18858307.379999999</v>
      </c>
      <c r="AX174" s="765">
        <v>18858307.379999999</v>
      </c>
      <c r="AY174" s="765">
        <v>18752564.420000002</v>
      </c>
      <c r="AZ174" s="765">
        <v>18193283.27</v>
      </c>
      <c r="BA174" s="765">
        <v>18193283.27</v>
      </c>
      <c r="BB174" s="765">
        <v>17398195.960000001</v>
      </c>
      <c r="BC174" s="765">
        <v>14887214.939999999</v>
      </c>
      <c r="BD174" s="765">
        <v>12089350.279999999</v>
      </c>
      <c r="BE174" s="765">
        <v>11592355.199999999</v>
      </c>
      <c r="BF174" s="765">
        <v>7255866.4000000004</v>
      </c>
      <c r="BG174" s="765">
        <v>6970894.96</v>
      </c>
      <c r="BH174" s="765">
        <v>6970894.96</v>
      </c>
      <c r="BI174" s="765">
        <v>4156408.91</v>
      </c>
      <c r="BJ174" s="765">
        <v>495190.4</v>
      </c>
      <c r="BK174" s="765">
        <v>495190.4</v>
      </c>
      <c r="BL174" s="765">
        <v>495190.4</v>
      </c>
      <c r="BM174" s="765">
        <v>495190.4</v>
      </c>
      <c r="BN174" s="765" t="s">
        <v>876</v>
      </c>
      <c r="BO174" s="765" t="s">
        <v>876</v>
      </c>
      <c r="BP174" s="765" t="s">
        <v>876</v>
      </c>
      <c r="BQ174" s="765" t="s">
        <v>875</v>
      </c>
      <c r="BR174" s="765" t="s">
        <v>875</v>
      </c>
      <c r="BS174" s="765" t="s">
        <v>875</v>
      </c>
      <c r="BT174" s="766" t="s">
        <v>875</v>
      </c>
    </row>
    <row r="175" spans="2:72">
      <c r="B175" s="760" t="s">
        <v>208</v>
      </c>
      <c r="C175" s="760" t="s">
        <v>840</v>
      </c>
      <c r="D175" s="760" t="s">
        <v>2</v>
      </c>
      <c r="E175" s="760" t="s">
        <v>841</v>
      </c>
      <c r="F175" s="760" t="s">
        <v>29</v>
      </c>
      <c r="G175" s="760" t="s">
        <v>842</v>
      </c>
      <c r="H175" s="760">
        <v>2014</v>
      </c>
      <c r="I175" s="640" t="s">
        <v>859</v>
      </c>
      <c r="J175" s="640"/>
      <c r="K175" s="50"/>
      <c r="L175" s="764" t="s">
        <v>751</v>
      </c>
      <c r="M175" s="765" t="s">
        <v>751</v>
      </c>
      <c r="N175" s="765" t="s">
        <v>873</v>
      </c>
      <c r="O175" s="765">
        <v>42.06</v>
      </c>
      <c r="P175" s="765">
        <v>42.06</v>
      </c>
      <c r="Q175" s="765">
        <v>42.06</v>
      </c>
      <c r="R175" s="765">
        <v>42.06</v>
      </c>
      <c r="S175" s="765" t="s">
        <v>751</v>
      </c>
      <c r="T175" s="765" t="s">
        <v>751</v>
      </c>
      <c r="U175" s="765" t="s">
        <v>751</v>
      </c>
      <c r="V175" s="765" t="s">
        <v>751</v>
      </c>
      <c r="W175" s="765" t="s">
        <v>751</v>
      </c>
      <c r="X175" s="765" t="s">
        <v>751</v>
      </c>
      <c r="Y175" s="765" t="s">
        <v>751</v>
      </c>
      <c r="Z175" s="765" t="s">
        <v>751</v>
      </c>
      <c r="AA175" s="765" t="s">
        <v>751</v>
      </c>
      <c r="AB175" s="765" t="s">
        <v>751</v>
      </c>
      <c r="AC175" s="765" t="s">
        <v>751</v>
      </c>
      <c r="AD175" s="765" t="s">
        <v>751</v>
      </c>
      <c r="AE175" s="765" t="s">
        <v>751</v>
      </c>
      <c r="AF175" s="765" t="s">
        <v>751</v>
      </c>
      <c r="AG175" s="765" t="s">
        <v>751</v>
      </c>
      <c r="AH175" s="765" t="s">
        <v>751</v>
      </c>
      <c r="AI175" s="765" t="s">
        <v>749</v>
      </c>
      <c r="AJ175" s="765" t="s">
        <v>874</v>
      </c>
      <c r="AK175" s="765" t="s">
        <v>874</v>
      </c>
      <c r="AL175" s="765" t="s">
        <v>875</v>
      </c>
      <c r="AM175" s="765" t="s">
        <v>875</v>
      </c>
      <c r="AN175" s="765" t="s">
        <v>875</v>
      </c>
      <c r="AO175" s="766" t="s">
        <v>875</v>
      </c>
      <c r="AP175" s="50"/>
      <c r="AQ175" s="764" t="s">
        <v>751</v>
      </c>
      <c r="AR175" s="765" t="s">
        <v>876</v>
      </c>
      <c r="AS175" s="765" t="s">
        <v>876</v>
      </c>
      <c r="AT175" s="765">
        <v>74996.3</v>
      </c>
      <c r="AU175" s="765">
        <v>74996.3</v>
      </c>
      <c r="AV175" s="765">
        <v>74996.3</v>
      </c>
      <c r="AW175" s="765">
        <v>74996.3</v>
      </c>
      <c r="AX175" s="765" t="s">
        <v>750</v>
      </c>
      <c r="AY175" s="765" t="s">
        <v>750</v>
      </c>
      <c r="AZ175" s="765" t="s">
        <v>750</v>
      </c>
      <c r="BA175" s="765" t="s">
        <v>750</v>
      </c>
      <c r="BB175" s="765" t="s">
        <v>750</v>
      </c>
      <c r="BC175" s="765" t="s">
        <v>750</v>
      </c>
      <c r="BD175" s="765" t="s">
        <v>750</v>
      </c>
      <c r="BE175" s="765" t="s">
        <v>750</v>
      </c>
      <c r="BF175" s="765" t="s">
        <v>876</v>
      </c>
      <c r="BG175" s="765" t="s">
        <v>876</v>
      </c>
      <c r="BH175" s="765" t="s">
        <v>876</v>
      </c>
      <c r="BI175" s="765" t="s">
        <v>876</v>
      </c>
      <c r="BJ175" s="765" t="s">
        <v>876</v>
      </c>
      <c r="BK175" s="765" t="s">
        <v>876</v>
      </c>
      <c r="BL175" s="765" t="s">
        <v>876</v>
      </c>
      <c r="BM175" s="765" t="s">
        <v>876</v>
      </c>
      <c r="BN175" s="765" t="s">
        <v>876</v>
      </c>
      <c r="BO175" s="765" t="s">
        <v>876</v>
      </c>
      <c r="BP175" s="765" t="s">
        <v>876</v>
      </c>
      <c r="BQ175" s="765" t="s">
        <v>875</v>
      </c>
      <c r="BR175" s="765" t="s">
        <v>875</v>
      </c>
      <c r="BS175" s="765" t="s">
        <v>875</v>
      </c>
      <c r="BT175" s="766" t="s">
        <v>875</v>
      </c>
    </row>
    <row r="176" spans="2:72">
      <c r="B176" s="760" t="s">
        <v>208</v>
      </c>
      <c r="C176" s="760" t="s">
        <v>840</v>
      </c>
      <c r="D176" s="760" t="s">
        <v>1</v>
      </c>
      <c r="E176" s="760" t="s">
        <v>841</v>
      </c>
      <c r="F176" s="760" t="s">
        <v>29</v>
      </c>
      <c r="G176" s="760" t="s">
        <v>842</v>
      </c>
      <c r="H176" s="760">
        <v>2014</v>
      </c>
      <c r="I176" s="640" t="s">
        <v>859</v>
      </c>
      <c r="J176" s="640"/>
      <c r="K176" s="50"/>
      <c r="L176" s="764" t="s">
        <v>751</v>
      </c>
      <c r="M176" s="765" t="s">
        <v>751</v>
      </c>
      <c r="N176" s="765" t="s">
        <v>873</v>
      </c>
      <c r="O176" s="765">
        <v>0.7</v>
      </c>
      <c r="P176" s="765">
        <v>0.7</v>
      </c>
      <c r="Q176" s="765">
        <v>0.7</v>
      </c>
      <c r="R176" s="765" t="s">
        <v>751</v>
      </c>
      <c r="S176" s="765" t="s">
        <v>751</v>
      </c>
      <c r="T176" s="765" t="s">
        <v>751</v>
      </c>
      <c r="U176" s="765" t="s">
        <v>751</v>
      </c>
      <c r="V176" s="765" t="s">
        <v>751</v>
      </c>
      <c r="W176" s="765" t="s">
        <v>751</v>
      </c>
      <c r="X176" s="765" t="s">
        <v>751</v>
      </c>
      <c r="Y176" s="765" t="s">
        <v>751</v>
      </c>
      <c r="Z176" s="765" t="s">
        <v>751</v>
      </c>
      <c r="AA176" s="765" t="s">
        <v>751</v>
      </c>
      <c r="AB176" s="765" t="s">
        <v>751</v>
      </c>
      <c r="AC176" s="765" t="s">
        <v>751</v>
      </c>
      <c r="AD176" s="765" t="s">
        <v>751</v>
      </c>
      <c r="AE176" s="765" t="s">
        <v>751</v>
      </c>
      <c r="AF176" s="765" t="s">
        <v>751</v>
      </c>
      <c r="AG176" s="765" t="s">
        <v>751</v>
      </c>
      <c r="AH176" s="765" t="s">
        <v>751</v>
      </c>
      <c r="AI176" s="765" t="s">
        <v>749</v>
      </c>
      <c r="AJ176" s="765" t="s">
        <v>874</v>
      </c>
      <c r="AK176" s="765" t="s">
        <v>874</v>
      </c>
      <c r="AL176" s="765" t="s">
        <v>875</v>
      </c>
      <c r="AM176" s="765" t="s">
        <v>875</v>
      </c>
      <c r="AN176" s="765" t="s">
        <v>875</v>
      </c>
      <c r="AO176" s="766" t="s">
        <v>875</v>
      </c>
      <c r="AP176" s="50"/>
      <c r="AQ176" s="764" t="s">
        <v>751</v>
      </c>
      <c r="AR176" s="765" t="s">
        <v>876</v>
      </c>
      <c r="AS176" s="765" t="s">
        <v>876</v>
      </c>
      <c r="AT176" s="765">
        <v>626.45000000000005</v>
      </c>
      <c r="AU176" s="765">
        <v>626.45000000000005</v>
      </c>
      <c r="AV176" s="765">
        <v>626.45000000000005</v>
      </c>
      <c r="AW176" s="765" t="s">
        <v>750</v>
      </c>
      <c r="AX176" s="765" t="s">
        <v>750</v>
      </c>
      <c r="AY176" s="765" t="s">
        <v>750</v>
      </c>
      <c r="AZ176" s="765" t="s">
        <v>750</v>
      </c>
      <c r="BA176" s="765" t="s">
        <v>750</v>
      </c>
      <c r="BB176" s="765" t="s">
        <v>750</v>
      </c>
      <c r="BC176" s="765" t="s">
        <v>750</v>
      </c>
      <c r="BD176" s="765" t="s">
        <v>750</v>
      </c>
      <c r="BE176" s="765" t="s">
        <v>750</v>
      </c>
      <c r="BF176" s="765" t="s">
        <v>876</v>
      </c>
      <c r="BG176" s="765" t="s">
        <v>876</v>
      </c>
      <c r="BH176" s="765" t="s">
        <v>876</v>
      </c>
      <c r="BI176" s="765" t="s">
        <v>876</v>
      </c>
      <c r="BJ176" s="765" t="s">
        <v>876</v>
      </c>
      <c r="BK176" s="765" t="s">
        <v>876</v>
      </c>
      <c r="BL176" s="765" t="s">
        <v>876</v>
      </c>
      <c r="BM176" s="765" t="s">
        <v>876</v>
      </c>
      <c r="BN176" s="765" t="s">
        <v>876</v>
      </c>
      <c r="BO176" s="765" t="s">
        <v>876</v>
      </c>
      <c r="BP176" s="765" t="s">
        <v>876</v>
      </c>
      <c r="BQ176" s="765" t="s">
        <v>875</v>
      </c>
      <c r="BR176" s="765" t="s">
        <v>875</v>
      </c>
      <c r="BS176" s="765" t="s">
        <v>875</v>
      </c>
      <c r="BT176" s="766" t="s">
        <v>875</v>
      </c>
    </row>
    <row r="177" spans="2:72">
      <c r="B177" s="760" t="s">
        <v>208</v>
      </c>
      <c r="C177" s="760" t="s">
        <v>840</v>
      </c>
      <c r="D177" s="760" t="s">
        <v>1</v>
      </c>
      <c r="E177" s="760" t="s">
        <v>841</v>
      </c>
      <c r="F177" s="760" t="s">
        <v>29</v>
      </c>
      <c r="G177" s="760" t="s">
        <v>842</v>
      </c>
      <c r="H177" s="760">
        <v>2014</v>
      </c>
      <c r="I177" s="640" t="s">
        <v>859</v>
      </c>
      <c r="J177" s="640"/>
      <c r="K177" s="50"/>
      <c r="L177" s="764" t="s">
        <v>751</v>
      </c>
      <c r="M177" s="765" t="s">
        <v>751</v>
      </c>
      <c r="N177" s="765" t="s">
        <v>873</v>
      </c>
      <c r="O177" s="765">
        <v>1.42</v>
      </c>
      <c r="P177" s="765">
        <v>1.42</v>
      </c>
      <c r="Q177" s="765">
        <v>1.42</v>
      </c>
      <c r="R177" s="765">
        <v>1.42</v>
      </c>
      <c r="S177" s="765" t="s">
        <v>751</v>
      </c>
      <c r="T177" s="765" t="s">
        <v>751</v>
      </c>
      <c r="U177" s="765" t="s">
        <v>751</v>
      </c>
      <c r="V177" s="765" t="s">
        <v>751</v>
      </c>
      <c r="W177" s="765" t="s">
        <v>751</v>
      </c>
      <c r="X177" s="765" t="s">
        <v>751</v>
      </c>
      <c r="Y177" s="765" t="s">
        <v>751</v>
      </c>
      <c r="Z177" s="765" t="s">
        <v>751</v>
      </c>
      <c r="AA177" s="765" t="s">
        <v>751</v>
      </c>
      <c r="AB177" s="765" t="s">
        <v>751</v>
      </c>
      <c r="AC177" s="765" t="s">
        <v>751</v>
      </c>
      <c r="AD177" s="765" t="s">
        <v>751</v>
      </c>
      <c r="AE177" s="765" t="s">
        <v>751</v>
      </c>
      <c r="AF177" s="765" t="s">
        <v>751</v>
      </c>
      <c r="AG177" s="765" t="s">
        <v>751</v>
      </c>
      <c r="AH177" s="765" t="s">
        <v>751</v>
      </c>
      <c r="AI177" s="765" t="s">
        <v>749</v>
      </c>
      <c r="AJ177" s="765" t="s">
        <v>874</v>
      </c>
      <c r="AK177" s="765" t="s">
        <v>874</v>
      </c>
      <c r="AL177" s="765" t="s">
        <v>875</v>
      </c>
      <c r="AM177" s="765" t="s">
        <v>875</v>
      </c>
      <c r="AN177" s="765" t="s">
        <v>875</v>
      </c>
      <c r="AO177" s="766" t="s">
        <v>875</v>
      </c>
      <c r="AP177" s="50"/>
      <c r="AQ177" s="764" t="s">
        <v>751</v>
      </c>
      <c r="AR177" s="765" t="s">
        <v>876</v>
      </c>
      <c r="AS177" s="765" t="s">
        <v>876</v>
      </c>
      <c r="AT177" s="765">
        <v>2524.67</v>
      </c>
      <c r="AU177" s="765">
        <v>2524.67</v>
      </c>
      <c r="AV177" s="765">
        <v>2524.67</v>
      </c>
      <c r="AW177" s="765">
        <v>2524.67</v>
      </c>
      <c r="AX177" s="765" t="s">
        <v>750</v>
      </c>
      <c r="AY177" s="765" t="s">
        <v>750</v>
      </c>
      <c r="AZ177" s="765" t="s">
        <v>750</v>
      </c>
      <c r="BA177" s="765" t="s">
        <v>750</v>
      </c>
      <c r="BB177" s="765" t="s">
        <v>750</v>
      </c>
      <c r="BC177" s="765" t="s">
        <v>750</v>
      </c>
      <c r="BD177" s="765" t="s">
        <v>750</v>
      </c>
      <c r="BE177" s="765" t="s">
        <v>750</v>
      </c>
      <c r="BF177" s="765" t="s">
        <v>876</v>
      </c>
      <c r="BG177" s="765" t="s">
        <v>876</v>
      </c>
      <c r="BH177" s="765" t="s">
        <v>876</v>
      </c>
      <c r="BI177" s="765" t="s">
        <v>876</v>
      </c>
      <c r="BJ177" s="765" t="s">
        <v>876</v>
      </c>
      <c r="BK177" s="765" t="s">
        <v>876</v>
      </c>
      <c r="BL177" s="765" t="s">
        <v>876</v>
      </c>
      <c r="BM177" s="765" t="s">
        <v>876</v>
      </c>
      <c r="BN177" s="765" t="s">
        <v>876</v>
      </c>
      <c r="BO177" s="765" t="s">
        <v>876</v>
      </c>
      <c r="BP177" s="765" t="s">
        <v>876</v>
      </c>
      <c r="BQ177" s="765" t="s">
        <v>875</v>
      </c>
      <c r="BR177" s="765" t="s">
        <v>875</v>
      </c>
      <c r="BS177" s="765" t="s">
        <v>875</v>
      </c>
      <c r="BT177" s="766" t="s">
        <v>875</v>
      </c>
    </row>
    <row r="178" spans="2:72">
      <c r="B178" s="760" t="s">
        <v>208</v>
      </c>
      <c r="C178" s="760" t="s">
        <v>840</v>
      </c>
      <c r="D178" s="760" t="s">
        <v>1</v>
      </c>
      <c r="E178" s="760" t="s">
        <v>841</v>
      </c>
      <c r="F178" s="760" t="s">
        <v>29</v>
      </c>
      <c r="G178" s="760" t="s">
        <v>842</v>
      </c>
      <c r="H178" s="760">
        <v>2014</v>
      </c>
      <c r="I178" s="640" t="s">
        <v>859</v>
      </c>
      <c r="J178" s="640"/>
      <c r="K178" s="50"/>
      <c r="L178" s="764" t="s">
        <v>751</v>
      </c>
      <c r="M178" s="765" t="s">
        <v>751</v>
      </c>
      <c r="N178" s="765" t="s">
        <v>873</v>
      </c>
      <c r="O178" s="765">
        <v>14.15</v>
      </c>
      <c r="P178" s="765">
        <v>14.15</v>
      </c>
      <c r="Q178" s="765">
        <v>14.15</v>
      </c>
      <c r="R178" s="765">
        <v>14.15</v>
      </c>
      <c r="S178" s="765" t="s">
        <v>751</v>
      </c>
      <c r="T178" s="765" t="s">
        <v>751</v>
      </c>
      <c r="U178" s="765" t="s">
        <v>751</v>
      </c>
      <c r="V178" s="765" t="s">
        <v>751</v>
      </c>
      <c r="W178" s="765" t="s">
        <v>751</v>
      </c>
      <c r="X178" s="765" t="s">
        <v>751</v>
      </c>
      <c r="Y178" s="765" t="s">
        <v>751</v>
      </c>
      <c r="Z178" s="765" t="s">
        <v>751</v>
      </c>
      <c r="AA178" s="765" t="s">
        <v>751</v>
      </c>
      <c r="AB178" s="765" t="s">
        <v>751</v>
      </c>
      <c r="AC178" s="765" t="s">
        <v>751</v>
      </c>
      <c r="AD178" s="765" t="s">
        <v>751</v>
      </c>
      <c r="AE178" s="765" t="s">
        <v>751</v>
      </c>
      <c r="AF178" s="765" t="s">
        <v>751</v>
      </c>
      <c r="AG178" s="765" t="s">
        <v>751</v>
      </c>
      <c r="AH178" s="765" t="s">
        <v>751</v>
      </c>
      <c r="AI178" s="765" t="s">
        <v>749</v>
      </c>
      <c r="AJ178" s="765" t="s">
        <v>874</v>
      </c>
      <c r="AK178" s="765" t="s">
        <v>874</v>
      </c>
      <c r="AL178" s="765" t="s">
        <v>875</v>
      </c>
      <c r="AM178" s="765" t="s">
        <v>875</v>
      </c>
      <c r="AN178" s="765" t="s">
        <v>875</v>
      </c>
      <c r="AO178" s="766" t="s">
        <v>875</v>
      </c>
      <c r="AP178" s="50"/>
      <c r="AQ178" s="764" t="s">
        <v>751</v>
      </c>
      <c r="AR178" s="765" t="s">
        <v>876</v>
      </c>
      <c r="AS178" s="765" t="s">
        <v>876</v>
      </c>
      <c r="AT178" s="765">
        <v>102437.01</v>
      </c>
      <c r="AU178" s="765">
        <v>102437.01</v>
      </c>
      <c r="AV178" s="765">
        <v>102437.01</v>
      </c>
      <c r="AW178" s="765">
        <v>102437.01</v>
      </c>
      <c r="AX178" s="765" t="s">
        <v>750</v>
      </c>
      <c r="AY178" s="765" t="s">
        <v>750</v>
      </c>
      <c r="AZ178" s="765" t="s">
        <v>750</v>
      </c>
      <c r="BA178" s="765" t="s">
        <v>750</v>
      </c>
      <c r="BB178" s="765" t="s">
        <v>750</v>
      </c>
      <c r="BC178" s="765" t="s">
        <v>750</v>
      </c>
      <c r="BD178" s="765" t="s">
        <v>750</v>
      </c>
      <c r="BE178" s="765" t="s">
        <v>750</v>
      </c>
      <c r="BF178" s="765" t="s">
        <v>876</v>
      </c>
      <c r="BG178" s="765" t="s">
        <v>876</v>
      </c>
      <c r="BH178" s="765" t="s">
        <v>876</v>
      </c>
      <c r="BI178" s="765" t="s">
        <v>876</v>
      </c>
      <c r="BJ178" s="765" t="s">
        <v>876</v>
      </c>
      <c r="BK178" s="765" t="s">
        <v>876</v>
      </c>
      <c r="BL178" s="765" t="s">
        <v>876</v>
      </c>
      <c r="BM178" s="765" t="s">
        <v>876</v>
      </c>
      <c r="BN178" s="765" t="s">
        <v>876</v>
      </c>
      <c r="BO178" s="765" t="s">
        <v>876</v>
      </c>
      <c r="BP178" s="765" t="s">
        <v>876</v>
      </c>
      <c r="BQ178" s="765" t="s">
        <v>875</v>
      </c>
      <c r="BR178" s="765" t="s">
        <v>875</v>
      </c>
      <c r="BS178" s="765" t="s">
        <v>875</v>
      </c>
      <c r="BT178" s="766" t="s">
        <v>875</v>
      </c>
    </row>
    <row r="179" spans="2:72">
      <c r="B179" s="760" t="s">
        <v>208</v>
      </c>
      <c r="C179" s="760" t="s">
        <v>840</v>
      </c>
      <c r="D179" s="760" t="s">
        <v>1</v>
      </c>
      <c r="E179" s="760" t="s">
        <v>841</v>
      </c>
      <c r="F179" s="760" t="s">
        <v>29</v>
      </c>
      <c r="G179" s="760" t="s">
        <v>842</v>
      </c>
      <c r="H179" s="760">
        <v>2014</v>
      </c>
      <c r="I179" s="640" t="s">
        <v>859</v>
      </c>
      <c r="J179" s="640"/>
      <c r="K179" s="50"/>
      <c r="L179" s="764" t="s">
        <v>751</v>
      </c>
      <c r="M179" s="765" t="s">
        <v>751</v>
      </c>
      <c r="N179" s="765" t="s">
        <v>873</v>
      </c>
      <c r="O179" s="765">
        <v>23.18</v>
      </c>
      <c r="P179" s="765">
        <v>23.18</v>
      </c>
      <c r="Q179" s="765">
        <v>23.18</v>
      </c>
      <c r="R179" s="765">
        <v>23.18</v>
      </c>
      <c r="S179" s="765">
        <v>23.18</v>
      </c>
      <c r="T179" s="765" t="s">
        <v>751</v>
      </c>
      <c r="U179" s="765" t="s">
        <v>751</v>
      </c>
      <c r="V179" s="765" t="s">
        <v>751</v>
      </c>
      <c r="W179" s="765" t="s">
        <v>751</v>
      </c>
      <c r="X179" s="765" t="s">
        <v>751</v>
      </c>
      <c r="Y179" s="765" t="s">
        <v>751</v>
      </c>
      <c r="Z179" s="765" t="s">
        <v>751</v>
      </c>
      <c r="AA179" s="765" t="s">
        <v>751</v>
      </c>
      <c r="AB179" s="765" t="s">
        <v>751</v>
      </c>
      <c r="AC179" s="765" t="s">
        <v>751</v>
      </c>
      <c r="AD179" s="765" t="s">
        <v>751</v>
      </c>
      <c r="AE179" s="765" t="s">
        <v>751</v>
      </c>
      <c r="AF179" s="765" t="s">
        <v>751</v>
      </c>
      <c r="AG179" s="765" t="s">
        <v>751</v>
      </c>
      <c r="AH179" s="765" t="s">
        <v>751</v>
      </c>
      <c r="AI179" s="765" t="s">
        <v>749</v>
      </c>
      <c r="AJ179" s="765" t="s">
        <v>874</v>
      </c>
      <c r="AK179" s="765" t="s">
        <v>874</v>
      </c>
      <c r="AL179" s="765" t="s">
        <v>875</v>
      </c>
      <c r="AM179" s="765" t="s">
        <v>875</v>
      </c>
      <c r="AN179" s="765" t="s">
        <v>875</v>
      </c>
      <c r="AO179" s="766" t="s">
        <v>875</v>
      </c>
      <c r="AP179" s="50"/>
      <c r="AQ179" s="764" t="s">
        <v>751</v>
      </c>
      <c r="AR179" s="765" t="s">
        <v>876</v>
      </c>
      <c r="AS179" s="765" t="s">
        <v>876</v>
      </c>
      <c r="AT179" s="765">
        <v>157732.26999999999</v>
      </c>
      <c r="AU179" s="765">
        <v>157732.26999999999</v>
      </c>
      <c r="AV179" s="765">
        <v>157732.26999999999</v>
      </c>
      <c r="AW179" s="765">
        <v>157732.26999999999</v>
      </c>
      <c r="AX179" s="765">
        <v>157732.26999999999</v>
      </c>
      <c r="AY179" s="765" t="s">
        <v>750</v>
      </c>
      <c r="AZ179" s="765" t="s">
        <v>750</v>
      </c>
      <c r="BA179" s="765" t="s">
        <v>750</v>
      </c>
      <c r="BB179" s="765" t="s">
        <v>750</v>
      </c>
      <c r="BC179" s="765" t="s">
        <v>750</v>
      </c>
      <c r="BD179" s="765" t="s">
        <v>750</v>
      </c>
      <c r="BE179" s="765" t="s">
        <v>750</v>
      </c>
      <c r="BF179" s="765" t="s">
        <v>876</v>
      </c>
      <c r="BG179" s="765" t="s">
        <v>876</v>
      </c>
      <c r="BH179" s="765" t="s">
        <v>876</v>
      </c>
      <c r="BI179" s="765" t="s">
        <v>876</v>
      </c>
      <c r="BJ179" s="765" t="s">
        <v>876</v>
      </c>
      <c r="BK179" s="765" t="s">
        <v>876</v>
      </c>
      <c r="BL179" s="765" t="s">
        <v>876</v>
      </c>
      <c r="BM179" s="765" t="s">
        <v>876</v>
      </c>
      <c r="BN179" s="765" t="s">
        <v>876</v>
      </c>
      <c r="BO179" s="765" t="s">
        <v>876</v>
      </c>
      <c r="BP179" s="765" t="s">
        <v>876</v>
      </c>
      <c r="BQ179" s="765" t="s">
        <v>875</v>
      </c>
      <c r="BR179" s="765" t="s">
        <v>875</v>
      </c>
      <c r="BS179" s="765" t="s">
        <v>875</v>
      </c>
      <c r="BT179" s="766" t="s">
        <v>875</v>
      </c>
    </row>
    <row r="180" spans="2:72">
      <c r="B180" s="760" t="s">
        <v>208</v>
      </c>
      <c r="C180" s="760" t="s">
        <v>840</v>
      </c>
      <c r="D180" s="760" t="s">
        <v>5</v>
      </c>
      <c r="E180" s="760" t="s">
        <v>841</v>
      </c>
      <c r="F180" s="760" t="s">
        <v>29</v>
      </c>
      <c r="G180" s="760" t="s">
        <v>842</v>
      </c>
      <c r="H180" s="760">
        <v>2014</v>
      </c>
      <c r="I180" s="640" t="s">
        <v>859</v>
      </c>
      <c r="J180" s="640"/>
      <c r="K180" s="50"/>
      <c r="L180" s="764" t="s">
        <v>751</v>
      </c>
      <c r="M180" s="765" t="s">
        <v>751</v>
      </c>
      <c r="N180" s="765" t="s">
        <v>873</v>
      </c>
      <c r="O180" s="765">
        <v>325.18</v>
      </c>
      <c r="P180" s="765">
        <v>283.85000000000002</v>
      </c>
      <c r="Q180" s="765">
        <v>262.31</v>
      </c>
      <c r="R180" s="765">
        <v>262.31</v>
      </c>
      <c r="S180" s="765">
        <v>262.31</v>
      </c>
      <c r="T180" s="765">
        <v>262.31</v>
      </c>
      <c r="U180" s="765">
        <v>262.31</v>
      </c>
      <c r="V180" s="765">
        <v>262.11</v>
      </c>
      <c r="W180" s="765">
        <v>262.11</v>
      </c>
      <c r="X180" s="765">
        <v>244.7</v>
      </c>
      <c r="Y180" s="765">
        <v>222.69</v>
      </c>
      <c r="Z180" s="765">
        <v>188.64</v>
      </c>
      <c r="AA180" s="765">
        <v>188.64</v>
      </c>
      <c r="AB180" s="765">
        <v>187.73</v>
      </c>
      <c r="AC180" s="765">
        <v>187.73</v>
      </c>
      <c r="AD180" s="765">
        <v>187.35</v>
      </c>
      <c r="AE180" s="765">
        <v>152.30000000000001</v>
      </c>
      <c r="AF180" s="765">
        <v>152.30000000000001</v>
      </c>
      <c r="AG180" s="765">
        <v>152.30000000000001</v>
      </c>
      <c r="AH180" s="765">
        <v>152.30000000000001</v>
      </c>
      <c r="AI180" s="765" t="s">
        <v>749</v>
      </c>
      <c r="AJ180" s="765" t="s">
        <v>874</v>
      </c>
      <c r="AK180" s="765" t="s">
        <v>874</v>
      </c>
      <c r="AL180" s="765" t="s">
        <v>875</v>
      </c>
      <c r="AM180" s="765" t="s">
        <v>875</v>
      </c>
      <c r="AN180" s="765" t="s">
        <v>875</v>
      </c>
      <c r="AO180" s="766" t="s">
        <v>875</v>
      </c>
      <c r="AP180" s="50"/>
      <c r="AQ180" s="764" t="s">
        <v>751</v>
      </c>
      <c r="AR180" s="765" t="s">
        <v>876</v>
      </c>
      <c r="AS180" s="765" t="s">
        <v>876</v>
      </c>
      <c r="AT180" s="765">
        <v>4968774.7300000004</v>
      </c>
      <c r="AU180" s="765">
        <v>4310359.59</v>
      </c>
      <c r="AV180" s="765">
        <v>3967230.08</v>
      </c>
      <c r="AW180" s="765">
        <v>3967230.08</v>
      </c>
      <c r="AX180" s="765">
        <v>3967230.08</v>
      </c>
      <c r="AY180" s="765">
        <v>3967230.08</v>
      </c>
      <c r="AZ180" s="765">
        <v>3967230.08</v>
      </c>
      <c r="BA180" s="765">
        <v>3965511.53</v>
      </c>
      <c r="BB180" s="765">
        <v>3965511.53</v>
      </c>
      <c r="BC180" s="765">
        <v>3688146.04</v>
      </c>
      <c r="BD180" s="765">
        <v>3585580.29</v>
      </c>
      <c r="BE180" s="765">
        <v>3031996.67</v>
      </c>
      <c r="BF180" s="765">
        <v>3031996.67</v>
      </c>
      <c r="BG180" s="765">
        <v>2988578.74</v>
      </c>
      <c r="BH180" s="765">
        <v>2988578.74</v>
      </c>
      <c r="BI180" s="765">
        <v>2984353.58</v>
      </c>
      <c r="BJ180" s="765">
        <v>2426083.39</v>
      </c>
      <c r="BK180" s="765">
        <v>2426083.39</v>
      </c>
      <c r="BL180" s="765">
        <v>2426083.39</v>
      </c>
      <c r="BM180" s="765">
        <v>2426083.39</v>
      </c>
      <c r="BN180" s="765" t="s">
        <v>876</v>
      </c>
      <c r="BO180" s="765" t="s">
        <v>876</v>
      </c>
      <c r="BP180" s="765" t="s">
        <v>876</v>
      </c>
      <c r="BQ180" s="765" t="s">
        <v>875</v>
      </c>
      <c r="BR180" s="765" t="s">
        <v>875</v>
      </c>
      <c r="BS180" s="765" t="s">
        <v>875</v>
      </c>
      <c r="BT180" s="766" t="s">
        <v>875</v>
      </c>
    </row>
    <row r="181" spans="2:72">
      <c r="B181" s="760" t="s">
        <v>208</v>
      </c>
      <c r="C181" s="760" t="s">
        <v>840</v>
      </c>
      <c r="D181" s="760" t="s">
        <v>4</v>
      </c>
      <c r="E181" s="760" t="s">
        <v>841</v>
      </c>
      <c r="F181" s="760" t="s">
        <v>29</v>
      </c>
      <c r="G181" s="760" t="s">
        <v>842</v>
      </c>
      <c r="H181" s="760">
        <v>2013</v>
      </c>
      <c r="I181" s="640" t="s">
        <v>859</v>
      </c>
      <c r="J181" s="640"/>
      <c r="K181" s="50"/>
      <c r="L181" s="764" t="s">
        <v>751</v>
      </c>
      <c r="M181" s="765" t="s">
        <v>751</v>
      </c>
      <c r="N181" s="765">
        <v>7.0000000000000007E-2</v>
      </c>
      <c r="O181" s="765">
        <v>7.0000000000000007E-2</v>
      </c>
      <c r="P181" s="765">
        <v>0.06</v>
      </c>
      <c r="Q181" s="765">
        <v>0.06</v>
      </c>
      <c r="R181" s="765">
        <v>0.06</v>
      </c>
      <c r="S181" s="765">
        <v>0.06</v>
      </c>
      <c r="T181" s="765">
        <v>0.06</v>
      </c>
      <c r="U181" s="765">
        <v>0.06</v>
      </c>
      <c r="V181" s="765">
        <v>0.05</v>
      </c>
      <c r="W181" s="765">
        <v>0.05</v>
      </c>
      <c r="X181" s="765">
        <v>0.04</v>
      </c>
      <c r="Y181" s="765">
        <v>0.04</v>
      </c>
      <c r="Z181" s="765">
        <v>0.04</v>
      </c>
      <c r="AA181" s="765">
        <v>0.04</v>
      </c>
      <c r="AB181" s="765">
        <v>0.04</v>
      </c>
      <c r="AC181" s="765">
        <v>0.04</v>
      </c>
      <c r="AD181" s="765">
        <v>0.02</v>
      </c>
      <c r="AE181" s="765">
        <v>0.02</v>
      </c>
      <c r="AF181" s="765">
        <v>0.02</v>
      </c>
      <c r="AG181" s="765">
        <v>0.02</v>
      </c>
      <c r="AH181" s="765" t="s">
        <v>751</v>
      </c>
      <c r="AI181" s="765" t="s">
        <v>749</v>
      </c>
      <c r="AJ181" s="765" t="s">
        <v>874</v>
      </c>
      <c r="AK181" s="765" t="s">
        <v>874</v>
      </c>
      <c r="AL181" s="765" t="s">
        <v>875</v>
      </c>
      <c r="AM181" s="765" t="s">
        <v>875</v>
      </c>
      <c r="AN181" s="765" t="s">
        <v>875</v>
      </c>
      <c r="AO181" s="766" t="s">
        <v>875</v>
      </c>
      <c r="AP181" s="50"/>
      <c r="AQ181" s="764" t="s">
        <v>751</v>
      </c>
      <c r="AR181" s="765" t="s">
        <v>876</v>
      </c>
      <c r="AS181" s="765">
        <v>953</v>
      </c>
      <c r="AT181" s="765">
        <v>953</v>
      </c>
      <c r="AU181" s="765">
        <v>907</v>
      </c>
      <c r="AV181" s="765">
        <v>784</v>
      </c>
      <c r="AW181" s="765">
        <v>784</v>
      </c>
      <c r="AX181" s="765">
        <v>784</v>
      </c>
      <c r="AY181" s="765">
        <v>784</v>
      </c>
      <c r="AZ181" s="765">
        <v>784</v>
      </c>
      <c r="BA181" s="765">
        <v>658</v>
      </c>
      <c r="BB181" s="765">
        <v>658</v>
      </c>
      <c r="BC181" s="765">
        <v>625</v>
      </c>
      <c r="BD181" s="765">
        <v>625</v>
      </c>
      <c r="BE181" s="765">
        <v>625</v>
      </c>
      <c r="BF181" s="765">
        <v>625</v>
      </c>
      <c r="BG181" s="765">
        <v>625</v>
      </c>
      <c r="BH181" s="765">
        <v>625</v>
      </c>
      <c r="BI181" s="765">
        <v>329</v>
      </c>
      <c r="BJ181" s="765">
        <v>329</v>
      </c>
      <c r="BK181" s="765">
        <v>329</v>
      </c>
      <c r="BL181" s="765">
        <v>329</v>
      </c>
      <c r="BM181" s="765" t="s">
        <v>876</v>
      </c>
      <c r="BN181" s="765" t="s">
        <v>876</v>
      </c>
      <c r="BO181" s="765" t="s">
        <v>876</v>
      </c>
      <c r="BP181" s="765" t="s">
        <v>876</v>
      </c>
      <c r="BQ181" s="765" t="s">
        <v>875</v>
      </c>
      <c r="BR181" s="765" t="s">
        <v>875</v>
      </c>
      <c r="BS181" s="765" t="s">
        <v>875</v>
      </c>
      <c r="BT181" s="766" t="s">
        <v>875</v>
      </c>
    </row>
    <row r="182" spans="2:72">
      <c r="B182" s="760" t="s">
        <v>208</v>
      </c>
      <c r="C182" s="760" t="s">
        <v>840</v>
      </c>
      <c r="D182" s="760" t="s">
        <v>4</v>
      </c>
      <c r="E182" s="760" t="s">
        <v>841</v>
      </c>
      <c r="F182" s="760" t="s">
        <v>29</v>
      </c>
      <c r="G182" s="760" t="s">
        <v>842</v>
      </c>
      <c r="H182" s="760">
        <v>2014</v>
      </c>
      <c r="I182" s="640" t="s">
        <v>859</v>
      </c>
      <c r="J182" s="640"/>
      <c r="K182" s="50"/>
      <c r="L182" s="764" t="s">
        <v>751</v>
      </c>
      <c r="M182" s="765" t="s">
        <v>751</v>
      </c>
      <c r="N182" s="765" t="s">
        <v>873</v>
      </c>
      <c r="O182" s="765">
        <v>86.4</v>
      </c>
      <c r="P182" s="765">
        <v>81.44</v>
      </c>
      <c r="Q182" s="765">
        <v>79.02</v>
      </c>
      <c r="R182" s="765">
        <v>79.02</v>
      </c>
      <c r="S182" s="765">
        <v>79.02</v>
      </c>
      <c r="T182" s="765">
        <v>79.02</v>
      </c>
      <c r="U182" s="765">
        <v>79.02</v>
      </c>
      <c r="V182" s="765">
        <v>78.8</v>
      </c>
      <c r="W182" s="765">
        <v>78.8</v>
      </c>
      <c r="X182" s="765">
        <v>69.540000000000006</v>
      </c>
      <c r="Y182" s="765">
        <v>50.46</v>
      </c>
      <c r="Z182" s="765">
        <v>50.46</v>
      </c>
      <c r="AA182" s="765">
        <v>50.46</v>
      </c>
      <c r="AB182" s="765">
        <v>50.06</v>
      </c>
      <c r="AC182" s="765">
        <v>50.06</v>
      </c>
      <c r="AD182" s="765">
        <v>49.98</v>
      </c>
      <c r="AE182" s="765">
        <v>22.38</v>
      </c>
      <c r="AF182" s="765">
        <v>22.38</v>
      </c>
      <c r="AG182" s="765">
        <v>22.38</v>
      </c>
      <c r="AH182" s="765">
        <v>22.38</v>
      </c>
      <c r="AI182" s="765" t="s">
        <v>749</v>
      </c>
      <c r="AJ182" s="765" t="s">
        <v>874</v>
      </c>
      <c r="AK182" s="765" t="s">
        <v>874</v>
      </c>
      <c r="AL182" s="765" t="s">
        <v>875</v>
      </c>
      <c r="AM182" s="765" t="s">
        <v>875</v>
      </c>
      <c r="AN182" s="765" t="s">
        <v>875</v>
      </c>
      <c r="AO182" s="766" t="s">
        <v>875</v>
      </c>
      <c r="AP182" s="50"/>
      <c r="AQ182" s="764" t="s">
        <v>751</v>
      </c>
      <c r="AR182" s="765" t="s">
        <v>876</v>
      </c>
      <c r="AS182" s="765" t="s">
        <v>876</v>
      </c>
      <c r="AT182" s="765">
        <v>1153158.78</v>
      </c>
      <c r="AU182" s="765">
        <v>1074242.3899999999</v>
      </c>
      <c r="AV182" s="765">
        <v>1035847.51</v>
      </c>
      <c r="AW182" s="765">
        <v>1035847.51</v>
      </c>
      <c r="AX182" s="765">
        <v>1035847.51</v>
      </c>
      <c r="AY182" s="765">
        <v>1035847.51</v>
      </c>
      <c r="AZ182" s="765">
        <v>1035847.51</v>
      </c>
      <c r="BA182" s="765">
        <v>1033860.44</v>
      </c>
      <c r="BB182" s="765">
        <v>1033860.44</v>
      </c>
      <c r="BC182" s="765">
        <v>886442.62</v>
      </c>
      <c r="BD182" s="765">
        <v>812843.13</v>
      </c>
      <c r="BE182" s="765">
        <v>802720.37</v>
      </c>
      <c r="BF182" s="765">
        <v>802720.37</v>
      </c>
      <c r="BG182" s="765">
        <v>797074.78</v>
      </c>
      <c r="BH182" s="765">
        <v>797074.78</v>
      </c>
      <c r="BI182" s="765">
        <v>796129.07</v>
      </c>
      <c r="BJ182" s="765">
        <v>356476.95</v>
      </c>
      <c r="BK182" s="765">
        <v>356476.95</v>
      </c>
      <c r="BL182" s="765">
        <v>356476.95</v>
      </c>
      <c r="BM182" s="765">
        <v>356476.95</v>
      </c>
      <c r="BN182" s="765" t="s">
        <v>876</v>
      </c>
      <c r="BO182" s="765" t="s">
        <v>876</v>
      </c>
      <c r="BP182" s="765" t="s">
        <v>876</v>
      </c>
      <c r="BQ182" s="765" t="s">
        <v>875</v>
      </c>
      <c r="BR182" s="765" t="s">
        <v>875</v>
      </c>
      <c r="BS182" s="765" t="s">
        <v>875</v>
      </c>
      <c r="BT182" s="766" t="s">
        <v>875</v>
      </c>
    </row>
    <row r="183" spans="2:72">
      <c r="B183" s="760" t="s">
        <v>208</v>
      </c>
      <c r="C183" s="760" t="s">
        <v>854</v>
      </c>
      <c r="D183" s="760" t="s">
        <v>14</v>
      </c>
      <c r="E183" s="760" t="s">
        <v>841</v>
      </c>
      <c r="F183" s="760" t="s">
        <v>29</v>
      </c>
      <c r="G183" s="760" t="s">
        <v>842</v>
      </c>
      <c r="H183" s="760">
        <v>2012</v>
      </c>
      <c r="I183" s="640" t="s">
        <v>859</v>
      </c>
      <c r="J183" s="640"/>
      <c r="K183" s="50"/>
      <c r="L183" s="764">
        <v>1</v>
      </c>
      <c r="M183" s="765">
        <v>0.83</v>
      </c>
      <c r="N183" s="765">
        <v>0.83</v>
      </c>
      <c r="O183" s="765">
        <v>0.81</v>
      </c>
      <c r="P183" s="765">
        <v>0.8</v>
      </c>
      <c r="Q183" s="765">
        <v>0.72</v>
      </c>
      <c r="R183" s="765">
        <v>0.67</v>
      </c>
      <c r="S183" s="765">
        <v>0.63</v>
      </c>
      <c r="T183" s="765">
        <v>0.61</v>
      </c>
      <c r="U183" s="765">
        <v>0.61</v>
      </c>
      <c r="V183" s="765">
        <v>0.28000000000000003</v>
      </c>
      <c r="W183" s="765">
        <v>0.28000000000000003</v>
      </c>
      <c r="X183" s="765">
        <v>0.25</v>
      </c>
      <c r="Y183" s="765">
        <v>0.25</v>
      </c>
      <c r="Z183" s="765">
        <v>0.25</v>
      </c>
      <c r="AA183" s="765">
        <v>0.25</v>
      </c>
      <c r="AB183" s="765">
        <v>0.09</v>
      </c>
      <c r="AC183" s="765">
        <v>0.09</v>
      </c>
      <c r="AD183" s="765">
        <v>0.09</v>
      </c>
      <c r="AE183" s="765">
        <v>0.09</v>
      </c>
      <c r="AF183" s="765">
        <v>0.09</v>
      </c>
      <c r="AG183" s="765">
        <v>0.09</v>
      </c>
      <c r="AH183" s="765">
        <v>0.09</v>
      </c>
      <c r="AI183" s="765" t="s">
        <v>749</v>
      </c>
      <c r="AJ183" s="765" t="s">
        <v>874</v>
      </c>
      <c r="AK183" s="765" t="s">
        <v>874</v>
      </c>
      <c r="AL183" s="765" t="s">
        <v>875</v>
      </c>
      <c r="AM183" s="765" t="s">
        <v>875</v>
      </c>
      <c r="AN183" s="765" t="s">
        <v>875</v>
      </c>
      <c r="AO183" s="766" t="s">
        <v>875</v>
      </c>
      <c r="AP183" s="50"/>
      <c r="AQ183" s="764">
        <v>13531</v>
      </c>
      <c r="AR183" s="765">
        <v>13531</v>
      </c>
      <c r="AS183" s="765">
        <v>13531</v>
      </c>
      <c r="AT183" s="765">
        <v>13099.8</v>
      </c>
      <c r="AU183" s="765">
        <v>12931</v>
      </c>
      <c r="AV183" s="765">
        <v>11245.62</v>
      </c>
      <c r="AW183" s="765">
        <v>10319.93</v>
      </c>
      <c r="AX183" s="765">
        <v>9650.23</v>
      </c>
      <c r="AY183" s="765">
        <v>9180.23</v>
      </c>
      <c r="AZ183" s="765">
        <v>8958.23</v>
      </c>
      <c r="BA183" s="765">
        <v>2619</v>
      </c>
      <c r="BB183" s="765">
        <v>2619</v>
      </c>
      <c r="BC183" s="765">
        <v>1983</v>
      </c>
      <c r="BD183" s="765">
        <v>1983</v>
      </c>
      <c r="BE183" s="765">
        <v>1983</v>
      </c>
      <c r="BF183" s="765">
        <v>1983</v>
      </c>
      <c r="BG183" s="765">
        <v>633</v>
      </c>
      <c r="BH183" s="765">
        <v>633</v>
      </c>
      <c r="BI183" s="765">
        <v>633</v>
      </c>
      <c r="BJ183" s="765">
        <v>633</v>
      </c>
      <c r="BK183" s="765">
        <v>633</v>
      </c>
      <c r="BL183" s="765">
        <v>633</v>
      </c>
      <c r="BM183" s="765">
        <v>633</v>
      </c>
      <c r="BN183" s="765" t="s">
        <v>876</v>
      </c>
      <c r="BO183" s="765" t="s">
        <v>876</v>
      </c>
      <c r="BP183" s="765" t="s">
        <v>876</v>
      </c>
      <c r="BQ183" s="765" t="s">
        <v>875</v>
      </c>
      <c r="BR183" s="765" t="s">
        <v>875</v>
      </c>
      <c r="BS183" s="765" t="s">
        <v>875</v>
      </c>
      <c r="BT183" s="766" t="s">
        <v>875</v>
      </c>
    </row>
    <row r="184" spans="2:72">
      <c r="B184" s="760" t="s">
        <v>208</v>
      </c>
      <c r="C184" s="760" t="s">
        <v>854</v>
      </c>
      <c r="D184" s="760" t="s">
        <v>14</v>
      </c>
      <c r="E184" s="760" t="s">
        <v>841</v>
      </c>
      <c r="F184" s="760" t="s">
        <v>29</v>
      </c>
      <c r="G184" s="760" t="s">
        <v>842</v>
      </c>
      <c r="H184" s="760">
        <v>2013</v>
      </c>
      <c r="I184" s="640" t="s">
        <v>859</v>
      </c>
      <c r="J184" s="640"/>
      <c r="K184" s="50"/>
      <c r="L184" s="764" t="s">
        <v>751</v>
      </c>
      <c r="M184" s="765" t="s">
        <v>751</v>
      </c>
      <c r="N184" s="765">
        <v>199.73</v>
      </c>
      <c r="O184" s="765">
        <v>199.5</v>
      </c>
      <c r="P184" s="765">
        <v>199.17</v>
      </c>
      <c r="Q184" s="765">
        <v>198</v>
      </c>
      <c r="R184" s="765">
        <v>197.41</v>
      </c>
      <c r="S184" s="765">
        <v>196.95</v>
      </c>
      <c r="T184" s="765">
        <v>196.69</v>
      </c>
      <c r="U184" s="765">
        <v>196.69</v>
      </c>
      <c r="V184" s="765">
        <v>191.98</v>
      </c>
      <c r="W184" s="765">
        <v>191.98</v>
      </c>
      <c r="X184" s="765">
        <v>189.86</v>
      </c>
      <c r="Y184" s="765">
        <v>189.83</v>
      </c>
      <c r="Z184" s="765">
        <v>189</v>
      </c>
      <c r="AA184" s="765">
        <v>189</v>
      </c>
      <c r="AB184" s="765">
        <v>182.19</v>
      </c>
      <c r="AC184" s="765">
        <v>181.71</v>
      </c>
      <c r="AD184" s="765">
        <v>181.71</v>
      </c>
      <c r="AE184" s="765">
        <v>181.71</v>
      </c>
      <c r="AF184" s="765">
        <v>181.71</v>
      </c>
      <c r="AG184" s="765">
        <v>181.71</v>
      </c>
      <c r="AH184" s="765">
        <v>0.59</v>
      </c>
      <c r="AI184" s="765" t="s">
        <v>749</v>
      </c>
      <c r="AJ184" s="765" t="s">
        <v>874</v>
      </c>
      <c r="AK184" s="765" t="s">
        <v>874</v>
      </c>
      <c r="AL184" s="765" t="s">
        <v>875</v>
      </c>
      <c r="AM184" s="765" t="s">
        <v>875</v>
      </c>
      <c r="AN184" s="765" t="s">
        <v>875</v>
      </c>
      <c r="AO184" s="766" t="s">
        <v>875</v>
      </c>
      <c r="AP184" s="50"/>
      <c r="AQ184" s="764" t="s">
        <v>751</v>
      </c>
      <c r="AR184" s="765" t="s">
        <v>876</v>
      </c>
      <c r="AS184" s="765">
        <v>716807.62</v>
      </c>
      <c r="AT184" s="765">
        <v>712241.86</v>
      </c>
      <c r="AU184" s="765">
        <v>705965.57</v>
      </c>
      <c r="AV184" s="765">
        <v>683510.5</v>
      </c>
      <c r="AW184" s="765">
        <v>672233.71</v>
      </c>
      <c r="AX184" s="765">
        <v>663399.1</v>
      </c>
      <c r="AY184" s="765">
        <v>658360.65</v>
      </c>
      <c r="AZ184" s="765">
        <v>658360.65</v>
      </c>
      <c r="BA184" s="765">
        <v>567707.68000000005</v>
      </c>
      <c r="BB184" s="765">
        <v>567707.68000000005</v>
      </c>
      <c r="BC184" s="765">
        <v>548114.53</v>
      </c>
      <c r="BD184" s="765">
        <v>525394.74</v>
      </c>
      <c r="BE184" s="765">
        <v>522639.39</v>
      </c>
      <c r="BF184" s="765">
        <v>522639.39</v>
      </c>
      <c r="BG184" s="765">
        <v>466680.39</v>
      </c>
      <c r="BH184" s="765">
        <v>462652.39</v>
      </c>
      <c r="BI184" s="765">
        <v>462652.39</v>
      </c>
      <c r="BJ184" s="765">
        <v>462652.39</v>
      </c>
      <c r="BK184" s="765">
        <v>462652.39</v>
      </c>
      <c r="BL184" s="765">
        <v>462652.39</v>
      </c>
      <c r="BM184" s="765">
        <v>4314.3900000000003</v>
      </c>
      <c r="BN184" s="765" t="s">
        <v>876</v>
      </c>
      <c r="BO184" s="765" t="s">
        <v>876</v>
      </c>
      <c r="BP184" s="765" t="s">
        <v>876</v>
      </c>
      <c r="BQ184" s="765" t="s">
        <v>875</v>
      </c>
      <c r="BR184" s="765" t="s">
        <v>875</v>
      </c>
      <c r="BS184" s="765" t="s">
        <v>875</v>
      </c>
      <c r="BT184" s="766" t="s">
        <v>875</v>
      </c>
    </row>
    <row r="185" spans="2:72">
      <c r="B185" s="760" t="s">
        <v>208</v>
      </c>
      <c r="C185" s="760" t="s">
        <v>854</v>
      </c>
      <c r="D185" s="760" t="s">
        <v>14</v>
      </c>
      <c r="E185" s="760" t="s">
        <v>841</v>
      </c>
      <c r="F185" s="760" t="s">
        <v>29</v>
      </c>
      <c r="G185" s="760" t="s">
        <v>842</v>
      </c>
      <c r="H185" s="760">
        <v>2014</v>
      </c>
      <c r="I185" s="640" t="s">
        <v>859</v>
      </c>
      <c r="J185" s="640"/>
      <c r="K185" s="50"/>
      <c r="L185" s="764" t="s">
        <v>751</v>
      </c>
      <c r="M185" s="765" t="s">
        <v>751</v>
      </c>
      <c r="N185" s="765" t="s">
        <v>873</v>
      </c>
      <c r="O185" s="765">
        <v>717.19</v>
      </c>
      <c r="P185" s="765">
        <v>712.79</v>
      </c>
      <c r="Q185" s="765">
        <v>696.04</v>
      </c>
      <c r="R185" s="765">
        <v>688.93</v>
      </c>
      <c r="S185" s="765">
        <v>683.41</v>
      </c>
      <c r="T185" s="765">
        <v>683.41</v>
      </c>
      <c r="U185" s="765">
        <v>680.1</v>
      </c>
      <c r="V185" s="765">
        <v>680.1</v>
      </c>
      <c r="W185" s="765">
        <v>612.07000000000005</v>
      </c>
      <c r="X185" s="765">
        <v>594.54</v>
      </c>
      <c r="Y185" s="765">
        <v>585.79</v>
      </c>
      <c r="Z185" s="765">
        <v>585.69000000000005</v>
      </c>
      <c r="AA185" s="765">
        <v>578.42999999999995</v>
      </c>
      <c r="AB185" s="765">
        <v>578.42999999999995</v>
      </c>
      <c r="AC185" s="765">
        <v>472.47</v>
      </c>
      <c r="AD185" s="765">
        <v>470.46</v>
      </c>
      <c r="AE185" s="765">
        <v>470.46</v>
      </c>
      <c r="AF185" s="765">
        <v>470.46</v>
      </c>
      <c r="AG185" s="765">
        <v>470.46</v>
      </c>
      <c r="AH185" s="765">
        <v>470.46</v>
      </c>
      <c r="AI185" s="765">
        <v>15.89</v>
      </c>
      <c r="AJ185" s="765" t="s">
        <v>874</v>
      </c>
      <c r="AK185" s="765" t="s">
        <v>874</v>
      </c>
      <c r="AL185" s="765" t="s">
        <v>875</v>
      </c>
      <c r="AM185" s="765" t="s">
        <v>875</v>
      </c>
      <c r="AN185" s="765" t="s">
        <v>875</v>
      </c>
      <c r="AO185" s="766" t="s">
        <v>875</v>
      </c>
      <c r="AP185" s="50"/>
      <c r="AQ185" s="764" t="s">
        <v>751</v>
      </c>
      <c r="AR185" s="765" t="s">
        <v>876</v>
      </c>
      <c r="AS185" s="765" t="s">
        <v>876</v>
      </c>
      <c r="AT185" s="765">
        <v>4387048.0599999996</v>
      </c>
      <c r="AU185" s="765">
        <v>4302015.1900000004</v>
      </c>
      <c r="AV185" s="765">
        <v>3979381.76</v>
      </c>
      <c r="AW185" s="765">
        <v>3842943.05</v>
      </c>
      <c r="AX185" s="765">
        <v>3737111.45</v>
      </c>
      <c r="AY185" s="765">
        <v>3737111.45</v>
      </c>
      <c r="AZ185" s="765">
        <v>3673666.62</v>
      </c>
      <c r="BA185" s="765">
        <v>3668713.74</v>
      </c>
      <c r="BB185" s="765">
        <v>2357678.5099999998</v>
      </c>
      <c r="BC185" s="765">
        <v>2341310.5099999998</v>
      </c>
      <c r="BD185" s="765">
        <v>2241454.5</v>
      </c>
      <c r="BE185" s="765">
        <v>2179342.75</v>
      </c>
      <c r="BF185" s="765">
        <v>2155176.58</v>
      </c>
      <c r="BG185" s="765">
        <v>2155176.58</v>
      </c>
      <c r="BH185" s="765">
        <v>1284029.58</v>
      </c>
      <c r="BI185" s="765">
        <v>1267421.2</v>
      </c>
      <c r="BJ185" s="765">
        <v>1267421.2</v>
      </c>
      <c r="BK185" s="765">
        <v>1267421.2</v>
      </c>
      <c r="BL185" s="765">
        <v>1267421.2</v>
      </c>
      <c r="BM185" s="765">
        <v>1267421.2</v>
      </c>
      <c r="BN185" s="765">
        <v>117105</v>
      </c>
      <c r="BO185" s="765" t="s">
        <v>876</v>
      </c>
      <c r="BP185" s="765" t="s">
        <v>876</v>
      </c>
      <c r="BQ185" s="765" t="s">
        <v>875</v>
      </c>
      <c r="BR185" s="765" t="s">
        <v>875</v>
      </c>
      <c r="BS185" s="765" t="s">
        <v>875</v>
      </c>
      <c r="BT185" s="766" t="s">
        <v>875</v>
      </c>
    </row>
    <row r="186" spans="2:72">
      <c r="B186" s="760" t="s">
        <v>208</v>
      </c>
      <c r="C186" s="760" t="s">
        <v>840</v>
      </c>
      <c r="D186" s="760" t="s">
        <v>3</v>
      </c>
      <c r="E186" s="760" t="s">
        <v>841</v>
      </c>
      <c r="F186" s="760" t="s">
        <v>29</v>
      </c>
      <c r="G186" s="760" t="s">
        <v>844</v>
      </c>
      <c r="H186" s="760">
        <v>2013</v>
      </c>
      <c r="I186" s="640" t="s">
        <v>859</v>
      </c>
      <c r="J186" s="640"/>
      <c r="K186" s="50"/>
      <c r="L186" s="764" t="s">
        <v>751</v>
      </c>
      <c r="M186" s="765" t="s">
        <v>751</v>
      </c>
      <c r="N186" s="765">
        <v>54.73</v>
      </c>
      <c r="O186" s="765">
        <v>54.73</v>
      </c>
      <c r="P186" s="765">
        <v>54.73</v>
      </c>
      <c r="Q186" s="765">
        <v>54.73</v>
      </c>
      <c r="R186" s="765">
        <v>54.73</v>
      </c>
      <c r="S186" s="765">
        <v>54.73</v>
      </c>
      <c r="T186" s="765">
        <v>54.73</v>
      </c>
      <c r="U186" s="765">
        <v>54.73</v>
      </c>
      <c r="V186" s="765">
        <v>54.73</v>
      </c>
      <c r="W186" s="765">
        <v>54.73</v>
      </c>
      <c r="X186" s="765">
        <v>54.73</v>
      </c>
      <c r="Y186" s="765">
        <v>54.73</v>
      </c>
      <c r="Z186" s="765">
        <v>54.73</v>
      </c>
      <c r="AA186" s="765">
        <v>54.73</v>
      </c>
      <c r="AB186" s="765">
        <v>54.73</v>
      </c>
      <c r="AC186" s="765">
        <v>54.73</v>
      </c>
      <c r="AD186" s="765">
        <v>54.73</v>
      </c>
      <c r="AE186" s="765">
        <v>54.73</v>
      </c>
      <c r="AF186" s="765">
        <v>44.17</v>
      </c>
      <c r="AG186" s="765" t="s">
        <v>751</v>
      </c>
      <c r="AH186" s="765" t="s">
        <v>751</v>
      </c>
      <c r="AI186" s="765" t="s">
        <v>749</v>
      </c>
      <c r="AJ186" s="765" t="s">
        <v>874</v>
      </c>
      <c r="AK186" s="765" t="s">
        <v>874</v>
      </c>
      <c r="AL186" s="765" t="s">
        <v>875</v>
      </c>
      <c r="AM186" s="765" t="s">
        <v>875</v>
      </c>
      <c r="AN186" s="765" t="s">
        <v>875</v>
      </c>
      <c r="AO186" s="766" t="s">
        <v>875</v>
      </c>
      <c r="AP186" s="50"/>
      <c r="AQ186" s="764" t="s">
        <v>751</v>
      </c>
      <c r="AR186" s="765" t="s">
        <v>876</v>
      </c>
      <c r="AS186" s="765">
        <v>95215.21</v>
      </c>
      <c r="AT186" s="765">
        <v>95215.21</v>
      </c>
      <c r="AU186" s="765">
        <v>95215.21</v>
      </c>
      <c r="AV186" s="765">
        <v>95215.21</v>
      </c>
      <c r="AW186" s="765">
        <v>95215.21</v>
      </c>
      <c r="AX186" s="765">
        <v>95215.21</v>
      </c>
      <c r="AY186" s="765">
        <v>95215.21</v>
      </c>
      <c r="AZ186" s="765">
        <v>95215.21</v>
      </c>
      <c r="BA186" s="765">
        <v>95215.21</v>
      </c>
      <c r="BB186" s="765">
        <v>95215.21</v>
      </c>
      <c r="BC186" s="765">
        <v>95215.21</v>
      </c>
      <c r="BD186" s="765">
        <v>95215.21</v>
      </c>
      <c r="BE186" s="765">
        <v>95215.21</v>
      </c>
      <c r="BF186" s="765">
        <v>95215.21</v>
      </c>
      <c r="BG186" s="765">
        <v>95215.21</v>
      </c>
      <c r="BH186" s="765">
        <v>95215.21</v>
      </c>
      <c r="BI186" s="765">
        <v>95215.21</v>
      </c>
      <c r="BJ186" s="765">
        <v>95215.21</v>
      </c>
      <c r="BK186" s="765">
        <v>85772.79</v>
      </c>
      <c r="BL186" s="765" t="s">
        <v>876</v>
      </c>
      <c r="BM186" s="765" t="s">
        <v>876</v>
      </c>
      <c r="BN186" s="765" t="s">
        <v>876</v>
      </c>
      <c r="BO186" s="765" t="s">
        <v>876</v>
      </c>
      <c r="BP186" s="765" t="s">
        <v>876</v>
      </c>
      <c r="BQ186" s="765" t="s">
        <v>875</v>
      </c>
      <c r="BR186" s="765" t="s">
        <v>875</v>
      </c>
      <c r="BS186" s="765" t="s">
        <v>875</v>
      </c>
      <c r="BT186" s="766" t="s">
        <v>875</v>
      </c>
    </row>
    <row r="187" spans="2:72">
      <c r="B187" s="760" t="s">
        <v>208</v>
      </c>
      <c r="C187" s="760" t="s">
        <v>840</v>
      </c>
      <c r="D187" s="760" t="s">
        <v>3</v>
      </c>
      <c r="E187" s="760" t="s">
        <v>841</v>
      </c>
      <c r="F187" s="760" t="s">
        <v>29</v>
      </c>
      <c r="G187" s="760" t="s">
        <v>842</v>
      </c>
      <c r="H187" s="760">
        <v>2012</v>
      </c>
      <c r="I187" s="640" t="s">
        <v>859</v>
      </c>
      <c r="J187" s="640"/>
      <c r="K187" s="50"/>
      <c r="L187" s="764" t="s">
        <v>751</v>
      </c>
      <c r="M187" s="765">
        <v>1.83</v>
      </c>
      <c r="N187" s="765">
        <v>1.83</v>
      </c>
      <c r="O187" s="765">
        <v>1.83</v>
      </c>
      <c r="P187" s="765">
        <v>1.83</v>
      </c>
      <c r="Q187" s="765">
        <v>1.83</v>
      </c>
      <c r="R187" s="765">
        <v>1.83</v>
      </c>
      <c r="S187" s="765">
        <v>1.83</v>
      </c>
      <c r="T187" s="765">
        <v>1.83</v>
      </c>
      <c r="U187" s="765">
        <v>1.83</v>
      </c>
      <c r="V187" s="765">
        <v>1.83</v>
      </c>
      <c r="W187" s="765">
        <v>1.83</v>
      </c>
      <c r="X187" s="765">
        <v>1.83</v>
      </c>
      <c r="Y187" s="765">
        <v>1.83</v>
      </c>
      <c r="Z187" s="765">
        <v>1.83</v>
      </c>
      <c r="AA187" s="765">
        <v>1.83</v>
      </c>
      <c r="AB187" s="765">
        <v>1.83</v>
      </c>
      <c r="AC187" s="765">
        <v>1.83</v>
      </c>
      <c r="AD187" s="765">
        <v>1.83</v>
      </c>
      <c r="AE187" s="765">
        <v>1.42</v>
      </c>
      <c r="AF187" s="765" t="s">
        <v>751</v>
      </c>
      <c r="AG187" s="765" t="s">
        <v>751</v>
      </c>
      <c r="AH187" s="765" t="s">
        <v>751</v>
      </c>
      <c r="AI187" s="765" t="s">
        <v>749</v>
      </c>
      <c r="AJ187" s="765" t="s">
        <v>874</v>
      </c>
      <c r="AK187" s="765" t="s">
        <v>874</v>
      </c>
      <c r="AL187" s="765" t="s">
        <v>875</v>
      </c>
      <c r="AM187" s="765" t="s">
        <v>875</v>
      </c>
      <c r="AN187" s="765" t="s">
        <v>875</v>
      </c>
      <c r="AO187" s="766" t="s">
        <v>875</v>
      </c>
      <c r="AP187" s="50"/>
      <c r="AQ187" s="764" t="s">
        <v>751</v>
      </c>
      <c r="AR187" s="765">
        <v>3117.26</v>
      </c>
      <c r="AS187" s="765">
        <v>3117.26</v>
      </c>
      <c r="AT187" s="765">
        <v>3117.26</v>
      </c>
      <c r="AU187" s="765">
        <v>3117.26</v>
      </c>
      <c r="AV187" s="765">
        <v>3117.26</v>
      </c>
      <c r="AW187" s="765">
        <v>3117.26</v>
      </c>
      <c r="AX187" s="765">
        <v>3117.26</v>
      </c>
      <c r="AY187" s="765">
        <v>3117.26</v>
      </c>
      <c r="AZ187" s="765">
        <v>3117.26</v>
      </c>
      <c r="BA187" s="765">
        <v>3117.26</v>
      </c>
      <c r="BB187" s="765">
        <v>3117.26</v>
      </c>
      <c r="BC187" s="765">
        <v>3117.26</v>
      </c>
      <c r="BD187" s="765">
        <v>3117.26</v>
      </c>
      <c r="BE187" s="765">
        <v>3117.26</v>
      </c>
      <c r="BF187" s="765">
        <v>3117.26</v>
      </c>
      <c r="BG187" s="765">
        <v>3117.26</v>
      </c>
      <c r="BH187" s="765">
        <v>3117.26</v>
      </c>
      <c r="BI187" s="765">
        <v>3117.26</v>
      </c>
      <c r="BJ187" s="765">
        <v>2756.29</v>
      </c>
      <c r="BK187" s="765" t="s">
        <v>876</v>
      </c>
      <c r="BL187" s="765" t="s">
        <v>876</v>
      </c>
      <c r="BM187" s="765" t="s">
        <v>876</v>
      </c>
      <c r="BN187" s="765" t="s">
        <v>876</v>
      </c>
      <c r="BO187" s="765" t="s">
        <v>876</v>
      </c>
      <c r="BP187" s="765" t="s">
        <v>876</v>
      </c>
      <c r="BQ187" s="765" t="s">
        <v>875</v>
      </c>
      <c r="BR187" s="765" t="s">
        <v>875</v>
      </c>
      <c r="BS187" s="765" t="s">
        <v>875</v>
      </c>
      <c r="BT187" s="766" t="s">
        <v>875</v>
      </c>
    </row>
    <row r="188" spans="2:72">
      <c r="B188" s="760" t="s">
        <v>208</v>
      </c>
      <c r="C188" s="760" t="s">
        <v>840</v>
      </c>
      <c r="D188" s="760" t="s">
        <v>3</v>
      </c>
      <c r="E188" s="760" t="s">
        <v>841</v>
      </c>
      <c r="F188" s="760" t="s">
        <v>29</v>
      </c>
      <c r="G188" s="760" t="s">
        <v>842</v>
      </c>
      <c r="H188" s="760">
        <v>2014</v>
      </c>
      <c r="I188" s="640" t="s">
        <v>859</v>
      </c>
      <c r="J188" s="640"/>
      <c r="K188" s="50"/>
      <c r="L188" s="764" t="s">
        <v>751</v>
      </c>
      <c r="M188" s="765" t="s">
        <v>751</v>
      </c>
      <c r="N188" s="765" t="s">
        <v>873</v>
      </c>
      <c r="O188" s="765">
        <v>1109.07</v>
      </c>
      <c r="P188" s="765">
        <v>1109.07</v>
      </c>
      <c r="Q188" s="765">
        <v>1109.07</v>
      </c>
      <c r="R188" s="765">
        <v>1109.07</v>
      </c>
      <c r="S188" s="765">
        <v>1109.07</v>
      </c>
      <c r="T188" s="765">
        <v>1109.07</v>
      </c>
      <c r="U188" s="765">
        <v>1109.07</v>
      </c>
      <c r="V188" s="765">
        <v>1109.07</v>
      </c>
      <c r="W188" s="765">
        <v>1109.07</v>
      </c>
      <c r="X188" s="765">
        <v>1109.07</v>
      </c>
      <c r="Y188" s="765">
        <v>1109.07</v>
      </c>
      <c r="Z188" s="765">
        <v>1109.07</v>
      </c>
      <c r="AA188" s="765">
        <v>1109.07</v>
      </c>
      <c r="AB188" s="765">
        <v>1109.07</v>
      </c>
      <c r="AC188" s="765">
        <v>1109.07</v>
      </c>
      <c r="AD188" s="765">
        <v>1109.07</v>
      </c>
      <c r="AE188" s="765">
        <v>1109.07</v>
      </c>
      <c r="AF188" s="765">
        <v>1109.07</v>
      </c>
      <c r="AG188" s="765">
        <v>984.2</v>
      </c>
      <c r="AH188" s="765" t="s">
        <v>751</v>
      </c>
      <c r="AI188" s="765" t="s">
        <v>749</v>
      </c>
      <c r="AJ188" s="765" t="s">
        <v>874</v>
      </c>
      <c r="AK188" s="765" t="s">
        <v>874</v>
      </c>
      <c r="AL188" s="765" t="s">
        <v>875</v>
      </c>
      <c r="AM188" s="765" t="s">
        <v>875</v>
      </c>
      <c r="AN188" s="765" t="s">
        <v>875</v>
      </c>
      <c r="AO188" s="766" t="s">
        <v>875</v>
      </c>
      <c r="AP188" s="50"/>
      <c r="AQ188" s="764" t="s">
        <v>751</v>
      </c>
      <c r="AR188" s="765" t="s">
        <v>876</v>
      </c>
      <c r="AS188" s="765" t="s">
        <v>876</v>
      </c>
      <c r="AT188" s="765">
        <v>2035819.19</v>
      </c>
      <c r="AU188" s="765">
        <v>2035819.19</v>
      </c>
      <c r="AV188" s="765">
        <v>2035819.19</v>
      </c>
      <c r="AW188" s="765">
        <v>2035819.19</v>
      </c>
      <c r="AX188" s="765">
        <v>2035819.19</v>
      </c>
      <c r="AY188" s="765">
        <v>2035819.19</v>
      </c>
      <c r="AZ188" s="765">
        <v>2035819.19</v>
      </c>
      <c r="BA188" s="765">
        <v>2035819.19</v>
      </c>
      <c r="BB188" s="765">
        <v>2035819.19</v>
      </c>
      <c r="BC188" s="765">
        <v>2035819.19</v>
      </c>
      <c r="BD188" s="765">
        <v>2035819.19</v>
      </c>
      <c r="BE188" s="765">
        <v>2035819.19</v>
      </c>
      <c r="BF188" s="765">
        <v>2035819.19</v>
      </c>
      <c r="BG188" s="765">
        <v>2035819.19</v>
      </c>
      <c r="BH188" s="765">
        <v>2035819.19</v>
      </c>
      <c r="BI188" s="765">
        <v>2035819.19</v>
      </c>
      <c r="BJ188" s="765">
        <v>2035819.19</v>
      </c>
      <c r="BK188" s="765">
        <v>2035819.19</v>
      </c>
      <c r="BL188" s="765">
        <v>1924155.82</v>
      </c>
      <c r="BM188" s="765" t="s">
        <v>876</v>
      </c>
      <c r="BN188" s="765" t="s">
        <v>876</v>
      </c>
      <c r="BO188" s="765" t="s">
        <v>876</v>
      </c>
      <c r="BP188" s="765" t="s">
        <v>876</v>
      </c>
      <c r="BQ188" s="765" t="s">
        <v>875</v>
      </c>
      <c r="BR188" s="765" t="s">
        <v>875</v>
      </c>
      <c r="BS188" s="765" t="s">
        <v>875</v>
      </c>
      <c r="BT188" s="766" t="s">
        <v>875</v>
      </c>
    </row>
    <row r="189" spans="2:72">
      <c r="B189" s="760" t="s">
        <v>208</v>
      </c>
      <c r="C189" s="760" t="s">
        <v>490</v>
      </c>
      <c r="D189" s="760" t="s">
        <v>877</v>
      </c>
      <c r="E189" s="760" t="s">
        <v>841</v>
      </c>
      <c r="F189" s="760" t="s">
        <v>490</v>
      </c>
      <c r="G189" s="760" t="s">
        <v>844</v>
      </c>
      <c r="H189" s="760">
        <v>2014</v>
      </c>
      <c r="I189" s="640" t="s">
        <v>859</v>
      </c>
      <c r="J189" s="640"/>
      <c r="K189" s="50"/>
      <c r="L189" s="764" t="s">
        <v>751</v>
      </c>
      <c r="M189" s="765" t="s">
        <v>751</v>
      </c>
      <c r="N189" s="765" t="s">
        <v>873</v>
      </c>
      <c r="O189" s="765">
        <v>2486.73</v>
      </c>
      <c r="P189" s="765" t="s">
        <v>873</v>
      </c>
      <c r="Q189" s="765" t="s">
        <v>751</v>
      </c>
      <c r="R189" s="765" t="s">
        <v>751</v>
      </c>
      <c r="S189" s="765" t="s">
        <v>751</v>
      </c>
      <c r="T189" s="765" t="s">
        <v>751</v>
      </c>
      <c r="U189" s="765" t="s">
        <v>751</v>
      </c>
      <c r="V189" s="765" t="s">
        <v>751</v>
      </c>
      <c r="W189" s="765" t="s">
        <v>751</v>
      </c>
      <c r="X189" s="765" t="s">
        <v>751</v>
      </c>
      <c r="Y189" s="765" t="s">
        <v>751</v>
      </c>
      <c r="Z189" s="765" t="s">
        <v>751</v>
      </c>
      <c r="AA189" s="765" t="s">
        <v>751</v>
      </c>
      <c r="AB189" s="765" t="s">
        <v>751</v>
      </c>
      <c r="AC189" s="765" t="s">
        <v>751</v>
      </c>
      <c r="AD189" s="765" t="s">
        <v>751</v>
      </c>
      <c r="AE189" s="765" t="s">
        <v>751</v>
      </c>
      <c r="AF189" s="765" t="s">
        <v>751</v>
      </c>
      <c r="AG189" s="765" t="s">
        <v>751</v>
      </c>
      <c r="AH189" s="765" t="s">
        <v>751</v>
      </c>
      <c r="AI189" s="765" t="s">
        <v>749</v>
      </c>
      <c r="AJ189" s="765" t="s">
        <v>874</v>
      </c>
      <c r="AK189" s="765" t="s">
        <v>874</v>
      </c>
      <c r="AL189" s="765" t="s">
        <v>875</v>
      </c>
      <c r="AM189" s="765" t="s">
        <v>875</v>
      </c>
      <c r="AN189" s="765" t="s">
        <v>875</v>
      </c>
      <c r="AO189" s="766" t="s">
        <v>875</v>
      </c>
      <c r="AP189" s="50"/>
      <c r="AQ189" s="764" t="s">
        <v>751</v>
      </c>
      <c r="AR189" s="765" t="s">
        <v>876</v>
      </c>
      <c r="AS189" s="765" t="s">
        <v>876</v>
      </c>
      <c r="AT189" s="765" t="s">
        <v>750</v>
      </c>
      <c r="AU189" s="765" t="s">
        <v>750</v>
      </c>
      <c r="AV189" s="765" t="s">
        <v>750</v>
      </c>
      <c r="AW189" s="765" t="s">
        <v>750</v>
      </c>
      <c r="AX189" s="765" t="s">
        <v>750</v>
      </c>
      <c r="AY189" s="765" t="s">
        <v>750</v>
      </c>
      <c r="AZ189" s="765" t="s">
        <v>750</v>
      </c>
      <c r="BA189" s="765" t="s">
        <v>750</v>
      </c>
      <c r="BB189" s="765" t="s">
        <v>750</v>
      </c>
      <c r="BC189" s="765" t="s">
        <v>750</v>
      </c>
      <c r="BD189" s="765" t="s">
        <v>750</v>
      </c>
      <c r="BE189" s="765" t="s">
        <v>750</v>
      </c>
      <c r="BF189" s="765" t="s">
        <v>876</v>
      </c>
      <c r="BG189" s="765" t="s">
        <v>876</v>
      </c>
      <c r="BH189" s="765" t="s">
        <v>876</v>
      </c>
      <c r="BI189" s="765" t="s">
        <v>876</v>
      </c>
      <c r="BJ189" s="765" t="s">
        <v>876</v>
      </c>
      <c r="BK189" s="765" t="s">
        <v>876</v>
      </c>
      <c r="BL189" s="765" t="s">
        <v>876</v>
      </c>
      <c r="BM189" s="765" t="s">
        <v>876</v>
      </c>
      <c r="BN189" s="765" t="s">
        <v>876</v>
      </c>
      <c r="BO189" s="765" t="s">
        <v>876</v>
      </c>
      <c r="BP189" s="765" t="s">
        <v>876</v>
      </c>
      <c r="BQ189" s="765" t="s">
        <v>875</v>
      </c>
      <c r="BR189" s="765" t="s">
        <v>875</v>
      </c>
      <c r="BS189" s="765" t="s">
        <v>875</v>
      </c>
      <c r="BT189" s="766" t="s">
        <v>875</v>
      </c>
    </row>
    <row r="190" spans="2:72">
      <c r="B190" s="760" t="s">
        <v>208</v>
      </c>
      <c r="C190" s="760" t="s">
        <v>850</v>
      </c>
      <c r="D190" s="760" t="s">
        <v>17</v>
      </c>
      <c r="E190" s="760" t="s">
        <v>841</v>
      </c>
      <c r="F190" s="760" t="s">
        <v>872</v>
      </c>
      <c r="G190" s="760" t="s">
        <v>842</v>
      </c>
      <c r="H190" s="760">
        <v>2012</v>
      </c>
      <c r="I190" s="640" t="s">
        <v>859</v>
      </c>
      <c r="J190" s="640"/>
      <c r="K190" s="50"/>
      <c r="L190" s="764" t="s">
        <v>751</v>
      </c>
      <c r="M190" s="765">
        <v>296</v>
      </c>
      <c r="N190" s="765">
        <v>296</v>
      </c>
      <c r="O190" s="765">
        <v>296</v>
      </c>
      <c r="P190" s="765">
        <v>296</v>
      </c>
      <c r="Q190" s="765">
        <v>296</v>
      </c>
      <c r="R190" s="765">
        <v>296</v>
      </c>
      <c r="S190" s="765">
        <v>296</v>
      </c>
      <c r="T190" s="765">
        <v>296</v>
      </c>
      <c r="U190" s="765">
        <v>296</v>
      </c>
      <c r="V190" s="765">
        <v>296</v>
      </c>
      <c r="W190" s="765">
        <v>296</v>
      </c>
      <c r="X190" s="765">
        <v>296</v>
      </c>
      <c r="Y190" s="765">
        <v>296</v>
      </c>
      <c r="Z190" s="765">
        <v>296</v>
      </c>
      <c r="AA190" s="765">
        <v>296</v>
      </c>
      <c r="AB190" s="765">
        <v>296</v>
      </c>
      <c r="AC190" s="765">
        <v>296</v>
      </c>
      <c r="AD190" s="765">
        <v>296</v>
      </c>
      <c r="AE190" s="765">
        <v>296</v>
      </c>
      <c r="AF190" s="765">
        <v>296</v>
      </c>
      <c r="AG190" s="765">
        <v>296</v>
      </c>
      <c r="AH190" s="765">
        <v>296</v>
      </c>
      <c r="AI190" s="765">
        <v>296</v>
      </c>
      <c r="AJ190" s="765">
        <v>296</v>
      </c>
      <c r="AK190" s="765">
        <v>296</v>
      </c>
      <c r="AL190" s="765" t="s">
        <v>875</v>
      </c>
      <c r="AM190" s="765" t="s">
        <v>875</v>
      </c>
      <c r="AN190" s="765" t="s">
        <v>875</v>
      </c>
      <c r="AO190" s="766" t="s">
        <v>875</v>
      </c>
      <c r="AP190" s="50"/>
      <c r="AQ190" s="764" t="s">
        <v>751</v>
      </c>
      <c r="AR190" s="765">
        <v>2639393.5</v>
      </c>
      <c r="AS190" s="765">
        <v>2639393.5</v>
      </c>
      <c r="AT190" s="765">
        <v>2639393.5</v>
      </c>
      <c r="AU190" s="765">
        <v>2639393.5</v>
      </c>
      <c r="AV190" s="765">
        <v>2639393.5</v>
      </c>
      <c r="AW190" s="765">
        <v>2639393.5</v>
      </c>
      <c r="AX190" s="765">
        <v>2639393.5</v>
      </c>
      <c r="AY190" s="765">
        <v>2639393.5</v>
      </c>
      <c r="AZ190" s="765">
        <v>2639393.5</v>
      </c>
      <c r="BA190" s="765">
        <v>2639393.5</v>
      </c>
      <c r="BB190" s="765">
        <v>2639393.5</v>
      </c>
      <c r="BC190" s="765">
        <v>2639393.5</v>
      </c>
      <c r="BD190" s="765">
        <v>2639393.5</v>
      </c>
      <c r="BE190" s="765">
        <v>2639393.5</v>
      </c>
      <c r="BF190" s="765">
        <v>2639393.5</v>
      </c>
      <c r="BG190" s="765">
        <v>2639393.5</v>
      </c>
      <c r="BH190" s="765">
        <v>2639393.5</v>
      </c>
      <c r="BI190" s="765">
        <v>2639393.5</v>
      </c>
      <c r="BJ190" s="765">
        <v>2639393.5</v>
      </c>
      <c r="BK190" s="765">
        <v>2639393.5</v>
      </c>
      <c r="BL190" s="765">
        <v>2639393.5</v>
      </c>
      <c r="BM190" s="765">
        <v>2639393.5</v>
      </c>
      <c r="BN190" s="765">
        <v>2639393.5</v>
      </c>
      <c r="BO190" s="765">
        <v>2639393.5</v>
      </c>
      <c r="BP190" s="765">
        <v>2639393.5</v>
      </c>
      <c r="BQ190" s="765" t="s">
        <v>875</v>
      </c>
      <c r="BR190" s="765" t="s">
        <v>875</v>
      </c>
      <c r="BS190" s="765" t="s">
        <v>875</v>
      </c>
      <c r="BT190" s="766" t="s">
        <v>875</v>
      </c>
    </row>
    <row r="191" spans="2:72">
      <c r="B191" s="760" t="s">
        <v>878</v>
      </c>
      <c r="C191" s="760" t="s">
        <v>845</v>
      </c>
      <c r="D191" s="760" t="s">
        <v>879</v>
      </c>
      <c r="E191" s="760" t="s">
        <v>841</v>
      </c>
      <c r="F191" s="760" t="s">
        <v>872</v>
      </c>
      <c r="G191" s="760" t="s">
        <v>844</v>
      </c>
      <c r="H191" s="760">
        <v>2007</v>
      </c>
      <c r="I191" s="640" t="s">
        <v>859</v>
      </c>
      <c r="J191" s="640"/>
      <c r="K191" s="50"/>
      <c r="L191" s="764" t="s">
        <v>751</v>
      </c>
      <c r="M191" s="765" t="s">
        <v>751</v>
      </c>
      <c r="N191" s="765" t="s">
        <v>873</v>
      </c>
      <c r="O191" s="765">
        <v>40.880000000000003</v>
      </c>
      <c r="P191" s="765" t="s">
        <v>873</v>
      </c>
      <c r="Q191" s="765" t="s">
        <v>751</v>
      </c>
      <c r="R191" s="765" t="s">
        <v>751</v>
      </c>
      <c r="S191" s="765" t="s">
        <v>751</v>
      </c>
      <c r="T191" s="765" t="s">
        <v>751</v>
      </c>
      <c r="U191" s="765" t="s">
        <v>751</v>
      </c>
      <c r="V191" s="765" t="s">
        <v>751</v>
      </c>
      <c r="W191" s="765" t="s">
        <v>751</v>
      </c>
      <c r="X191" s="765" t="s">
        <v>751</v>
      </c>
      <c r="Y191" s="765" t="s">
        <v>751</v>
      </c>
      <c r="Z191" s="765" t="s">
        <v>751</v>
      </c>
      <c r="AA191" s="765" t="s">
        <v>751</v>
      </c>
      <c r="AB191" s="765" t="s">
        <v>751</v>
      </c>
      <c r="AC191" s="765" t="s">
        <v>751</v>
      </c>
      <c r="AD191" s="765" t="s">
        <v>751</v>
      </c>
      <c r="AE191" s="765" t="s">
        <v>751</v>
      </c>
      <c r="AF191" s="765" t="s">
        <v>751</v>
      </c>
      <c r="AG191" s="765" t="s">
        <v>751</v>
      </c>
      <c r="AH191" s="765" t="s">
        <v>751</v>
      </c>
      <c r="AI191" s="765" t="s">
        <v>749</v>
      </c>
      <c r="AJ191" s="765" t="s">
        <v>874</v>
      </c>
      <c r="AK191" s="765" t="s">
        <v>874</v>
      </c>
      <c r="AL191" s="765" t="s">
        <v>875</v>
      </c>
      <c r="AM191" s="765" t="s">
        <v>875</v>
      </c>
      <c r="AN191" s="765" t="s">
        <v>875</v>
      </c>
      <c r="AO191" s="766" t="s">
        <v>875</v>
      </c>
      <c r="AP191" s="50"/>
      <c r="AQ191" s="764" t="s">
        <v>751</v>
      </c>
      <c r="AR191" s="765" t="s">
        <v>876</v>
      </c>
      <c r="AS191" s="765" t="s">
        <v>876</v>
      </c>
      <c r="AT191" s="765" t="s">
        <v>750</v>
      </c>
      <c r="AU191" s="765" t="s">
        <v>750</v>
      </c>
      <c r="AV191" s="765" t="s">
        <v>750</v>
      </c>
      <c r="AW191" s="765" t="s">
        <v>750</v>
      </c>
      <c r="AX191" s="765" t="s">
        <v>750</v>
      </c>
      <c r="AY191" s="765" t="s">
        <v>750</v>
      </c>
      <c r="AZ191" s="765" t="s">
        <v>750</v>
      </c>
      <c r="BA191" s="765" t="s">
        <v>750</v>
      </c>
      <c r="BB191" s="765" t="s">
        <v>750</v>
      </c>
      <c r="BC191" s="765" t="s">
        <v>750</v>
      </c>
      <c r="BD191" s="765" t="s">
        <v>750</v>
      </c>
      <c r="BE191" s="765" t="s">
        <v>750</v>
      </c>
      <c r="BF191" s="765" t="s">
        <v>876</v>
      </c>
      <c r="BG191" s="765" t="s">
        <v>876</v>
      </c>
      <c r="BH191" s="765" t="s">
        <v>876</v>
      </c>
      <c r="BI191" s="765" t="s">
        <v>876</v>
      </c>
      <c r="BJ191" s="765" t="s">
        <v>876</v>
      </c>
      <c r="BK191" s="765" t="s">
        <v>876</v>
      </c>
      <c r="BL191" s="765" t="s">
        <v>876</v>
      </c>
      <c r="BM191" s="765" t="s">
        <v>876</v>
      </c>
      <c r="BN191" s="765" t="s">
        <v>876</v>
      </c>
      <c r="BO191" s="765" t="s">
        <v>876</v>
      </c>
      <c r="BP191" s="765" t="s">
        <v>876</v>
      </c>
      <c r="BQ191" s="765" t="s">
        <v>875</v>
      </c>
      <c r="BR191" s="765" t="s">
        <v>875</v>
      </c>
      <c r="BS191" s="765" t="s">
        <v>875</v>
      </c>
      <c r="BT191" s="766" t="s">
        <v>875</v>
      </c>
    </row>
    <row r="192" spans="2:72">
      <c r="B192" s="760" t="s">
        <v>878</v>
      </c>
      <c r="C192" s="760" t="s">
        <v>845</v>
      </c>
      <c r="D192" s="760" t="s">
        <v>879</v>
      </c>
      <c r="E192" s="760" t="s">
        <v>841</v>
      </c>
      <c r="F192" s="760" t="s">
        <v>872</v>
      </c>
      <c r="G192" s="760" t="s">
        <v>844</v>
      </c>
      <c r="H192" s="760">
        <v>2008</v>
      </c>
      <c r="I192" s="640" t="s">
        <v>859</v>
      </c>
      <c r="J192" s="640"/>
      <c r="K192" s="50"/>
      <c r="L192" s="764" t="s">
        <v>751</v>
      </c>
      <c r="M192" s="765" t="s">
        <v>751</v>
      </c>
      <c r="N192" s="765" t="s">
        <v>873</v>
      </c>
      <c r="O192" s="765">
        <v>1.1200000000000001</v>
      </c>
      <c r="P192" s="765" t="s">
        <v>873</v>
      </c>
      <c r="Q192" s="765" t="s">
        <v>751</v>
      </c>
      <c r="R192" s="765" t="s">
        <v>751</v>
      </c>
      <c r="S192" s="765" t="s">
        <v>751</v>
      </c>
      <c r="T192" s="765" t="s">
        <v>751</v>
      </c>
      <c r="U192" s="765" t="s">
        <v>751</v>
      </c>
      <c r="V192" s="765" t="s">
        <v>751</v>
      </c>
      <c r="W192" s="765" t="s">
        <v>751</v>
      </c>
      <c r="X192" s="765" t="s">
        <v>751</v>
      </c>
      <c r="Y192" s="765" t="s">
        <v>751</v>
      </c>
      <c r="Z192" s="765" t="s">
        <v>751</v>
      </c>
      <c r="AA192" s="765" t="s">
        <v>751</v>
      </c>
      <c r="AB192" s="765" t="s">
        <v>751</v>
      </c>
      <c r="AC192" s="765" t="s">
        <v>751</v>
      </c>
      <c r="AD192" s="765" t="s">
        <v>751</v>
      </c>
      <c r="AE192" s="765" t="s">
        <v>751</v>
      </c>
      <c r="AF192" s="765" t="s">
        <v>751</v>
      </c>
      <c r="AG192" s="765" t="s">
        <v>751</v>
      </c>
      <c r="AH192" s="765" t="s">
        <v>751</v>
      </c>
      <c r="AI192" s="765" t="s">
        <v>749</v>
      </c>
      <c r="AJ192" s="765" t="s">
        <v>874</v>
      </c>
      <c r="AK192" s="765" t="s">
        <v>874</v>
      </c>
      <c r="AL192" s="765" t="s">
        <v>875</v>
      </c>
      <c r="AM192" s="765" t="s">
        <v>875</v>
      </c>
      <c r="AN192" s="765" t="s">
        <v>875</v>
      </c>
      <c r="AO192" s="766" t="s">
        <v>875</v>
      </c>
      <c r="AP192" s="50"/>
      <c r="AQ192" s="764" t="s">
        <v>751</v>
      </c>
      <c r="AR192" s="765" t="s">
        <v>876</v>
      </c>
      <c r="AS192" s="765" t="s">
        <v>876</v>
      </c>
      <c r="AT192" s="765" t="s">
        <v>750</v>
      </c>
      <c r="AU192" s="765" t="s">
        <v>750</v>
      </c>
      <c r="AV192" s="765" t="s">
        <v>750</v>
      </c>
      <c r="AW192" s="765" t="s">
        <v>750</v>
      </c>
      <c r="AX192" s="765" t="s">
        <v>750</v>
      </c>
      <c r="AY192" s="765" t="s">
        <v>750</v>
      </c>
      <c r="AZ192" s="765" t="s">
        <v>750</v>
      </c>
      <c r="BA192" s="765" t="s">
        <v>750</v>
      </c>
      <c r="BB192" s="765" t="s">
        <v>750</v>
      </c>
      <c r="BC192" s="765" t="s">
        <v>750</v>
      </c>
      <c r="BD192" s="765" t="s">
        <v>750</v>
      </c>
      <c r="BE192" s="765" t="s">
        <v>750</v>
      </c>
      <c r="BF192" s="765" t="s">
        <v>876</v>
      </c>
      <c r="BG192" s="765" t="s">
        <v>876</v>
      </c>
      <c r="BH192" s="765" t="s">
        <v>876</v>
      </c>
      <c r="BI192" s="765" t="s">
        <v>876</v>
      </c>
      <c r="BJ192" s="765" t="s">
        <v>876</v>
      </c>
      <c r="BK192" s="765" t="s">
        <v>876</v>
      </c>
      <c r="BL192" s="765" t="s">
        <v>876</v>
      </c>
      <c r="BM192" s="765" t="s">
        <v>876</v>
      </c>
      <c r="BN192" s="765" t="s">
        <v>876</v>
      </c>
      <c r="BO192" s="765" t="s">
        <v>876</v>
      </c>
      <c r="BP192" s="765" t="s">
        <v>876</v>
      </c>
      <c r="BQ192" s="765" t="s">
        <v>875</v>
      </c>
      <c r="BR192" s="765" t="s">
        <v>875</v>
      </c>
      <c r="BS192" s="765" t="s">
        <v>875</v>
      </c>
      <c r="BT192" s="766" t="s">
        <v>875</v>
      </c>
    </row>
    <row r="193" spans="2:72">
      <c r="B193" s="760" t="s">
        <v>878</v>
      </c>
      <c r="C193" s="760" t="s">
        <v>845</v>
      </c>
      <c r="D193" s="760" t="s">
        <v>879</v>
      </c>
      <c r="E193" s="760" t="s">
        <v>841</v>
      </c>
      <c r="F193" s="760" t="s">
        <v>872</v>
      </c>
      <c r="G193" s="760" t="s">
        <v>844</v>
      </c>
      <c r="H193" s="760">
        <v>2009</v>
      </c>
      <c r="I193" s="640" t="s">
        <v>859</v>
      </c>
      <c r="J193" s="640"/>
      <c r="K193" s="50"/>
      <c r="L193" s="764" t="s">
        <v>751</v>
      </c>
      <c r="M193" s="765" t="s">
        <v>751</v>
      </c>
      <c r="N193" s="765" t="s">
        <v>873</v>
      </c>
      <c r="O193" s="765">
        <v>6.7</v>
      </c>
      <c r="P193" s="765" t="s">
        <v>873</v>
      </c>
      <c r="Q193" s="765" t="s">
        <v>751</v>
      </c>
      <c r="R193" s="765" t="s">
        <v>751</v>
      </c>
      <c r="S193" s="765" t="s">
        <v>751</v>
      </c>
      <c r="T193" s="765" t="s">
        <v>751</v>
      </c>
      <c r="U193" s="765" t="s">
        <v>751</v>
      </c>
      <c r="V193" s="765" t="s">
        <v>751</v>
      </c>
      <c r="W193" s="765" t="s">
        <v>751</v>
      </c>
      <c r="X193" s="765" t="s">
        <v>751</v>
      </c>
      <c r="Y193" s="765" t="s">
        <v>751</v>
      </c>
      <c r="Z193" s="765" t="s">
        <v>751</v>
      </c>
      <c r="AA193" s="765" t="s">
        <v>751</v>
      </c>
      <c r="AB193" s="765" t="s">
        <v>751</v>
      </c>
      <c r="AC193" s="765" t="s">
        <v>751</v>
      </c>
      <c r="AD193" s="765" t="s">
        <v>751</v>
      </c>
      <c r="AE193" s="765" t="s">
        <v>751</v>
      </c>
      <c r="AF193" s="765" t="s">
        <v>751</v>
      </c>
      <c r="AG193" s="765" t="s">
        <v>751</v>
      </c>
      <c r="AH193" s="765" t="s">
        <v>751</v>
      </c>
      <c r="AI193" s="765" t="s">
        <v>749</v>
      </c>
      <c r="AJ193" s="765" t="s">
        <v>874</v>
      </c>
      <c r="AK193" s="765" t="s">
        <v>874</v>
      </c>
      <c r="AL193" s="765" t="s">
        <v>875</v>
      </c>
      <c r="AM193" s="765" t="s">
        <v>875</v>
      </c>
      <c r="AN193" s="765" t="s">
        <v>875</v>
      </c>
      <c r="AO193" s="766" t="s">
        <v>875</v>
      </c>
      <c r="AP193" s="50"/>
      <c r="AQ193" s="764" t="s">
        <v>751</v>
      </c>
      <c r="AR193" s="765" t="s">
        <v>876</v>
      </c>
      <c r="AS193" s="765" t="s">
        <v>876</v>
      </c>
      <c r="AT193" s="765" t="s">
        <v>750</v>
      </c>
      <c r="AU193" s="765" t="s">
        <v>750</v>
      </c>
      <c r="AV193" s="765" t="s">
        <v>750</v>
      </c>
      <c r="AW193" s="765" t="s">
        <v>750</v>
      </c>
      <c r="AX193" s="765" t="s">
        <v>750</v>
      </c>
      <c r="AY193" s="765" t="s">
        <v>750</v>
      </c>
      <c r="AZ193" s="765" t="s">
        <v>750</v>
      </c>
      <c r="BA193" s="765" t="s">
        <v>750</v>
      </c>
      <c r="BB193" s="765" t="s">
        <v>750</v>
      </c>
      <c r="BC193" s="765" t="s">
        <v>750</v>
      </c>
      <c r="BD193" s="765" t="s">
        <v>750</v>
      </c>
      <c r="BE193" s="765" t="s">
        <v>750</v>
      </c>
      <c r="BF193" s="765" t="s">
        <v>876</v>
      </c>
      <c r="BG193" s="765" t="s">
        <v>876</v>
      </c>
      <c r="BH193" s="765" t="s">
        <v>876</v>
      </c>
      <c r="BI193" s="765" t="s">
        <v>876</v>
      </c>
      <c r="BJ193" s="765" t="s">
        <v>876</v>
      </c>
      <c r="BK193" s="765" t="s">
        <v>876</v>
      </c>
      <c r="BL193" s="765" t="s">
        <v>876</v>
      </c>
      <c r="BM193" s="765" t="s">
        <v>876</v>
      </c>
      <c r="BN193" s="765" t="s">
        <v>876</v>
      </c>
      <c r="BO193" s="765" t="s">
        <v>876</v>
      </c>
      <c r="BP193" s="765" t="s">
        <v>876</v>
      </c>
      <c r="BQ193" s="765" t="s">
        <v>875</v>
      </c>
      <c r="BR193" s="765" t="s">
        <v>875</v>
      </c>
      <c r="BS193" s="765" t="s">
        <v>875</v>
      </c>
      <c r="BT193" s="766" t="s">
        <v>875</v>
      </c>
    </row>
    <row r="194" spans="2:72">
      <c r="B194" s="760" t="s">
        <v>878</v>
      </c>
      <c r="C194" s="760" t="s">
        <v>840</v>
      </c>
      <c r="D194" s="760" t="s">
        <v>42</v>
      </c>
      <c r="E194" s="760" t="s">
        <v>841</v>
      </c>
      <c r="F194" s="760" t="s">
        <v>29</v>
      </c>
      <c r="G194" s="760" t="s">
        <v>844</v>
      </c>
      <c r="H194" s="760">
        <v>2006</v>
      </c>
      <c r="I194" s="640" t="s">
        <v>859</v>
      </c>
      <c r="J194" s="640"/>
      <c r="K194" s="50"/>
      <c r="L194" s="764" t="s">
        <v>751</v>
      </c>
      <c r="M194" s="765" t="s">
        <v>751</v>
      </c>
      <c r="N194" s="765" t="s">
        <v>873</v>
      </c>
      <c r="O194" s="765">
        <v>204.22</v>
      </c>
      <c r="P194" s="765" t="s">
        <v>873</v>
      </c>
      <c r="Q194" s="765" t="s">
        <v>751</v>
      </c>
      <c r="R194" s="765" t="s">
        <v>751</v>
      </c>
      <c r="S194" s="765" t="s">
        <v>751</v>
      </c>
      <c r="T194" s="765" t="s">
        <v>751</v>
      </c>
      <c r="U194" s="765" t="s">
        <v>751</v>
      </c>
      <c r="V194" s="765" t="s">
        <v>751</v>
      </c>
      <c r="W194" s="765" t="s">
        <v>751</v>
      </c>
      <c r="X194" s="765" t="s">
        <v>751</v>
      </c>
      <c r="Y194" s="765" t="s">
        <v>751</v>
      </c>
      <c r="Z194" s="765" t="s">
        <v>751</v>
      </c>
      <c r="AA194" s="765" t="s">
        <v>751</v>
      </c>
      <c r="AB194" s="765" t="s">
        <v>751</v>
      </c>
      <c r="AC194" s="765" t="s">
        <v>751</v>
      </c>
      <c r="AD194" s="765" t="s">
        <v>751</v>
      </c>
      <c r="AE194" s="765" t="s">
        <v>751</v>
      </c>
      <c r="AF194" s="765" t="s">
        <v>751</v>
      </c>
      <c r="AG194" s="765" t="s">
        <v>751</v>
      </c>
      <c r="AH194" s="765" t="s">
        <v>751</v>
      </c>
      <c r="AI194" s="765" t="s">
        <v>749</v>
      </c>
      <c r="AJ194" s="765" t="s">
        <v>874</v>
      </c>
      <c r="AK194" s="765" t="s">
        <v>874</v>
      </c>
      <c r="AL194" s="765" t="s">
        <v>875</v>
      </c>
      <c r="AM194" s="765" t="s">
        <v>875</v>
      </c>
      <c r="AN194" s="765" t="s">
        <v>875</v>
      </c>
      <c r="AO194" s="766" t="s">
        <v>875</v>
      </c>
      <c r="AP194" s="50"/>
      <c r="AQ194" s="764" t="s">
        <v>751</v>
      </c>
      <c r="AR194" s="765" t="s">
        <v>876</v>
      </c>
      <c r="AS194" s="765" t="s">
        <v>876</v>
      </c>
      <c r="AT194" s="765">
        <v>60.68</v>
      </c>
      <c r="AU194" s="765" t="s">
        <v>750</v>
      </c>
      <c r="AV194" s="765" t="s">
        <v>750</v>
      </c>
      <c r="AW194" s="765" t="s">
        <v>750</v>
      </c>
      <c r="AX194" s="765" t="s">
        <v>750</v>
      </c>
      <c r="AY194" s="765" t="s">
        <v>750</v>
      </c>
      <c r="AZ194" s="765" t="s">
        <v>750</v>
      </c>
      <c r="BA194" s="765" t="s">
        <v>750</v>
      </c>
      <c r="BB194" s="765" t="s">
        <v>750</v>
      </c>
      <c r="BC194" s="765" t="s">
        <v>750</v>
      </c>
      <c r="BD194" s="765" t="s">
        <v>750</v>
      </c>
      <c r="BE194" s="765" t="s">
        <v>750</v>
      </c>
      <c r="BF194" s="765" t="s">
        <v>876</v>
      </c>
      <c r="BG194" s="765" t="s">
        <v>876</v>
      </c>
      <c r="BH194" s="765" t="s">
        <v>876</v>
      </c>
      <c r="BI194" s="765" t="s">
        <v>876</v>
      </c>
      <c r="BJ194" s="765" t="s">
        <v>876</v>
      </c>
      <c r="BK194" s="765" t="s">
        <v>876</v>
      </c>
      <c r="BL194" s="765" t="s">
        <v>876</v>
      </c>
      <c r="BM194" s="765" t="s">
        <v>876</v>
      </c>
      <c r="BN194" s="765" t="s">
        <v>876</v>
      </c>
      <c r="BO194" s="765" t="s">
        <v>876</v>
      </c>
      <c r="BP194" s="765" t="s">
        <v>876</v>
      </c>
      <c r="BQ194" s="765" t="s">
        <v>875</v>
      </c>
      <c r="BR194" s="765" t="s">
        <v>875</v>
      </c>
      <c r="BS194" s="765" t="s">
        <v>875</v>
      </c>
      <c r="BT194" s="766" t="s">
        <v>875</v>
      </c>
    </row>
    <row r="195" spans="2:72">
      <c r="B195" s="760" t="s">
        <v>878</v>
      </c>
      <c r="C195" s="760" t="s">
        <v>840</v>
      </c>
      <c r="D195" s="760" t="s">
        <v>42</v>
      </c>
      <c r="E195" s="760" t="s">
        <v>841</v>
      </c>
      <c r="F195" s="760" t="s">
        <v>29</v>
      </c>
      <c r="G195" s="760" t="s">
        <v>844</v>
      </c>
      <c r="H195" s="760">
        <v>2007</v>
      </c>
      <c r="I195" s="640" t="s">
        <v>859</v>
      </c>
      <c r="J195" s="640"/>
      <c r="K195" s="50"/>
      <c r="L195" s="764" t="s">
        <v>751</v>
      </c>
      <c r="M195" s="765" t="s">
        <v>751</v>
      </c>
      <c r="N195" s="765" t="s">
        <v>873</v>
      </c>
      <c r="O195" s="765">
        <v>338.95</v>
      </c>
      <c r="P195" s="765" t="s">
        <v>873</v>
      </c>
      <c r="Q195" s="765" t="s">
        <v>751</v>
      </c>
      <c r="R195" s="765" t="s">
        <v>751</v>
      </c>
      <c r="S195" s="765" t="s">
        <v>751</v>
      </c>
      <c r="T195" s="765" t="s">
        <v>751</v>
      </c>
      <c r="U195" s="765" t="s">
        <v>751</v>
      </c>
      <c r="V195" s="765" t="s">
        <v>751</v>
      </c>
      <c r="W195" s="765" t="s">
        <v>751</v>
      </c>
      <c r="X195" s="765" t="s">
        <v>751</v>
      </c>
      <c r="Y195" s="765" t="s">
        <v>751</v>
      </c>
      <c r="Z195" s="765" t="s">
        <v>751</v>
      </c>
      <c r="AA195" s="765" t="s">
        <v>751</v>
      </c>
      <c r="AB195" s="765" t="s">
        <v>751</v>
      </c>
      <c r="AC195" s="765" t="s">
        <v>751</v>
      </c>
      <c r="AD195" s="765" t="s">
        <v>751</v>
      </c>
      <c r="AE195" s="765" t="s">
        <v>751</v>
      </c>
      <c r="AF195" s="765" t="s">
        <v>751</v>
      </c>
      <c r="AG195" s="765" t="s">
        <v>751</v>
      </c>
      <c r="AH195" s="765" t="s">
        <v>751</v>
      </c>
      <c r="AI195" s="765" t="s">
        <v>749</v>
      </c>
      <c r="AJ195" s="765" t="s">
        <v>874</v>
      </c>
      <c r="AK195" s="765" t="s">
        <v>874</v>
      </c>
      <c r="AL195" s="765" t="s">
        <v>875</v>
      </c>
      <c r="AM195" s="765" t="s">
        <v>875</v>
      </c>
      <c r="AN195" s="765" t="s">
        <v>875</v>
      </c>
      <c r="AO195" s="766" t="s">
        <v>875</v>
      </c>
      <c r="AP195" s="50"/>
      <c r="AQ195" s="764" t="s">
        <v>751</v>
      </c>
      <c r="AR195" s="765" t="s">
        <v>876</v>
      </c>
      <c r="AS195" s="765" t="s">
        <v>876</v>
      </c>
      <c r="AT195" s="765">
        <v>139.15</v>
      </c>
      <c r="AU195" s="765" t="s">
        <v>750</v>
      </c>
      <c r="AV195" s="765" t="s">
        <v>750</v>
      </c>
      <c r="AW195" s="765" t="s">
        <v>750</v>
      </c>
      <c r="AX195" s="765" t="s">
        <v>750</v>
      </c>
      <c r="AY195" s="765" t="s">
        <v>750</v>
      </c>
      <c r="AZ195" s="765" t="s">
        <v>750</v>
      </c>
      <c r="BA195" s="765" t="s">
        <v>750</v>
      </c>
      <c r="BB195" s="765" t="s">
        <v>750</v>
      </c>
      <c r="BC195" s="765" t="s">
        <v>750</v>
      </c>
      <c r="BD195" s="765" t="s">
        <v>750</v>
      </c>
      <c r="BE195" s="765" t="s">
        <v>750</v>
      </c>
      <c r="BF195" s="765" t="s">
        <v>876</v>
      </c>
      <c r="BG195" s="765" t="s">
        <v>876</v>
      </c>
      <c r="BH195" s="765" t="s">
        <v>876</v>
      </c>
      <c r="BI195" s="765" t="s">
        <v>876</v>
      </c>
      <c r="BJ195" s="765" t="s">
        <v>876</v>
      </c>
      <c r="BK195" s="765" t="s">
        <v>876</v>
      </c>
      <c r="BL195" s="765" t="s">
        <v>876</v>
      </c>
      <c r="BM195" s="765" t="s">
        <v>876</v>
      </c>
      <c r="BN195" s="765" t="s">
        <v>876</v>
      </c>
      <c r="BO195" s="765" t="s">
        <v>876</v>
      </c>
      <c r="BP195" s="765" t="s">
        <v>876</v>
      </c>
      <c r="BQ195" s="765" t="s">
        <v>875</v>
      </c>
      <c r="BR195" s="765" t="s">
        <v>875</v>
      </c>
      <c r="BS195" s="765" t="s">
        <v>875</v>
      </c>
      <c r="BT195" s="766" t="s">
        <v>875</v>
      </c>
    </row>
    <row r="196" spans="2:72">
      <c r="B196" s="760" t="s">
        <v>878</v>
      </c>
      <c r="C196" s="760" t="s">
        <v>840</v>
      </c>
      <c r="D196" s="760" t="s">
        <v>42</v>
      </c>
      <c r="E196" s="760" t="s">
        <v>841</v>
      </c>
      <c r="F196" s="760" t="s">
        <v>29</v>
      </c>
      <c r="G196" s="760" t="s">
        <v>844</v>
      </c>
      <c r="H196" s="760">
        <v>2008</v>
      </c>
      <c r="I196" s="640" t="s">
        <v>859</v>
      </c>
      <c r="J196" s="640"/>
      <c r="K196" s="50"/>
      <c r="L196" s="764" t="s">
        <v>751</v>
      </c>
      <c r="M196" s="765" t="s">
        <v>751</v>
      </c>
      <c r="N196" s="765" t="s">
        <v>873</v>
      </c>
      <c r="O196" s="765">
        <v>474.95</v>
      </c>
      <c r="P196" s="765" t="s">
        <v>873</v>
      </c>
      <c r="Q196" s="765" t="s">
        <v>751</v>
      </c>
      <c r="R196" s="765" t="s">
        <v>751</v>
      </c>
      <c r="S196" s="765" t="s">
        <v>751</v>
      </c>
      <c r="T196" s="765" t="s">
        <v>751</v>
      </c>
      <c r="U196" s="765" t="s">
        <v>751</v>
      </c>
      <c r="V196" s="765" t="s">
        <v>751</v>
      </c>
      <c r="W196" s="765" t="s">
        <v>751</v>
      </c>
      <c r="X196" s="765" t="s">
        <v>751</v>
      </c>
      <c r="Y196" s="765" t="s">
        <v>751</v>
      </c>
      <c r="Z196" s="765" t="s">
        <v>751</v>
      </c>
      <c r="AA196" s="765" t="s">
        <v>751</v>
      </c>
      <c r="AB196" s="765" t="s">
        <v>751</v>
      </c>
      <c r="AC196" s="765" t="s">
        <v>751</v>
      </c>
      <c r="AD196" s="765" t="s">
        <v>751</v>
      </c>
      <c r="AE196" s="765" t="s">
        <v>751</v>
      </c>
      <c r="AF196" s="765" t="s">
        <v>751</v>
      </c>
      <c r="AG196" s="765" t="s">
        <v>751</v>
      </c>
      <c r="AH196" s="765" t="s">
        <v>751</v>
      </c>
      <c r="AI196" s="765" t="s">
        <v>749</v>
      </c>
      <c r="AJ196" s="765" t="s">
        <v>874</v>
      </c>
      <c r="AK196" s="765" t="s">
        <v>874</v>
      </c>
      <c r="AL196" s="765" t="s">
        <v>875</v>
      </c>
      <c r="AM196" s="765" t="s">
        <v>875</v>
      </c>
      <c r="AN196" s="765" t="s">
        <v>875</v>
      </c>
      <c r="AO196" s="766" t="s">
        <v>875</v>
      </c>
      <c r="AP196" s="50"/>
      <c r="AQ196" s="764" t="s">
        <v>751</v>
      </c>
      <c r="AR196" s="765" t="s">
        <v>876</v>
      </c>
      <c r="AS196" s="765" t="s">
        <v>876</v>
      </c>
      <c r="AT196" s="765">
        <v>155.11000000000001</v>
      </c>
      <c r="AU196" s="765" t="s">
        <v>750</v>
      </c>
      <c r="AV196" s="765" t="s">
        <v>750</v>
      </c>
      <c r="AW196" s="765" t="s">
        <v>750</v>
      </c>
      <c r="AX196" s="765" t="s">
        <v>750</v>
      </c>
      <c r="AY196" s="765" t="s">
        <v>750</v>
      </c>
      <c r="AZ196" s="765" t="s">
        <v>750</v>
      </c>
      <c r="BA196" s="765" t="s">
        <v>750</v>
      </c>
      <c r="BB196" s="765" t="s">
        <v>750</v>
      </c>
      <c r="BC196" s="765" t="s">
        <v>750</v>
      </c>
      <c r="BD196" s="765" t="s">
        <v>750</v>
      </c>
      <c r="BE196" s="765" t="s">
        <v>750</v>
      </c>
      <c r="BF196" s="765" t="s">
        <v>876</v>
      </c>
      <c r="BG196" s="765" t="s">
        <v>876</v>
      </c>
      <c r="BH196" s="765" t="s">
        <v>876</v>
      </c>
      <c r="BI196" s="765" t="s">
        <v>876</v>
      </c>
      <c r="BJ196" s="765" t="s">
        <v>876</v>
      </c>
      <c r="BK196" s="765" t="s">
        <v>876</v>
      </c>
      <c r="BL196" s="765" t="s">
        <v>876</v>
      </c>
      <c r="BM196" s="765" t="s">
        <v>876</v>
      </c>
      <c r="BN196" s="765" t="s">
        <v>876</v>
      </c>
      <c r="BO196" s="765" t="s">
        <v>876</v>
      </c>
      <c r="BP196" s="765" t="s">
        <v>876</v>
      </c>
      <c r="BQ196" s="765" t="s">
        <v>875</v>
      </c>
      <c r="BR196" s="765" t="s">
        <v>875</v>
      </c>
      <c r="BS196" s="765" t="s">
        <v>875</v>
      </c>
      <c r="BT196" s="766" t="s">
        <v>875</v>
      </c>
    </row>
    <row r="197" spans="2:72">
      <c r="B197" s="760" t="s">
        <v>878</v>
      </c>
      <c r="C197" s="760" t="s">
        <v>840</v>
      </c>
      <c r="D197" s="760" t="s">
        <v>42</v>
      </c>
      <c r="E197" s="760" t="s">
        <v>841</v>
      </c>
      <c r="F197" s="760" t="s">
        <v>29</v>
      </c>
      <c r="G197" s="760" t="s">
        <v>844</v>
      </c>
      <c r="H197" s="760">
        <v>2009</v>
      </c>
      <c r="I197" s="640" t="s">
        <v>859</v>
      </c>
      <c r="J197" s="640"/>
      <c r="K197" s="50"/>
      <c r="L197" s="764" t="s">
        <v>751</v>
      </c>
      <c r="M197" s="765" t="s">
        <v>751</v>
      </c>
      <c r="N197" s="765" t="s">
        <v>873</v>
      </c>
      <c r="O197" s="765">
        <v>636.09</v>
      </c>
      <c r="P197" s="765" t="s">
        <v>873</v>
      </c>
      <c r="Q197" s="765" t="s">
        <v>751</v>
      </c>
      <c r="R197" s="765" t="s">
        <v>751</v>
      </c>
      <c r="S197" s="765" t="s">
        <v>751</v>
      </c>
      <c r="T197" s="765" t="s">
        <v>751</v>
      </c>
      <c r="U197" s="765" t="s">
        <v>751</v>
      </c>
      <c r="V197" s="765" t="s">
        <v>751</v>
      </c>
      <c r="W197" s="765" t="s">
        <v>751</v>
      </c>
      <c r="X197" s="765" t="s">
        <v>751</v>
      </c>
      <c r="Y197" s="765" t="s">
        <v>751</v>
      </c>
      <c r="Z197" s="765" t="s">
        <v>751</v>
      </c>
      <c r="AA197" s="765" t="s">
        <v>751</v>
      </c>
      <c r="AB197" s="765" t="s">
        <v>751</v>
      </c>
      <c r="AC197" s="765" t="s">
        <v>751</v>
      </c>
      <c r="AD197" s="765" t="s">
        <v>751</v>
      </c>
      <c r="AE197" s="765" t="s">
        <v>751</v>
      </c>
      <c r="AF197" s="765" t="s">
        <v>751</v>
      </c>
      <c r="AG197" s="765" t="s">
        <v>751</v>
      </c>
      <c r="AH197" s="765" t="s">
        <v>751</v>
      </c>
      <c r="AI197" s="765" t="s">
        <v>749</v>
      </c>
      <c r="AJ197" s="765" t="s">
        <v>874</v>
      </c>
      <c r="AK197" s="765" t="s">
        <v>874</v>
      </c>
      <c r="AL197" s="765" t="s">
        <v>875</v>
      </c>
      <c r="AM197" s="765" t="s">
        <v>875</v>
      </c>
      <c r="AN197" s="765" t="s">
        <v>875</v>
      </c>
      <c r="AO197" s="766" t="s">
        <v>875</v>
      </c>
      <c r="AP197" s="50"/>
      <c r="AQ197" s="764" t="s">
        <v>751</v>
      </c>
      <c r="AR197" s="765" t="s">
        <v>876</v>
      </c>
      <c r="AS197" s="765" t="s">
        <v>876</v>
      </c>
      <c r="AT197" s="765">
        <v>251.72</v>
      </c>
      <c r="AU197" s="765" t="s">
        <v>750</v>
      </c>
      <c r="AV197" s="765" t="s">
        <v>750</v>
      </c>
      <c r="AW197" s="765" t="s">
        <v>750</v>
      </c>
      <c r="AX197" s="765" t="s">
        <v>750</v>
      </c>
      <c r="AY197" s="765" t="s">
        <v>750</v>
      </c>
      <c r="AZ197" s="765" t="s">
        <v>750</v>
      </c>
      <c r="BA197" s="765" t="s">
        <v>750</v>
      </c>
      <c r="BB197" s="765" t="s">
        <v>750</v>
      </c>
      <c r="BC197" s="765" t="s">
        <v>750</v>
      </c>
      <c r="BD197" s="765" t="s">
        <v>750</v>
      </c>
      <c r="BE197" s="765" t="s">
        <v>750</v>
      </c>
      <c r="BF197" s="765" t="s">
        <v>876</v>
      </c>
      <c r="BG197" s="765" t="s">
        <v>876</v>
      </c>
      <c r="BH197" s="765" t="s">
        <v>876</v>
      </c>
      <c r="BI197" s="765" t="s">
        <v>876</v>
      </c>
      <c r="BJ197" s="765" t="s">
        <v>876</v>
      </c>
      <c r="BK197" s="765" t="s">
        <v>876</v>
      </c>
      <c r="BL197" s="765" t="s">
        <v>876</v>
      </c>
      <c r="BM197" s="765" t="s">
        <v>876</v>
      </c>
      <c r="BN197" s="765" t="s">
        <v>876</v>
      </c>
      <c r="BO197" s="765" t="s">
        <v>876</v>
      </c>
      <c r="BP197" s="765" t="s">
        <v>876</v>
      </c>
      <c r="BQ197" s="765" t="s">
        <v>875</v>
      </c>
      <c r="BR197" s="765" t="s">
        <v>875</v>
      </c>
      <c r="BS197" s="765" t="s">
        <v>875</v>
      </c>
      <c r="BT197" s="766" t="s">
        <v>875</v>
      </c>
    </row>
    <row r="198" spans="2:72">
      <c r="B198" s="760" t="s">
        <v>878</v>
      </c>
      <c r="C198" s="760" t="s">
        <v>840</v>
      </c>
      <c r="D198" s="760" t="s">
        <v>42</v>
      </c>
      <c r="E198" s="760" t="s">
        <v>841</v>
      </c>
      <c r="F198" s="760" t="s">
        <v>29</v>
      </c>
      <c r="G198" s="760" t="s">
        <v>844</v>
      </c>
      <c r="H198" s="760">
        <v>2010</v>
      </c>
      <c r="I198" s="640" t="s">
        <v>859</v>
      </c>
      <c r="J198" s="640"/>
      <c r="K198" s="50"/>
      <c r="L198" s="764" t="s">
        <v>751</v>
      </c>
      <c r="M198" s="765" t="s">
        <v>751</v>
      </c>
      <c r="N198" s="765" t="s">
        <v>873</v>
      </c>
      <c r="O198" s="765">
        <v>406.45</v>
      </c>
      <c r="P198" s="765" t="s">
        <v>873</v>
      </c>
      <c r="Q198" s="765" t="s">
        <v>751</v>
      </c>
      <c r="R198" s="765" t="s">
        <v>751</v>
      </c>
      <c r="S198" s="765" t="s">
        <v>751</v>
      </c>
      <c r="T198" s="765" t="s">
        <v>751</v>
      </c>
      <c r="U198" s="765" t="s">
        <v>751</v>
      </c>
      <c r="V198" s="765" t="s">
        <v>751</v>
      </c>
      <c r="W198" s="765" t="s">
        <v>751</v>
      </c>
      <c r="X198" s="765" t="s">
        <v>751</v>
      </c>
      <c r="Y198" s="765" t="s">
        <v>751</v>
      </c>
      <c r="Z198" s="765" t="s">
        <v>751</v>
      </c>
      <c r="AA198" s="765" t="s">
        <v>751</v>
      </c>
      <c r="AB198" s="765" t="s">
        <v>751</v>
      </c>
      <c r="AC198" s="765" t="s">
        <v>751</v>
      </c>
      <c r="AD198" s="765" t="s">
        <v>751</v>
      </c>
      <c r="AE198" s="765" t="s">
        <v>751</v>
      </c>
      <c r="AF198" s="765" t="s">
        <v>751</v>
      </c>
      <c r="AG198" s="765" t="s">
        <v>751</v>
      </c>
      <c r="AH198" s="765" t="s">
        <v>751</v>
      </c>
      <c r="AI198" s="765" t="s">
        <v>749</v>
      </c>
      <c r="AJ198" s="765" t="s">
        <v>874</v>
      </c>
      <c r="AK198" s="765" t="s">
        <v>874</v>
      </c>
      <c r="AL198" s="765" t="s">
        <v>875</v>
      </c>
      <c r="AM198" s="765" t="s">
        <v>875</v>
      </c>
      <c r="AN198" s="765" t="s">
        <v>875</v>
      </c>
      <c r="AO198" s="766" t="s">
        <v>875</v>
      </c>
      <c r="AP198" s="50"/>
      <c r="AQ198" s="764" t="s">
        <v>751</v>
      </c>
      <c r="AR198" s="765" t="s">
        <v>876</v>
      </c>
      <c r="AS198" s="765" t="s">
        <v>876</v>
      </c>
      <c r="AT198" s="765">
        <v>133.43</v>
      </c>
      <c r="AU198" s="765" t="s">
        <v>750</v>
      </c>
      <c r="AV198" s="765" t="s">
        <v>750</v>
      </c>
      <c r="AW198" s="765" t="s">
        <v>750</v>
      </c>
      <c r="AX198" s="765" t="s">
        <v>750</v>
      </c>
      <c r="AY198" s="765" t="s">
        <v>750</v>
      </c>
      <c r="AZ198" s="765" t="s">
        <v>750</v>
      </c>
      <c r="BA198" s="765" t="s">
        <v>750</v>
      </c>
      <c r="BB198" s="765" t="s">
        <v>750</v>
      </c>
      <c r="BC198" s="765" t="s">
        <v>750</v>
      </c>
      <c r="BD198" s="765" t="s">
        <v>750</v>
      </c>
      <c r="BE198" s="765" t="s">
        <v>750</v>
      </c>
      <c r="BF198" s="765" t="s">
        <v>876</v>
      </c>
      <c r="BG198" s="765" t="s">
        <v>876</v>
      </c>
      <c r="BH198" s="765" t="s">
        <v>876</v>
      </c>
      <c r="BI198" s="765" t="s">
        <v>876</v>
      </c>
      <c r="BJ198" s="765" t="s">
        <v>876</v>
      </c>
      <c r="BK198" s="765" t="s">
        <v>876</v>
      </c>
      <c r="BL198" s="765" t="s">
        <v>876</v>
      </c>
      <c r="BM198" s="765" t="s">
        <v>876</v>
      </c>
      <c r="BN198" s="765" t="s">
        <v>876</v>
      </c>
      <c r="BO198" s="765" t="s">
        <v>876</v>
      </c>
      <c r="BP198" s="765" t="s">
        <v>876</v>
      </c>
      <c r="BQ198" s="765" t="s">
        <v>875</v>
      </c>
      <c r="BR198" s="765" t="s">
        <v>875</v>
      </c>
      <c r="BS198" s="765" t="s">
        <v>875</v>
      </c>
      <c r="BT198" s="766" t="s">
        <v>875</v>
      </c>
    </row>
    <row r="199" spans="2:72">
      <c r="B199" s="760" t="s">
        <v>878</v>
      </c>
      <c r="C199" s="760" t="s">
        <v>849</v>
      </c>
      <c r="D199" s="760" t="s">
        <v>9</v>
      </c>
      <c r="E199" s="760" t="s">
        <v>841</v>
      </c>
      <c r="F199" s="760" t="s">
        <v>849</v>
      </c>
      <c r="G199" s="760" t="s">
        <v>844</v>
      </c>
      <c r="H199" s="760">
        <v>2014</v>
      </c>
      <c r="I199" s="640" t="s">
        <v>859</v>
      </c>
      <c r="J199" s="640"/>
      <c r="K199" s="50"/>
      <c r="L199" s="764" t="s">
        <v>751</v>
      </c>
      <c r="M199" s="765" t="s">
        <v>751</v>
      </c>
      <c r="N199" s="765" t="s">
        <v>873</v>
      </c>
      <c r="O199" s="765">
        <v>2737.61</v>
      </c>
      <c r="P199" s="765" t="s">
        <v>873</v>
      </c>
      <c r="Q199" s="765" t="s">
        <v>751</v>
      </c>
      <c r="R199" s="765" t="s">
        <v>751</v>
      </c>
      <c r="S199" s="765" t="s">
        <v>751</v>
      </c>
      <c r="T199" s="765" t="s">
        <v>751</v>
      </c>
      <c r="U199" s="765" t="s">
        <v>751</v>
      </c>
      <c r="V199" s="765" t="s">
        <v>751</v>
      </c>
      <c r="W199" s="765" t="s">
        <v>751</v>
      </c>
      <c r="X199" s="765" t="s">
        <v>751</v>
      </c>
      <c r="Y199" s="765" t="s">
        <v>751</v>
      </c>
      <c r="Z199" s="765" t="s">
        <v>751</v>
      </c>
      <c r="AA199" s="765" t="s">
        <v>751</v>
      </c>
      <c r="AB199" s="765" t="s">
        <v>751</v>
      </c>
      <c r="AC199" s="765" t="s">
        <v>751</v>
      </c>
      <c r="AD199" s="765" t="s">
        <v>751</v>
      </c>
      <c r="AE199" s="765" t="s">
        <v>751</v>
      </c>
      <c r="AF199" s="765" t="s">
        <v>751</v>
      </c>
      <c r="AG199" s="765" t="s">
        <v>751</v>
      </c>
      <c r="AH199" s="765" t="s">
        <v>751</v>
      </c>
      <c r="AI199" s="765" t="s">
        <v>749</v>
      </c>
      <c r="AJ199" s="765" t="s">
        <v>874</v>
      </c>
      <c r="AK199" s="765" t="s">
        <v>874</v>
      </c>
      <c r="AL199" s="765" t="s">
        <v>875</v>
      </c>
      <c r="AM199" s="765" t="s">
        <v>875</v>
      </c>
      <c r="AN199" s="765" t="s">
        <v>875</v>
      </c>
      <c r="AO199" s="766" t="s">
        <v>875</v>
      </c>
      <c r="AP199" s="50"/>
      <c r="AQ199" s="764" t="s">
        <v>751</v>
      </c>
      <c r="AR199" s="765" t="s">
        <v>876</v>
      </c>
      <c r="AS199" s="765" t="s">
        <v>876</v>
      </c>
      <c r="AT199" s="765" t="s">
        <v>750</v>
      </c>
      <c r="AU199" s="765" t="s">
        <v>750</v>
      </c>
      <c r="AV199" s="765" t="s">
        <v>750</v>
      </c>
      <c r="AW199" s="765" t="s">
        <v>750</v>
      </c>
      <c r="AX199" s="765" t="s">
        <v>750</v>
      </c>
      <c r="AY199" s="765" t="s">
        <v>750</v>
      </c>
      <c r="AZ199" s="765" t="s">
        <v>750</v>
      </c>
      <c r="BA199" s="765" t="s">
        <v>750</v>
      </c>
      <c r="BB199" s="765" t="s">
        <v>750</v>
      </c>
      <c r="BC199" s="765" t="s">
        <v>750</v>
      </c>
      <c r="BD199" s="765" t="s">
        <v>750</v>
      </c>
      <c r="BE199" s="765" t="s">
        <v>750</v>
      </c>
      <c r="BF199" s="765" t="s">
        <v>876</v>
      </c>
      <c r="BG199" s="765" t="s">
        <v>876</v>
      </c>
      <c r="BH199" s="765" t="s">
        <v>876</v>
      </c>
      <c r="BI199" s="765" t="s">
        <v>876</v>
      </c>
      <c r="BJ199" s="765" t="s">
        <v>876</v>
      </c>
      <c r="BK199" s="765" t="s">
        <v>876</v>
      </c>
      <c r="BL199" s="765" t="s">
        <v>876</v>
      </c>
      <c r="BM199" s="765" t="s">
        <v>876</v>
      </c>
      <c r="BN199" s="765" t="s">
        <v>876</v>
      </c>
      <c r="BO199" s="765" t="s">
        <v>876</v>
      </c>
      <c r="BP199" s="765" t="s">
        <v>876</v>
      </c>
      <c r="BQ199" s="765" t="s">
        <v>875</v>
      </c>
      <c r="BR199" s="765" t="s">
        <v>875</v>
      </c>
      <c r="BS199" s="765" t="s">
        <v>875</v>
      </c>
      <c r="BT199" s="766" t="s">
        <v>875</v>
      </c>
    </row>
    <row r="200" spans="2:72">
      <c r="B200" s="760" t="s">
        <v>839</v>
      </c>
      <c r="C200" s="760" t="s">
        <v>845</v>
      </c>
      <c r="D200" s="760" t="s">
        <v>880</v>
      </c>
      <c r="E200" s="760" t="s">
        <v>841</v>
      </c>
      <c r="F200" s="760" t="s">
        <v>872</v>
      </c>
      <c r="G200" s="760" t="s">
        <v>844</v>
      </c>
      <c r="H200" s="760">
        <v>2014</v>
      </c>
      <c r="I200" s="640" t="s">
        <v>859</v>
      </c>
      <c r="J200" s="640"/>
      <c r="K200" s="50"/>
      <c r="L200" s="764" t="s">
        <v>751</v>
      </c>
      <c r="M200" s="765" t="s">
        <v>751</v>
      </c>
      <c r="N200" s="765" t="s">
        <v>873</v>
      </c>
      <c r="O200" s="765">
        <v>594.79999999999995</v>
      </c>
      <c r="P200" s="765" t="s">
        <v>873</v>
      </c>
      <c r="Q200" s="765" t="s">
        <v>751</v>
      </c>
      <c r="R200" s="765" t="s">
        <v>751</v>
      </c>
      <c r="S200" s="765" t="s">
        <v>751</v>
      </c>
      <c r="T200" s="765" t="s">
        <v>751</v>
      </c>
      <c r="U200" s="765" t="s">
        <v>751</v>
      </c>
      <c r="V200" s="765" t="s">
        <v>751</v>
      </c>
      <c r="W200" s="765" t="s">
        <v>751</v>
      </c>
      <c r="X200" s="765" t="s">
        <v>751</v>
      </c>
      <c r="Y200" s="765" t="s">
        <v>751</v>
      </c>
      <c r="Z200" s="765" t="s">
        <v>751</v>
      </c>
      <c r="AA200" s="765" t="s">
        <v>751</v>
      </c>
      <c r="AB200" s="765" t="s">
        <v>751</v>
      </c>
      <c r="AC200" s="765" t="s">
        <v>751</v>
      </c>
      <c r="AD200" s="765" t="s">
        <v>751</v>
      </c>
      <c r="AE200" s="765" t="s">
        <v>751</v>
      </c>
      <c r="AF200" s="765" t="s">
        <v>751</v>
      </c>
      <c r="AG200" s="765" t="s">
        <v>751</v>
      </c>
      <c r="AH200" s="765" t="s">
        <v>751</v>
      </c>
      <c r="AI200" s="765" t="s">
        <v>749</v>
      </c>
      <c r="AJ200" s="765" t="s">
        <v>874</v>
      </c>
      <c r="AK200" s="765" t="s">
        <v>874</v>
      </c>
      <c r="AL200" s="765" t="s">
        <v>875</v>
      </c>
      <c r="AM200" s="765" t="s">
        <v>875</v>
      </c>
      <c r="AN200" s="765" t="s">
        <v>875</v>
      </c>
      <c r="AO200" s="766" t="s">
        <v>875</v>
      </c>
      <c r="AP200" s="50"/>
      <c r="AQ200" s="764" t="s">
        <v>751</v>
      </c>
      <c r="AR200" s="765" t="s">
        <v>876</v>
      </c>
      <c r="AS200" s="765" t="s">
        <v>876</v>
      </c>
      <c r="AT200" s="765" t="s">
        <v>750</v>
      </c>
      <c r="AU200" s="765" t="s">
        <v>750</v>
      </c>
      <c r="AV200" s="765" t="s">
        <v>750</v>
      </c>
      <c r="AW200" s="765" t="s">
        <v>750</v>
      </c>
      <c r="AX200" s="765" t="s">
        <v>750</v>
      </c>
      <c r="AY200" s="765" t="s">
        <v>750</v>
      </c>
      <c r="AZ200" s="765" t="s">
        <v>750</v>
      </c>
      <c r="BA200" s="765" t="s">
        <v>750</v>
      </c>
      <c r="BB200" s="765" t="s">
        <v>750</v>
      </c>
      <c r="BC200" s="765" t="s">
        <v>750</v>
      </c>
      <c r="BD200" s="765" t="s">
        <v>750</v>
      </c>
      <c r="BE200" s="765" t="s">
        <v>750</v>
      </c>
      <c r="BF200" s="765" t="s">
        <v>876</v>
      </c>
      <c r="BG200" s="765" t="s">
        <v>876</v>
      </c>
      <c r="BH200" s="765" t="s">
        <v>876</v>
      </c>
      <c r="BI200" s="765" t="s">
        <v>876</v>
      </c>
      <c r="BJ200" s="765" t="s">
        <v>876</v>
      </c>
      <c r="BK200" s="765" t="s">
        <v>876</v>
      </c>
      <c r="BL200" s="765" t="s">
        <v>876</v>
      </c>
      <c r="BM200" s="765" t="s">
        <v>876</v>
      </c>
      <c r="BN200" s="765" t="s">
        <v>876</v>
      </c>
      <c r="BO200" s="765" t="s">
        <v>876</v>
      </c>
      <c r="BP200" s="765" t="s">
        <v>876</v>
      </c>
      <c r="BQ200" s="765" t="s">
        <v>875</v>
      </c>
      <c r="BR200" s="765" t="s">
        <v>875</v>
      </c>
      <c r="BS200" s="765" t="s">
        <v>875</v>
      </c>
      <c r="BT200" s="766" t="s">
        <v>875</v>
      </c>
    </row>
    <row r="201" spans="2:72">
      <c r="B201" s="760" t="s">
        <v>839</v>
      </c>
      <c r="C201" s="760" t="s">
        <v>845</v>
      </c>
      <c r="D201" s="760" t="s">
        <v>879</v>
      </c>
      <c r="E201" s="760" t="s">
        <v>841</v>
      </c>
      <c r="F201" s="760" t="s">
        <v>872</v>
      </c>
      <c r="G201" s="760" t="s">
        <v>844</v>
      </c>
      <c r="H201" s="760">
        <v>2007</v>
      </c>
      <c r="I201" s="640" t="s">
        <v>859</v>
      </c>
      <c r="J201" s="640"/>
      <c r="K201" s="50"/>
      <c r="L201" s="764" t="s">
        <v>751</v>
      </c>
      <c r="M201" s="765" t="s">
        <v>751</v>
      </c>
      <c r="N201" s="765" t="s">
        <v>873</v>
      </c>
      <c r="O201" s="765">
        <v>1.1200000000000001</v>
      </c>
      <c r="P201" s="765" t="s">
        <v>873</v>
      </c>
      <c r="Q201" s="765" t="s">
        <v>751</v>
      </c>
      <c r="R201" s="765" t="s">
        <v>751</v>
      </c>
      <c r="S201" s="765" t="s">
        <v>751</v>
      </c>
      <c r="T201" s="765" t="s">
        <v>751</v>
      </c>
      <c r="U201" s="765" t="s">
        <v>751</v>
      </c>
      <c r="V201" s="765" t="s">
        <v>751</v>
      </c>
      <c r="W201" s="765" t="s">
        <v>751</v>
      </c>
      <c r="X201" s="765" t="s">
        <v>751</v>
      </c>
      <c r="Y201" s="765" t="s">
        <v>751</v>
      </c>
      <c r="Z201" s="765" t="s">
        <v>751</v>
      </c>
      <c r="AA201" s="765" t="s">
        <v>751</v>
      </c>
      <c r="AB201" s="765" t="s">
        <v>751</v>
      </c>
      <c r="AC201" s="765" t="s">
        <v>751</v>
      </c>
      <c r="AD201" s="765" t="s">
        <v>751</v>
      </c>
      <c r="AE201" s="765" t="s">
        <v>751</v>
      </c>
      <c r="AF201" s="765" t="s">
        <v>751</v>
      </c>
      <c r="AG201" s="765" t="s">
        <v>751</v>
      </c>
      <c r="AH201" s="765" t="s">
        <v>751</v>
      </c>
      <c r="AI201" s="765" t="s">
        <v>749</v>
      </c>
      <c r="AJ201" s="765" t="s">
        <v>874</v>
      </c>
      <c r="AK201" s="765" t="s">
        <v>874</v>
      </c>
      <c r="AL201" s="765" t="s">
        <v>875</v>
      </c>
      <c r="AM201" s="765" t="s">
        <v>875</v>
      </c>
      <c r="AN201" s="765" t="s">
        <v>875</v>
      </c>
      <c r="AO201" s="766" t="s">
        <v>875</v>
      </c>
      <c r="AP201" s="50"/>
      <c r="AQ201" s="764" t="s">
        <v>751</v>
      </c>
      <c r="AR201" s="765" t="s">
        <v>876</v>
      </c>
      <c r="AS201" s="765" t="s">
        <v>876</v>
      </c>
      <c r="AT201" s="765" t="s">
        <v>750</v>
      </c>
      <c r="AU201" s="765" t="s">
        <v>750</v>
      </c>
      <c r="AV201" s="765" t="s">
        <v>750</v>
      </c>
      <c r="AW201" s="765" t="s">
        <v>750</v>
      </c>
      <c r="AX201" s="765" t="s">
        <v>750</v>
      </c>
      <c r="AY201" s="765" t="s">
        <v>750</v>
      </c>
      <c r="AZ201" s="765" t="s">
        <v>750</v>
      </c>
      <c r="BA201" s="765" t="s">
        <v>750</v>
      </c>
      <c r="BB201" s="765" t="s">
        <v>750</v>
      </c>
      <c r="BC201" s="765" t="s">
        <v>750</v>
      </c>
      <c r="BD201" s="765" t="s">
        <v>750</v>
      </c>
      <c r="BE201" s="765" t="s">
        <v>750</v>
      </c>
      <c r="BF201" s="765" t="s">
        <v>876</v>
      </c>
      <c r="BG201" s="765" t="s">
        <v>876</v>
      </c>
      <c r="BH201" s="765" t="s">
        <v>876</v>
      </c>
      <c r="BI201" s="765" t="s">
        <v>876</v>
      </c>
      <c r="BJ201" s="765" t="s">
        <v>876</v>
      </c>
      <c r="BK201" s="765" t="s">
        <v>876</v>
      </c>
      <c r="BL201" s="765" t="s">
        <v>876</v>
      </c>
      <c r="BM201" s="765" t="s">
        <v>876</v>
      </c>
      <c r="BN201" s="765" t="s">
        <v>876</v>
      </c>
      <c r="BO201" s="765" t="s">
        <v>876</v>
      </c>
      <c r="BP201" s="765" t="s">
        <v>876</v>
      </c>
      <c r="BQ201" s="765" t="s">
        <v>875</v>
      </c>
      <c r="BR201" s="765" t="s">
        <v>875</v>
      </c>
      <c r="BS201" s="765" t="s">
        <v>875</v>
      </c>
      <c r="BT201" s="766" t="s">
        <v>875</v>
      </c>
    </row>
    <row r="202" spans="2:72">
      <c r="B202" s="760" t="s">
        <v>839</v>
      </c>
      <c r="C202" s="760" t="s">
        <v>845</v>
      </c>
      <c r="D202" s="760" t="s">
        <v>879</v>
      </c>
      <c r="E202" s="760" t="s">
        <v>841</v>
      </c>
      <c r="F202" s="760" t="s">
        <v>872</v>
      </c>
      <c r="G202" s="760" t="s">
        <v>844</v>
      </c>
      <c r="H202" s="760">
        <v>2009</v>
      </c>
      <c r="I202" s="640" t="s">
        <v>859</v>
      </c>
      <c r="J202" s="640"/>
      <c r="K202" s="50"/>
      <c r="L202" s="764" t="s">
        <v>751</v>
      </c>
      <c r="M202" s="765" t="s">
        <v>751</v>
      </c>
      <c r="N202" s="765" t="s">
        <v>873</v>
      </c>
      <c r="O202" s="765">
        <v>1.68</v>
      </c>
      <c r="P202" s="765" t="s">
        <v>873</v>
      </c>
      <c r="Q202" s="765" t="s">
        <v>751</v>
      </c>
      <c r="R202" s="765" t="s">
        <v>751</v>
      </c>
      <c r="S202" s="765" t="s">
        <v>751</v>
      </c>
      <c r="T202" s="765" t="s">
        <v>751</v>
      </c>
      <c r="U202" s="765" t="s">
        <v>751</v>
      </c>
      <c r="V202" s="765" t="s">
        <v>751</v>
      </c>
      <c r="W202" s="765" t="s">
        <v>751</v>
      </c>
      <c r="X202" s="765" t="s">
        <v>751</v>
      </c>
      <c r="Y202" s="765" t="s">
        <v>751</v>
      </c>
      <c r="Z202" s="765" t="s">
        <v>751</v>
      </c>
      <c r="AA202" s="765" t="s">
        <v>751</v>
      </c>
      <c r="AB202" s="765" t="s">
        <v>751</v>
      </c>
      <c r="AC202" s="765" t="s">
        <v>751</v>
      </c>
      <c r="AD202" s="765" t="s">
        <v>751</v>
      </c>
      <c r="AE202" s="765" t="s">
        <v>751</v>
      </c>
      <c r="AF202" s="765" t="s">
        <v>751</v>
      </c>
      <c r="AG202" s="765" t="s">
        <v>751</v>
      </c>
      <c r="AH202" s="765" t="s">
        <v>751</v>
      </c>
      <c r="AI202" s="765" t="s">
        <v>749</v>
      </c>
      <c r="AJ202" s="765" t="s">
        <v>874</v>
      </c>
      <c r="AK202" s="765" t="s">
        <v>874</v>
      </c>
      <c r="AL202" s="765" t="s">
        <v>875</v>
      </c>
      <c r="AM202" s="765" t="s">
        <v>875</v>
      </c>
      <c r="AN202" s="765" t="s">
        <v>875</v>
      </c>
      <c r="AO202" s="766" t="s">
        <v>875</v>
      </c>
      <c r="AP202" s="50"/>
      <c r="AQ202" s="764" t="s">
        <v>751</v>
      </c>
      <c r="AR202" s="765" t="s">
        <v>876</v>
      </c>
      <c r="AS202" s="765" t="s">
        <v>876</v>
      </c>
      <c r="AT202" s="765" t="s">
        <v>750</v>
      </c>
      <c r="AU202" s="765" t="s">
        <v>750</v>
      </c>
      <c r="AV202" s="765" t="s">
        <v>750</v>
      </c>
      <c r="AW202" s="765" t="s">
        <v>750</v>
      </c>
      <c r="AX202" s="765" t="s">
        <v>750</v>
      </c>
      <c r="AY202" s="765" t="s">
        <v>750</v>
      </c>
      <c r="AZ202" s="765" t="s">
        <v>750</v>
      </c>
      <c r="BA202" s="765" t="s">
        <v>750</v>
      </c>
      <c r="BB202" s="765" t="s">
        <v>750</v>
      </c>
      <c r="BC202" s="765" t="s">
        <v>750</v>
      </c>
      <c r="BD202" s="765" t="s">
        <v>750</v>
      </c>
      <c r="BE202" s="765" t="s">
        <v>750</v>
      </c>
      <c r="BF202" s="765" t="s">
        <v>876</v>
      </c>
      <c r="BG202" s="765" t="s">
        <v>876</v>
      </c>
      <c r="BH202" s="765" t="s">
        <v>876</v>
      </c>
      <c r="BI202" s="765" t="s">
        <v>876</v>
      </c>
      <c r="BJ202" s="765" t="s">
        <v>876</v>
      </c>
      <c r="BK202" s="765" t="s">
        <v>876</v>
      </c>
      <c r="BL202" s="765" t="s">
        <v>876</v>
      </c>
      <c r="BM202" s="765" t="s">
        <v>876</v>
      </c>
      <c r="BN202" s="765" t="s">
        <v>876</v>
      </c>
      <c r="BO202" s="765" t="s">
        <v>876</v>
      </c>
      <c r="BP202" s="765" t="s">
        <v>876</v>
      </c>
      <c r="BQ202" s="765" t="s">
        <v>875</v>
      </c>
      <c r="BR202" s="765" t="s">
        <v>875</v>
      </c>
      <c r="BS202" s="765" t="s">
        <v>875</v>
      </c>
      <c r="BT202" s="766" t="s">
        <v>875</v>
      </c>
    </row>
    <row r="203" spans="2:72">
      <c r="B203" s="760" t="s">
        <v>839</v>
      </c>
      <c r="C203" s="760" t="s">
        <v>845</v>
      </c>
      <c r="D203" s="760" t="s">
        <v>879</v>
      </c>
      <c r="E203" s="760" t="s">
        <v>841</v>
      </c>
      <c r="F203" s="760" t="s">
        <v>872</v>
      </c>
      <c r="G203" s="760" t="s">
        <v>844</v>
      </c>
      <c r="H203" s="760">
        <v>2011</v>
      </c>
      <c r="I203" s="640" t="s">
        <v>859</v>
      </c>
      <c r="J203" s="640"/>
      <c r="K203" s="50"/>
      <c r="L203" s="764" t="s">
        <v>751</v>
      </c>
      <c r="M203" s="765" t="s">
        <v>751</v>
      </c>
      <c r="N203" s="765" t="s">
        <v>873</v>
      </c>
      <c r="O203" s="765">
        <v>1.1100000000000001</v>
      </c>
      <c r="P203" s="765" t="s">
        <v>873</v>
      </c>
      <c r="Q203" s="765" t="s">
        <v>751</v>
      </c>
      <c r="R203" s="765" t="s">
        <v>751</v>
      </c>
      <c r="S203" s="765" t="s">
        <v>751</v>
      </c>
      <c r="T203" s="765" t="s">
        <v>751</v>
      </c>
      <c r="U203" s="765" t="s">
        <v>751</v>
      </c>
      <c r="V203" s="765" t="s">
        <v>751</v>
      </c>
      <c r="W203" s="765" t="s">
        <v>751</v>
      </c>
      <c r="X203" s="765" t="s">
        <v>751</v>
      </c>
      <c r="Y203" s="765" t="s">
        <v>751</v>
      </c>
      <c r="Z203" s="765" t="s">
        <v>751</v>
      </c>
      <c r="AA203" s="765" t="s">
        <v>751</v>
      </c>
      <c r="AB203" s="765" t="s">
        <v>751</v>
      </c>
      <c r="AC203" s="765" t="s">
        <v>751</v>
      </c>
      <c r="AD203" s="765" t="s">
        <v>751</v>
      </c>
      <c r="AE203" s="765" t="s">
        <v>751</v>
      </c>
      <c r="AF203" s="765" t="s">
        <v>751</v>
      </c>
      <c r="AG203" s="765" t="s">
        <v>751</v>
      </c>
      <c r="AH203" s="765" t="s">
        <v>751</v>
      </c>
      <c r="AI203" s="765" t="s">
        <v>749</v>
      </c>
      <c r="AJ203" s="765" t="s">
        <v>874</v>
      </c>
      <c r="AK203" s="765" t="s">
        <v>874</v>
      </c>
      <c r="AL203" s="765" t="s">
        <v>875</v>
      </c>
      <c r="AM203" s="765" t="s">
        <v>875</v>
      </c>
      <c r="AN203" s="765" t="s">
        <v>875</v>
      </c>
      <c r="AO203" s="766" t="s">
        <v>875</v>
      </c>
      <c r="AP203" s="50"/>
      <c r="AQ203" s="764" t="s">
        <v>751</v>
      </c>
      <c r="AR203" s="765" t="s">
        <v>876</v>
      </c>
      <c r="AS203" s="765" t="s">
        <v>876</v>
      </c>
      <c r="AT203" s="765" t="s">
        <v>750</v>
      </c>
      <c r="AU203" s="765" t="s">
        <v>750</v>
      </c>
      <c r="AV203" s="765" t="s">
        <v>750</v>
      </c>
      <c r="AW203" s="765" t="s">
        <v>750</v>
      </c>
      <c r="AX203" s="765" t="s">
        <v>750</v>
      </c>
      <c r="AY203" s="765" t="s">
        <v>750</v>
      </c>
      <c r="AZ203" s="765" t="s">
        <v>750</v>
      </c>
      <c r="BA203" s="765" t="s">
        <v>750</v>
      </c>
      <c r="BB203" s="765" t="s">
        <v>750</v>
      </c>
      <c r="BC203" s="765" t="s">
        <v>750</v>
      </c>
      <c r="BD203" s="765" t="s">
        <v>750</v>
      </c>
      <c r="BE203" s="765" t="s">
        <v>750</v>
      </c>
      <c r="BF203" s="765" t="s">
        <v>876</v>
      </c>
      <c r="BG203" s="765" t="s">
        <v>876</v>
      </c>
      <c r="BH203" s="765" t="s">
        <v>876</v>
      </c>
      <c r="BI203" s="765" t="s">
        <v>876</v>
      </c>
      <c r="BJ203" s="765" t="s">
        <v>876</v>
      </c>
      <c r="BK203" s="765" t="s">
        <v>876</v>
      </c>
      <c r="BL203" s="765" t="s">
        <v>876</v>
      </c>
      <c r="BM203" s="765" t="s">
        <v>876</v>
      </c>
      <c r="BN203" s="765" t="s">
        <v>876</v>
      </c>
      <c r="BO203" s="765" t="s">
        <v>876</v>
      </c>
      <c r="BP203" s="765" t="s">
        <v>876</v>
      </c>
      <c r="BQ203" s="765" t="s">
        <v>875</v>
      </c>
      <c r="BR203" s="765" t="s">
        <v>875</v>
      </c>
      <c r="BS203" s="765" t="s">
        <v>875</v>
      </c>
      <c r="BT203" s="766" t="s">
        <v>875</v>
      </c>
    </row>
    <row r="204" spans="2:72">
      <c r="B204" s="760" t="s">
        <v>839</v>
      </c>
      <c r="C204" s="760" t="s">
        <v>845</v>
      </c>
      <c r="D204" s="760" t="s">
        <v>879</v>
      </c>
      <c r="E204" s="760" t="s">
        <v>841</v>
      </c>
      <c r="F204" s="760" t="s">
        <v>872</v>
      </c>
      <c r="G204" s="760" t="s">
        <v>844</v>
      </c>
      <c r="H204" s="760">
        <v>2012</v>
      </c>
      <c r="I204" s="640" t="s">
        <v>859</v>
      </c>
      <c r="J204" s="640"/>
      <c r="K204" s="50"/>
      <c r="L204" s="764" t="s">
        <v>751</v>
      </c>
      <c r="M204" s="765" t="s">
        <v>751</v>
      </c>
      <c r="N204" s="765" t="s">
        <v>873</v>
      </c>
      <c r="O204" s="765">
        <v>6.73</v>
      </c>
      <c r="P204" s="765" t="s">
        <v>873</v>
      </c>
      <c r="Q204" s="765" t="s">
        <v>751</v>
      </c>
      <c r="R204" s="765" t="s">
        <v>751</v>
      </c>
      <c r="S204" s="765" t="s">
        <v>751</v>
      </c>
      <c r="T204" s="765" t="s">
        <v>751</v>
      </c>
      <c r="U204" s="765" t="s">
        <v>751</v>
      </c>
      <c r="V204" s="765" t="s">
        <v>751</v>
      </c>
      <c r="W204" s="765" t="s">
        <v>751</v>
      </c>
      <c r="X204" s="765" t="s">
        <v>751</v>
      </c>
      <c r="Y204" s="765" t="s">
        <v>751</v>
      </c>
      <c r="Z204" s="765" t="s">
        <v>751</v>
      </c>
      <c r="AA204" s="765" t="s">
        <v>751</v>
      </c>
      <c r="AB204" s="765" t="s">
        <v>751</v>
      </c>
      <c r="AC204" s="765" t="s">
        <v>751</v>
      </c>
      <c r="AD204" s="765" t="s">
        <v>751</v>
      </c>
      <c r="AE204" s="765" t="s">
        <v>751</v>
      </c>
      <c r="AF204" s="765" t="s">
        <v>751</v>
      </c>
      <c r="AG204" s="765" t="s">
        <v>751</v>
      </c>
      <c r="AH204" s="765" t="s">
        <v>751</v>
      </c>
      <c r="AI204" s="765" t="s">
        <v>749</v>
      </c>
      <c r="AJ204" s="765" t="s">
        <v>874</v>
      </c>
      <c r="AK204" s="765" t="s">
        <v>874</v>
      </c>
      <c r="AL204" s="765" t="s">
        <v>875</v>
      </c>
      <c r="AM204" s="765" t="s">
        <v>875</v>
      </c>
      <c r="AN204" s="765" t="s">
        <v>875</v>
      </c>
      <c r="AO204" s="766" t="s">
        <v>875</v>
      </c>
      <c r="AP204" s="50"/>
      <c r="AQ204" s="764" t="s">
        <v>751</v>
      </c>
      <c r="AR204" s="765" t="s">
        <v>876</v>
      </c>
      <c r="AS204" s="765" t="s">
        <v>876</v>
      </c>
      <c r="AT204" s="765" t="s">
        <v>750</v>
      </c>
      <c r="AU204" s="765" t="s">
        <v>750</v>
      </c>
      <c r="AV204" s="765" t="s">
        <v>750</v>
      </c>
      <c r="AW204" s="765" t="s">
        <v>750</v>
      </c>
      <c r="AX204" s="765" t="s">
        <v>750</v>
      </c>
      <c r="AY204" s="765" t="s">
        <v>750</v>
      </c>
      <c r="AZ204" s="765" t="s">
        <v>750</v>
      </c>
      <c r="BA204" s="765" t="s">
        <v>750</v>
      </c>
      <c r="BB204" s="765" t="s">
        <v>750</v>
      </c>
      <c r="BC204" s="765" t="s">
        <v>750</v>
      </c>
      <c r="BD204" s="765" t="s">
        <v>750</v>
      </c>
      <c r="BE204" s="765" t="s">
        <v>750</v>
      </c>
      <c r="BF204" s="765" t="s">
        <v>876</v>
      </c>
      <c r="BG204" s="765" t="s">
        <v>876</v>
      </c>
      <c r="BH204" s="765" t="s">
        <v>876</v>
      </c>
      <c r="BI204" s="765" t="s">
        <v>876</v>
      </c>
      <c r="BJ204" s="765" t="s">
        <v>876</v>
      </c>
      <c r="BK204" s="765" t="s">
        <v>876</v>
      </c>
      <c r="BL204" s="765" t="s">
        <v>876</v>
      </c>
      <c r="BM204" s="765" t="s">
        <v>876</v>
      </c>
      <c r="BN204" s="765" t="s">
        <v>876</v>
      </c>
      <c r="BO204" s="765" t="s">
        <v>876</v>
      </c>
      <c r="BP204" s="765" t="s">
        <v>876</v>
      </c>
      <c r="BQ204" s="765" t="s">
        <v>875</v>
      </c>
      <c r="BR204" s="765" t="s">
        <v>875</v>
      </c>
      <c r="BS204" s="765" t="s">
        <v>875</v>
      </c>
      <c r="BT204" s="766" t="s">
        <v>875</v>
      </c>
    </row>
    <row r="205" spans="2:72">
      <c r="B205" s="760" t="s">
        <v>839</v>
      </c>
      <c r="C205" s="760" t="s">
        <v>845</v>
      </c>
      <c r="D205" s="760" t="s">
        <v>879</v>
      </c>
      <c r="E205" s="760" t="s">
        <v>841</v>
      </c>
      <c r="F205" s="760" t="s">
        <v>872</v>
      </c>
      <c r="G205" s="760" t="s">
        <v>844</v>
      </c>
      <c r="H205" s="760">
        <v>2013</v>
      </c>
      <c r="I205" s="640" t="s">
        <v>859</v>
      </c>
      <c r="J205" s="640"/>
      <c r="K205" s="50"/>
      <c r="L205" s="764" t="s">
        <v>751</v>
      </c>
      <c r="M205" s="765" t="s">
        <v>751</v>
      </c>
      <c r="N205" s="765" t="s">
        <v>873</v>
      </c>
      <c r="O205" s="765">
        <v>1.1200000000000001</v>
      </c>
      <c r="P205" s="765" t="s">
        <v>873</v>
      </c>
      <c r="Q205" s="765" t="s">
        <v>751</v>
      </c>
      <c r="R205" s="765" t="s">
        <v>751</v>
      </c>
      <c r="S205" s="765" t="s">
        <v>751</v>
      </c>
      <c r="T205" s="765" t="s">
        <v>751</v>
      </c>
      <c r="U205" s="765" t="s">
        <v>751</v>
      </c>
      <c r="V205" s="765" t="s">
        <v>751</v>
      </c>
      <c r="W205" s="765" t="s">
        <v>751</v>
      </c>
      <c r="X205" s="765" t="s">
        <v>751</v>
      </c>
      <c r="Y205" s="765" t="s">
        <v>751</v>
      </c>
      <c r="Z205" s="765" t="s">
        <v>751</v>
      </c>
      <c r="AA205" s="765" t="s">
        <v>751</v>
      </c>
      <c r="AB205" s="765" t="s">
        <v>751</v>
      </c>
      <c r="AC205" s="765" t="s">
        <v>751</v>
      </c>
      <c r="AD205" s="765" t="s">
        <v>751</v>
      </c>
      <c r="AE205" s="765" t="s">
        <v>751</v>
      </c>
      <c r="AF205" s="765" t="s">
        <v>751</v>
      </c>
      <c r="AG205" s="765" t="s">
        <v>751</v>
      </c>
      <c r="AH205" s="765" t="s">
        <v>751</v>
      </c>
      <c r="AI205" s="765" t="s">
        <v>749</v>
      </c>
      <c r="AJ205" s="765" t="s">
        <v>874</v>
      </c>
      <c r="AK205" s="765" t="s">
        <v>874</v>
      </c>
      <c r="AL205" s="765" t="s">
        <v>875</v>
      </c>
      <c r="AM205" s="765" t="s">
        <v>875</v>
      </c>
      <c r="AN205" s="765" t="s">
        <v>875</v>
      </c>
      <c r="AO205" s="766" t="s">
        <v>875</v>
      </c>
      <c r="AP205" s="50"/>
      <c r="AQ205" s="764" t="s">
        <v>751</v>
      </c>
      <c r="AR205" s="765" t="s">
        <v>876</v>
      </c>
      <c r="AS205" s="765" t="s">
        <v>876</v>
      </c>
      <c r="AT205" s="765" t="s">
        <v>750</v>
      </c>
      <c r="AU205" s="765" t="s">
        <v>750</v>
      </c>
      <c r="AV205" s="765" t="s">
        <v>750</v>
      </c>
      <c r="AW205" s="765" t="s">
        <v>750</v>
      </c>
      <c r="AX205" s="765" t="s">
        <v>750</v>
      </c>
      <c r="AY205" s="765" t="s">
        <v>750</v>
      </c>
      <c r="AZ205" s="765" t="s">
        <v>750</v>
      </c>
      <c r="BA205" s="765" t="s">
        <v>750</v>
      </c>
      <c r="BB205" s="765" t="s">
        <v>750</v>
      </c>
      <c r="BC205" s="765" t="s">
        <v>750</v>
      </c>
      <c r="BD205" s="765" t="s">
        <v>750</v>
      </c>
      <c r="BE205" s="765" t="s">
        <v>750</v>
      </c>
      <c r="BF205" s="765" t="s">
        <v>876</v>
      </c>
      <c r="BG205" s="765" t="s">
        <v>876</v>
      </c>
      <c r="BH205" s="765" t="s">
        <v>876</v>
      </c>
      <c r="BI205" s="765" t="s">
        <v>876</v>
      </c>
      <c r="BJ205" s="765" t="s">
        <v>876</v>
      </c>
      <c r="BK205" s="765" t="s">
        <v>876</v>
      </c>
      <c r="BL205" s="765" t="s">
        <v>876</v>
      </c>
      <c r="BM205" s="765" t="s">
        <v>876</v>
      </c>
      <c r="BN205" s="765" t="s">
        <v>876</v>
      </c>
      <c r="BO205" s="765" t="s">
        <v>876</v>
      </c>
      <c r="BP205" s="765" t="s">
        <v>876</v>
      </c>
      <c r="BQ205" s="765" t="s">
        <v>875</v>
      </c>
      <c r="BR205" s="765" t="s">
        <v>875</v>
      </c>
      <c r="BS205" s="765" t="s">
        <v>875</v>
      </c>
      <c r="BT205" s="766" t="s">
        <v>875</v>
      </c>
    </row>
    <row r="206" spans="2:72">
      <c r="B206" s="760" t="s">
        <v>839</v>
      </c>
      <c r="C206" s="760" t="s">
        <v>845</v>
      </c>
      <c r="D206" s="760" t="s">
        <v>879</v>
      </c>
      <c r="E206" s="760" t="s">
        <v>841</v>
      </c>
      <c r="F206" s="760" t="s">
        <v>872</v>
      </c>
      <c r="G206" s="760" t="s">
        <v>844</v>
      </c>
      <c r="H206" s="760">
        <v>2014</v>
      </c>
      <c r="I206" s="640" t="s">
        <v>859</v>
      </c>
      <c r="J206" s="640"/>
      <c r="K206" s="50"/>
      <c r="L206" s="764" t="s">
        <v>751</v>
      </c>
      <c r="M206" s="765" t="s">
        <v>751</v>
      </c>
      <c r="N206" s="765" t="s">
        <v>873</v>
      </c>
      <c r="O206" s="765">
        <v>0.56000000000000005</v>
      </c>
      <c r="P206" s="765" t="s">
        <v>873</v>
      </c>
      <c r="Q206" s="765" t="s">
        <v>751</v>
      </c>
      <c r="R206" s="765" t="s">
        <v>751</v>
      </c>
      <c r="S206" s="765" t="s">
        <v>751</v>
      </c>
      <c r="T206" s="765" t="s">
        <v>751</v>
      </c>
      <c r="U206" s="765" t="s">
        <v>751</v>
      </c>
      <c r="V206" s="765" t="s">
        <v>751</v>
      </c>
      <c r="W206" s="765" t="s">
        <v>751</v>
      </c>
      <c r="X206" s="765" t="s">
        <v>751</v>
      </c>
      <c r="Y206" s="765" t="s">
        <v>751</v>
      </c>
      <c r="Z206" s="765" t="s">
        <v>751</v>
      </c>
      <c r="AA206" s="765" t="s">
        <v>751</v>
      </c>
      <c r="AB206" s="765" t="s">
        <v>751</v>
      </c>
      <c r="AC206" s="765" t="s">
        <v>751</v>
      </c>
      <c r="AD206" s="765" t="s">
        <v>751</v>
      </c>
      <c r="AE206" s="765" t="s">
        <v>751</v>
      </c>
      <c r="AF206" s="765" t="s">
        <v>751</v>
      </c>
      <c r="AG206" s="765" t="s">
        <v>751</v>
      </c>
      <c r="AH206" s="765" t="s">
        <v>751</v>
      </c>
      <c r="AI206" s="765" t="s">
        <v>749</v>
      </c>
      <c r="AJ206" s="765" t="s">
        <v>874</v>
      </c>
      <c r="AK206" s="765" t="s">
        <v>874</v>
      </c>
      <c r="AL206" s="765" t="s">
        <v>875</v>
      </c>
      <c r="AM206" s="765" t="s">
        <v>875</v>
      </c>
      <c r="AN206" s="765" t="s">
        <v>875</v>
      </c>
      <c r="AO206" s="766" t="s">
        <v>875</v>
      </c>
      <c r="AP206" s="50"/>
      <c r="AQ206" s="764" t="s">
        <v>751</v>
      </c>
      <c r="AR206" s="765" t="s">
        <v>876</v>
      </c>
      <c r="AS206" s="765" t="s">
        <v>876</v>
      </c>
      <c r="AT206" s="765" t="s">
        <v>750</v>
      </c>
      <c r="AU206" s="765" t="s">
        <v>750</v>
      </c>
      <c r="AV206" s="765" t="s">
        <v>750</v>
      </c>
      <c r="AW206" s="765" t="s">
        <v>750</v>
      </c>
      <c r="AX206" s="765" t="s">
        <v>750</v>
      </c>
      <c r="AY206" s="765" t="s">
        <v>750</v>
      </c>
      <c r="AZ206" s="765" t="s">
        <v>750</v>
      </c>
      <c r="BA206" s="765" t="s">
        <v>750</v>
      </c>
      <c r="BB206" s="765" t="s">
        <v>750</v>
      </c>
      <c r="BC206" s="765" t="s">
        <v>750</v>
      </c>
      <c r="BD206" s="765" t="s">
        <v>750</v>
      </c>
      <c r="BE206" s="765" t="s">
        <v>750</v>
      </c>
      <c r="BF206" s="765" t="s">
        <v>876</v>
      </c>
      <c r="BG206" s="765" t="s">
        <v>876</v>
      </c>
      <c r="BH206" s="765" t="s">
        <v>876</v>
      </c>
      <c r="BI206" s="765" t="s">
        <v>876</v>
      </c>
      <c r="BJ206" s="765" t="s">
        <v>876</v>
      </c>
      <c r="BK206" s="765" t="s">
        <v>876</v>
      </c>
      <c r="BL206" s="765" t="s">
        <v>876</v>
      </c>
      <c r="BM206" s="765" t="s">
        <v>876</v>
      </c>
      <c r="BN206" s="765" t="s">
        <v>876</v>
      </c>
      <c r="BO206" s="765" t="s">
        <v>876</v>
      </c>
      <c r="BP206" s="765" t="s">
        <v>876</v>
      </c>
      <c r="BQ206" s="765" t="s">
        <v>875</v>
      </c>
      <c r="BR206" s="765" t="s">
        <v>875</v>
      </c>
      <c r="BS206" s="765" t="s">
        <v>875</v>
      </c>
      <c r="BT206" s="766" t="s">
        <v>875</v>
      </c>
    </row>
    <row r="207" spans="2:72">
      <c r="B207" s="760" t="s">
        <v>839</v>
      </c>
      <c r="C207" s="760" t="s">
        <v>840</v>
      </c>
      <c r="D207" s="760" t="s">
        <v>42</v>
      </c>
      <c r="E207" s="760" t="s">
        <v>841</v>
      </c>
      <c r="F207" s="760" t="s">
        <v>29</v>
      </c>
      <c r="G207" s="760" t="s">
        <v>844</v>
      </c>
      <c r="H207" s="760">
        <v>2006</v>
      </c>
      <c r="I207" s="640" t="s">
        <v>859</v>
      </c>
      <c r="J207" s="640"/>
      <c r="K207" s="50"/>
      <c r="L207" s="764" t="s">
        <v>751</v>
      </c>
      <c r="M207" s="765" t="s">
        <v>751</v>
      </c>
      <c r="N207" s="765" t="s">
        <v>873</v>
      </c>
      <c r="O207" s="765">
        <v>53.02</v>
      </c>
      <c r="P207" s="765" t="s">
        <v>873</v>
      </c>
      <c r="Q207" s="765" t="s">
        <v>751</v>
      </c>
      <c r="R207" s="765" t="s">
        <v>751</v>
      </c>
      <c r="S207" s="765" t="s">
        <v>751</v>
      </c>
      <c r="T207" s="765" t="s">
        <v>751</v>
      </c>
      <c r="U207" s="765" t="s">
        <v>751</v>
      </c>
      <c r="V207" s="765" t="s">
        <v>751</v>
      </c>
      <c r="W207" s="765" t="s">
        <v>751</v>
      </c>
      <c r="X207" s="765" t="s">
        <v>751</v>
      </c>
      <c r="Y207" s="765" t="s">
        <v>751</v>
      </c>
      <c r="Z207" s="765" t="s">
        <v>751</v>
      </c>
      <c r="AA207" s="765" t="s">
        <v>751</v>
      </c>
      <c r="AB207" s="765" t="s">
        <v>751</v>
      </c>
      <c r="AC207" s="765" t="s">
        <v>751</v>
      </c>
      <c r="AD207" s="765" t="s">
        <v>751</v>
      </c>
      <c r="AE207" s="765" t="s">
        <v>751</v>
      </c>
      <c r="AF207" s="765" t="s">
        <v>751</v>
      </c>
      <c r="AG207" s="765" t="s">
        <v>751</v>
      </c>
      <c r="AH207" s="765" t="s">
        <v>751</v>
      </c>
      <c r="AI207" s="765" t="s">
        <v>749</v>
      </c>
      <c r="AJ207" s="765" t="s">
        <v>874</v>
      </c>
      <c r="AK207" s="765" t="s">
        <v>874</v>
      </c>
      <c r="AL207" s="765" t="s">
        <v>875</v>
      </c>
      <c r="AM207" s="765" t="s">
        <v>875</v>
      </c>
      <c r="AN207" s="765" t="s">
        <v>875</v>
      </c>
      <c r="AO207" s="766" t="s">
        <v>875</v>
      </c>
      <c r="AP207" s="50"/>
      <c r="AQ207" s="764" t="s">
        <v>751</v>
      </c>
      <c r="AR207" s="765" t="s">
        <v>876</v>
      </c>
      <c r="AS207" s="765" t="s">
        <v>876</v>
      </c>
      <c r="AT207" s="765">
        <v>31.85</v>
      </c>
      <c r="AU207" s="765" t="s">
        <v>750</v>
      </c>
      <c r="AV207" s="765" t="s">
        <v>750</v>
      </c>
      <c r="AW207" s="765" t="s">
        <v>750</v>
      </c>
      <c r="AX207" s="765" t="s">
        <v>750</v>
      </c>
      <c r="AY207" s="765" t="s">
        <v>750</v>
      </c>
      <c r="AZ207" s="765" t="s">
        <v>750</v>
      </c>
      <c r="BA207" s="765" t="s">
        <v>750</v>
      </c>
      <c r="BB207" s="765" t="s">
        <v>750</v>
      </c>
      <c r="BC207" s="765" t="s">
        <v>750</v>
      </c>
      <c r="BD207" s="765" t="s">
        <v>750</v>
      </c>
      <c r="BE207" s="765" t="s">
        <v>750</v>
      </c>
      <c r="BF207" s="765" t="s">
        <v>876</v>
      </c>
      <c r="BG207" s="765" t="s">
        <v>876</v>
      </c>
      <c r="BH207" s="765" t="s">
        <v>876</v>
      </c>
      <c r="BI207" s="765" t="s">
        <v>876</v>
      </c>
      <c r="BJ207" s="765" t="s">
        <v>876</v>
      </c>
      <c r="BK207" s="765" t="s">
        <v>876</v>
      </c>
      <c r="BL207" s="765" t="s">
        <v>876</v>
      </c>
      <c r="BM207" s="765" t="s">
        <v>876</v>
      </c>
      <c r="BN207" s="765" t="s">
        <v>876</v>
      </c>
      <c r="BO207" s="765" t="s">
        <v>876</v>
      </c>
      <c r="BP207" s="765" t="s">
        <v>876</v>
      </c>
      <c r="BQ207" s="765" t="s">
        <v>875</v>
      </c>
      <c r="BR207" s="765" t="s">
        <v>875</v>
      </c>
      <c r="BS207" s="765" t="s">
        <v>875</v>
      </c>
      <c r="BT207" s="766" t="s">
        <v>875</v>
      </c>
    </row>
    <row r="208" spans="2:72">
      <c r="B208" s="760" t="s">
        <v>839</v>
      </c>
      <c r="C208" s="760" t="s">
        <v>840</v>
      </c>
      <c r="D208" s="760" t="s">
        <v>42</v>
      </c>
      <c r="E208" s="760" t="s">
        <v>841</v>
      </c>
      <c r="F208" s="760" t="s">
        <v>29</v>
      </c>
      <c r="G208" s="760" t="s">
        <v>844</v>
      </c>
      <c r="H208" s="760">
        <v>2007</v>
      </c>
      <c r="I208" s="640" t="s">
        <v>859</v>
      </c>
      <c r="J208" s="640"/>
      <c r="K208" s="50"/>
      <c r="L208" s="764" t="s">
        <v>751</v>
      </c>
      <c r="M208" s="765" t="s">
        <v>751</v>
      </c>
      <c r="N208" s="765" t="s">
        <v>873</v>
      </c>
      <c r="O208" s="765">
        <v>155.37</v>
      </c>
      <c r="P208" s="765" t="s">
        <v>873</v>
      </c>
      <c r="Q208" s="765" t="s">
        <v>751</v>
      </c>
      <c r="R208" s="765" t="s">
        <v>751</v>
      </c>
      <c r="S208" s="765" t="s">
        <v>751</v>
      </c>
      <c r="T208" s="765" t="s">
        <v>751</v>
      </c>
      <c r="U208" s="765" t="s">
        <v>751</v>
      </c>
      <c r="V208" s="765" t="s">
        <v>751</v>
      </c>
      <c r="W208" s="765" t="s">
        <v>751</v>
      </c>
      <c r="X208" s="765" t="s">
        <v>751</v>
      </c>
      <c r="Y208" s="765" t="s">
        <v>751</v>
      </c>
      <c r="Z208" s="765" t="s">
        <v>751</v>
      </c>
      <c r="AA208" s="765" t="s">
        <v>751</v>
      </c>
      <c r="AB208" s="765" t="s">
        <v>751</v>
      </c>
      <c r="AC208" s="765" t="s">
        <v>751</v>
      </c>
      <c r="AD208" s="765" t="s">
        <v>751</v>
      </c>
      <c r="AE208" s="765" t="s">
        <v>751</v>
      </c>
      <c r="AF208" s="765" t="s">
        <v>751</v>
      </c>
      <c r="AG208" s="765" t="s">
        <v>751</v>
      </c>
      <c r="AH208" s="765" t="s">
        <v>751</v>
      </c>
      <c r="AI208" s="765" t="s">
        <v>749</v>
      </c>
      <c r="AJ208" s="765" t="s">
        <v>874</v>
      </c>
      <c r="AK208" s="765" t="s">
        <v>874</v>
      </c>
      <c r="AL208" s="765" t="s">
        <v>875</v>
      </c>
      <c r="AM208" s="765" t="s">
        <v>875</v>
      </c>
      <c r="AN208" s="765" t="s">
        <v>875</v>
      </c>
      <c r="AO208" s="766" t="s">
        <v>875</v>
      </c>
      <c r="AP208" s="50"/>
      <c r="AQ208" s="764" t="s">
        <v>751</v>
      </c>
      <c r="AR208" s="765" t="s">
        <v>876</v>
      </c>
      <c r="AS208" s="765" t="s">
        <v>876</v>
      </c>
      <c r="AT208" s="765">
        <v>78.28</v>
      </c>
      <c r="AU208" s="765" t="s">
        <v>750</v>
      </c>
      <c r="AV208" s="765" t="s">
        <v>750</v>
      </c>
      <c r="AW208" s="765" t="s">
        <v>750</v>
      </c>
      <c r="AX208" s="765" t="s">
        <v>750</v>
      </c>
      <c r="AY208" s="765" t="s">
        <v>750</v>
      </c>
      <c r="AZ208" s="765" t="s">
        <v>750</v>
      </c>
      <c r="BA208" s="765" t="s">
        <v>750</v>
      </c>
      <c r="BB208" s="765" t="s">
        <v>750</v>
      </c>
      <c r="BC208" s="765" t="s">
        <v>750</v>
      </c>
      <c r="BD208" s="765" t="s">
        <v>750</v>
      </c>
      <c r="BE208" s="765" t="s">
        <v>750</v>
      </c>
      <c r="BF208" s="765" t="s">
        <v>876</v>
      </c>
      <c r="BG208" s="765" t="s">
        <v>876</v>
      </c>
      <c r="BH208" s="765" t="s">
        <v>876</v>
      </c>
      <c r="BI208" s="765" t="s">
        <v>876</v>
      </c>
      <c r="BJ208" s="765" t="s">
        <v>876</v>
      </c>
      <c r="BK208" s="765" t="s">
        <v>876</v>
      </c>
      <c r="BL208" s="765" t="s">
        <v>876</v>
      </c>
      <c r="BM208" s="765" t="s">
        <v>876</v>
      </c>
      <c r="BN208" s="765" t="s">
        <v>876</v>
      </c>
      <c r="BO208" s="765" t="s">
        <v>876</v>
      </c>
      <c r="BP208" s="765" t="s">
        <v>876</v>
      </c>
      <c r="BQ208" s="765" t="s">
        <v>875</v>
      </c>
      <c r="BR208" s="765" t="s">
        <v>875</v>
      </c>
      <c r="BS208" s="765" t="s">
        <v>875</v>
      </c>
      <c r="BT208" s="766" t="s">
        <v>875</v>
      </c>
    </row>
    <row r="209" spans="2:72">
      <c r="B209" s="760" t="s">
        <v>839</v>
      </c>
      <c r="C209" s="760" t="s">
        <v>840</v>
      </c>
      <c r="D209" s="760" t="s">
        <v>42</v>
      </c>
      <c r="E209" s="760" t="s">
        <v>841</v>
      </c>
      <c r="F209" s="760" t="s">
        <v>29</v>
      </c>
      <c r="G209" s="760" t="s">
        <v>844</v>
      </c>
      <c r="H209" s="760">
        <v>2008</v>
      </c>
      <c r="I209" s="640" t="s">
        <v>859</v>
      </c>
      <c r="J209" s="640"/>
      <c r="K209" s="50"/>
      <c r="L209" s="764" t="s">
        <v>751</v>
      </c>
      <c r="M209" s="765" t="s">
        <v>751</v>
      </c>
      <c r="N209" s="765" t="s">
        <v>873</v>
      </c>
      <c r="O209" s="765">
        <v>320.01</v>
      </c>
      <c r="P209" s="765" t="s">
        <v>873</v>
      </c>
      <c r="Q209" s="765" t="s">
        <v>751</v>
      </c>
      <c r="R209" s="765" t="s">
        <v>751</v>
      </c>
      <c r="S209" s="765" t="s">
        <v>751</v>
      </c>
      <c r="T209" s="765" t="s">
        <v>751</v>
      </c>
      <c r="U209" s="765" t="s">
        <v>751</v>
      </c>
      <c r="V209" s="765" t="s">
        <v>751</v>
      </c>
      <c r="W209" s="765" t="s">
        <v>751</v>
      </c>
      <c r="X209" s="765" t="s">
        <v>751</v>
      </c>
      <c r="Y209" s="765" t="s">
        <v>751</v>
      </c>
      <c r="Z209" s="765" t="s">
        <v>751</v>
      </c>
      <c r="AA209" s="765" t="s">
        <v>751</v>
      </c>
      <c r="AB209" s="765" t="s">
        <v>751</v>
      </c>
      <c r="AC209" s="765" t="s">
        <v>751</v>
      </c>
      <c r="AD209" s="765" t="s">
        <v>751</v>
      </c>
      <c r="AE209" s="765" t="s">
        <v>751</v>
      </c>
      <c r="AF209" s="765" t="s">
        <v>751</v>
      </c>
      <c r="AG209" s="765" t="s">
        <v>751</v>
      </c>
      <c r="AH209" s="765" t="s">
        <v>751</v>
      </c>
      <c r="AI209" s="765" t="s">
        <v>749</v>
      </c>
      <c r="AJ209" s="765" t="s">
        <v>874</v>
      </c>
      <c r="AK209" s="765" t="s">
        <v>874</v>
      </c>
      <c r="AL209" s="765" t="s">
        <v>875</v>
      </c>
      <c r="AM209" s="765" t="s">
        <v>875</v>
      </c>
      <c r="AN209" s="765" t="s">
        <v>875</v>
      </c>
      <c r="AO209" s="766" t="s">
        <v>875</v>
      </c>
      <c r="AP209" s="50"/>
      <c r="AQ209" s="764" t="s">
        <v>751</v>
      </c>
      <c r="AR209" s="765" t="s">
        <v>876</v>
      </c>
      <c r="AS209" s="765" t="s">
        <v>876</v>
      </c>
      <c r="AT209" s="765">
        <v>165.03</v>
      </c>
      <c r="AU209" s="765" t="s">
        <v>750</v>
      </c>
      <c r="AV209" s="765" t="s">
        <v>750</v>
      </c>
      <c r="AW209" s="765" t="s">
        <v>750</v>
      </c>
      <c r="AX209" s="765" t="s">
        <v>750</v>
      </c>
      <c r="AY209" s="765" t="s">
        <v>750</v>
      </c>
      <c r="AZ209" s="765" t="s">
        <v>750</v>
      </c>
      <c r="BA209" s="765" t="s">
        <v>750</v>
      </c>
      <c r="BB209" s="765" t="s">
        <v>750</v>
      </c>
      <c r="BC209" s="765" t="s">
        <v>750</v>
      </c>
      <c r="BD209" s="765" t="s">
        <v>750</v>
      </c>
      <c r="BE209" s="765" t="s">
        <v>750</v>
      </c>
      <c r="BF209" s="765" t="s">
        <v>876</v>
      </c>
      <c r="BG209" s="765" t="s">
        <v>876</v>
      </c>
      <c r="BH209" s="765" t="s">
        <v>876</v>
      </c>
      <c r="BI209" s="765" t="s">
        <v>876</v>
      </c>
      <c r="BJ209" s="765" t="s">
        <v>876</v>
      </c>
      <c r="BK209" s="765" t="s">
        <v>876</v>
      </c>
      <c r="BL209" s="765" t="s">
        <v>876</v>
      </c>
      <c r="BM209" s="765" t="s">
        <v>876</v>
      </c>
      <c r="BN209" s="765" t="s">
        <v>876</v>
      </c>
      <c r="BO209" s="765" t="s">
        <v>876</v>
      </c>
      <c r="BP209" s="765" t="s">
        <v>876</v>
      </c>
      <c r="BQ209" s="765" t="s">
        <v>875</v>
      </c>
      <c r="BR209" s="765" t="s">
        <v>875</v>
      </c>
      <c r="BS209" s="765" t="s">
        <v>875</v>
      </c>
      <c r="BT209" s="766" t="s">
        <v>875</v>
      </c>
    </row>
    <row r="210" spans="2:72">
      <c r="B210" s="760" t="s">
        <v>839</v>
      </c>
      <c r="C210" s="760" t="s">
        <v>840</v>
      </c>
      <c r="D210" s="760" t="s">
        <v>42</v>
      </c>
      <c r="E210" s="760" t="s">
        <v>841</v>
      </c>
      <c r="F210" s="760" t="s">
        <v>29</v>
      </c>
      <c r="G210" s="760" t="s">
        <v>844</v>
      </c>
      <c r="H210" s="760">
        <v>2009</v>
      </c>
      <c r="I210" s="640" t="s">
        <v>859</v>
      </c>
      <c r="J210" s="640"/>
      <c r="K210" s="50"/>
      <c r="L210" s="764" t="s">
        <v>751</v>
      </c>
      <c r="M210" s="765" t="s">
        <v>751</v>
      </c>
      <c r="N210" s="765" t="s">
        <v>873</v>
      </c>
      <c r="O210" s="765">
        <v>524.92999999999995</v>
      </c>
      <c r="P210" s="765" t="s">
        <v>873</v>
      </c>
      <c r="Q210" s="765" t="s">
        <v>751</v>
      </c>
      <c r="R210" s="765" t="s">
        <v>751</v>
      </c>
      <c r="S210" s="765" t="s">
        <v>751</v>
      </c>
      <c r="T210" s="765" t="s">
        <v>751</v>
      </c>
      <c r="U210" s="765" t="s">
        <v>751</v>
      </c>
      <c r="V210" s="765" t="s">
        <v>751</v>
      </c>
      <c r="W210" s="765" t="s">
        <v>751</v>
      </c>
      <c r="X210" s="765" t="s">
        <v>751</v>
      </c>
      <c r="Y210" s="765" t="s">
        <v>751</v>
      </c>
      <c r="Z210" s="765" t="s">
        <v>751</v>
      </c>
      <c r="AA210" s="765" t="s">
        <v>751</v>
      </c>
      <c r="AB210" s="765" t="s">
        <v>751</v>
      </c>
      <c r="AC210" s="765" t="s">
        <v>751</v>
      </c>
      <c r="AD210" s="765" t="s">
        <v>751</v>
      </c>
      <c r="AE210" s="765" t="s">
        <v>751</v>
      </c>
      <c r="AF210" s="765" t="s">
        <v>751</v>
      </c>
      <c r="AG210" s="765" t="s">
        <v>751</v>
      </c>
      <c r="AH210" s="765" t="s">
        <v>751</v>
      </c>
      <c r="AI210" s="765" t="s">
        <v>749</v>
      </c>
      <c r="AJ210" s="765" t="s">
        <v>874</v>
      </c>
      <c r="AK210" s="765" t="s">
        <v>874</v>
      </c>
      <c r="AL210" s="765" t="s">
        <v>875</v>
      </c>
      <c r="AM210" s="765" t="s">
        <v>875</v>
      </c>
      <c r="AN210" s="765" t="s">
        <v>875</v>
      </c>
      <c r="AO210" s="766" t="s">
        <v>875</v>
      </c>
      <c r="AP210" s="50"/>
      <c r="AQ210" s="764" t="s">
        <v>751</v>
      </c>
      <c r="AR210" s="765" t="s">
        <v>876</v>
      </c>
      <c r="AS210" s="765" t="s">
        <v>876</v>
      </c>
      <c r="AT210" s="765">
        <v>302.58</v>
      </c>
      <c r="AU210" s="765" t="s">
        <v>750</v>
      </c>
      <c r="AV210" s="765" t="s">
        <v>750</v>
      </c>
      <c r="AW210" s="765" t="s">
        <v>750</v>
      </c>
      <c r="AX210" s="765" t="s">
        <v>750</v>
      </c>
      <c r="AY210" s="765" t="s">
        <v>750</v>
      </c>
      <c r="AZ210" s="765" t="s">
        <v>750</v>
      </c>
      <c r="BA210" s="765" t="s">
        <v>750</v>
      </c>
      <c r="BB210" s="765" t="s">
        <v>750</v>
      </c>
      <c r="BC210" s="765" t="s">
        <v>750</v>
      </c>
      <c r="BD210" s="765" t="s">
        <v>750</v>
      </c>
      <c r="BE210" s="765" t="s">
        <v>750</v>
      </c>
      <c r="BF210" s="765" t="s">
        <v>876</v>
      </c>
      <c r="BG210" s="765" t="s">
        <v>876</v>
      </c>
      <c r="BH210" s="765" t="s">
        <v>876</v>
      </c>
      <c r="BI210" s="765" t="s">
        <v>876</v>
      </c>
      <c r="BJ210" s="765" t="s">
        <v>876</v>
      </c>
      <c r="BK210" s="765" t="s">
        <v>876</v>
      </c>
      <c r="BL210" s="765" t="s">
        <v>876</v>
      </c>
      <c r="BM210" s="765" t="s">
        <v>876</v>
      </c>
      <c r="BN210" s="765" t="s">
        <v>876</v>
      </c>
      <c r="BO210" s="765" t="s">
        <v>876</v>
      </c>
      <c r="BP210" s="765" t="s">
        <v>876</v>
      </c>
      <c r="BQ210" s="765" t="s">
        <v>875</v>
      </c>
      <c r="BR210" s="765" t="s">
        <v>875</v>
      </c>
      <c r="BS210" s="765" t="s">
        <v>875</v>
      </c>
      <c r="BT210" s="766" t="s">
        <v>875</v>
      </c>
    </row>
    <row r="211" spans="2:72">
      <c r="B211" s="760" t="s">
        <v>839</v>
      </c>
      <c r="C211" s="760" t="s">
        <v>840</v>
      </c>
      <c r="D211" s="760" t="s">
        <v>42</v>
      </c>
      <c r="E211" s="760" t="s">
        <v>841</v>
      </c>
      <c r="F211" s="760" t="s">
        <v>29</v>
      </c>
      <c r="G211" s="760" t="s">
        <v>844</v>
      </c>
      <c r="H211" s="760">
        <v>2010</v>
      </c>
      <c r="I211" s="640" t="s">
        <v>859</v>
      </c>
      <c r="J211" s="640"/>
      <c r="K211" s="50"/>
      <c r="L211" s="764" t="s">
        <v>751</v>
      </c>
      <c r="M211" s="765" t="s">
        <v>751</v>
      </c>
      <c r="N211" s="765" t="s">
        <v>873</v>
      </c>
      <c r="O211" s="765">
        <v>385.65</v>
      </c>
      <c r="P211" s="765" t="s">
        <v>873</v>
      </c>
      <c r="Q211" s="765" t="s">
        <v>751</v>
      </c>
      <c r="R211" s="765" t="s">
        <v>751</v>
      </c>
      <c r="S211" s="765" t="s">
        <v>751</v>
      </c>
      <c r="T211" s="765" t="s">
        <v>751</v>
      </c>
      <c r="U211" s="765" t="s">
        <v>751</v>
      </c>
      <c r="V211" s="765" t="s">
        <v>751</v>
      </c>
      <c r="W211" s="765" t="s">
        <v>751</v>
      </c>
      <c r="X211" s="765" t="s">
        <v>751</v>
      </c>
      <c r="Y211" s="765" t="s">
        <v>751</v>
      </c>
      <c r="Z211" s="765" t="s">
        <v>751</v>
      </c>
      <c r="AA211" s="765" t="s">
        <v>751</v>
      </c>
      <c r="AB211" s="765" t="s">
        <v>751</v>
      </c>
      <c r="AC211" s="765" t="s">
        <v>751</v>
      </c>
      <c r="AD211" s="765" t="s">
        <v>751</v>
      </c>
      <c r="AE211" s="765" t="s">
        <v>751</v>
      </c>
      <c r="AF211" s="765" t="s">
        <v>751</v>
      </c>
      <c r="AG211" s="765" t="s">
        <v>751</v>
      </c>
      <c r="AH211" s="765" t="s">
        <v>751</v>
      </c>
      <c r="AI211" s="765" t="s">
        <v>749</v>
      </c>
      <c r="AJ211" s="765" t="s">
        <v>874</v>
      </c>
      <c r="AK211" s="765" t="s">
        <v>874</v>
      </c>
      <c r="AL211" s="765" t="s">
        <v>875</v>
      </c>
      <c r="AM211" s="765" t="s">
        <v>875</v>
      </c>
      <c r="AN211" s="765" t="s">
        <v>875</v>
      </c>
      <c r="AO211" s="766" t="s">
        <v>875</v>
      </c>
      <c r="AP211" s="50"/>
      <c r="AQ211" s="764" t="s">
        <v>751</v>
      </c>
      <c r="AR211" s="765" t="s">
        <v>876</v>
      </c>
      <c r="AS211" s="765" t="s">
        <v>876</v>
      </c>
      <c r="AT211" s="765">
        <v>187.69</v>
      </c>
      <c r="AU211" s="765" t="s">
        <v>750</v>
      </c>
      <c r="AV211" s="765" t="s">
        <v>750</v>
      </c>
      <c r="AW211" s="765" t="s">
        <v>750</v>
      </c>
      <c r="AX211" s="765" t="s">
        <v>750</v>
      </c>
      <c r="AY211" s="765" t="s">
        <v>750</v>
      </c>
      <c r="AZ211" s="765" t="s">
        <v>750</v>
      </c>
      <c r="BA211" s="765" t="s">
        <v>750</v>
      </c>
      <c r="BB211" s="765" t="s">
        <v>750</v>
      </c>
      <c r="BC211" s="765" t="s">
        <v>750</v>
      </c>
      <c r="BD211" s="765" t="s">
        <v>750</v>
      </c>
      <c r="BE211" s="765" t="s">
        <v>750</v>
      </c>
      <c r="BF211" s="765" t="s">
        <v>876</v>
      </c>
      <c r="BG211" s="765" t="s">
        <v>876</v>
      </c>
      <c r="BH211" s="765" t="s">
        <v>876</v>
      </c>
      <c r="BI211" s="765" t="s">
        <v>876</v>
      </c>
      <c r="BJ211" s="765" t="s">
        <v>876</v>
      </c>
      <c r="BK211" s="765" t="s">
        <v>876</v>
      </c>
      <c r="BL211" s="765" t="s">
        <v>876</v>
      </c>
      <c r="BM211" s="765" t="s">
        <v>876</v>
      </c>
      <c r="BN211" s="765" t="s">
        <v>876</v>
      </c>
      <c r="BO211" s="765" t="s">
        <v>876</v>
      </c>
      <c r="BP211" s="765" t="s">
        <v>876</v>
      </c>
      <c r="BQ211" s="765" t="s">
        <v>875</v>
      </c>
      <c r="BR211" s="765" t="s">
        <v>875</v>
      </c>
      <c r="BS211" s="765" t="s">
        <v>875</v>
      </c>
      <c r="BT211" s="766" t="s">
        <v>875</v>
      </c>
    </row>
    <row r="212" spans="2:72">
      <c r="B212" s="760" t="s">
        <v>839</v>
      </c>
      <c r="C212" s="760" t="s">
        <v>840</v>
      </c>
      <c r="D212" s="760" t="s">
        <v>42</v>
      </c>
      <c r="E212" s="760" t="s">
        <v>841</v>
      </c>
      <c r="F212" s="760" t="s">
        <v>29</v>
      </c>
      <c r="G212" s="760" t="s">
        <v>844</v>
      </c>
      <c r="H212" s="760">
        <v>2011</v>
      </c>
      <c r="I212" s="640" t="s">
        <v>859</v>
      </c>
      <c r="J212" s="640"/>
      <c r="K212" s="50"/>
      <c r="L212" s="764" t="s">
        <v>751</v>
      </c>
      <c r="M212" s="765" t="s">
        <v>751</v>
      </c>
      <c r="N212" s="765" t="s">
        <v>873</v>
      </c>
      <c r="O212" s="765">
        <v>672.25</v>
      </c>
      <c r="P212" s="765" t="s">
        <v>873</v>
      </c>
      <c r="Q212" s="765" t="s">
        <v>751</v>
      </c>
      <c r="R212" s="765" t="s">
        <v>751</v>
      </c>
      <c r="S212" s="765" t="s">
        <v>751</v>
      </c>
      <c r="T212" s="765" t="s">
        <v>751</v>
      </c>
      <c r="U212" s="765" t="s">
        <v>751</v>
      </c>
      <c r="V212" s="765" t="s">
        <v>751</v>
      </c>
      <c r="W212" s="765" t="s">
        <v>751</v>
      </c>
      <c r="X212" s="765" t="s">
        <v>751</v>
      </c>
      <c r="Y212" s="765" t="s">
        <v>751</v>
      </c>
      <c r="Z212" s="765" t="s">
        <v>751</v>
      </c>
      <c r="AA212" s="765" t="s">
        <v>751</v>
      </c>
      <c r="AB212" s="765" t="s">
        <v>751</v>
      </c>
      <c r="AC212" s="765" t="s">
        <v>751</v>
      </c>
      <c r="AD212" s="765" t="s">
        <v>751</v>
      </c>
      <c r="AE212" s="765" t="s">
        <v>751</v>
      </c>
      <c r="AF212" s="765" t="s">
        <v>751</v>
      </c>
      <c r="AG212" s="765" t="s">
        <v>751</v>
      </c>
      <c r="AH212" s="765" t="s">
        <v>751</v>
      </c>
      <c r="AI212" s="765" t="s">
        <v>749</v>
      </c>
      <c r="AJ212" s="765" t="s">
        <v>874</v>
      </c>
      <c r="AK212" s="765" t="s">
        <v>874</v>
      </c>
      <c r="AL212" s="765" t="s">
        <v>875</v>
      </c>
      <c r="AM212" s="765" t="s">
        <v>875</v>
      </c>
      <c r="AN212" s="765" t="s">
        <v>875</v>
      </c>
      <c r="AO212" s="766" t="s">
        <v>875</v>
      </c>
      <c r="AP212" s="50"/>
      <c r="AQ212" s="764" t="s">
        <v>751</v>
      </c>
      <c r="AR212" s="765" t="s">
        <v>876</v>
      </c>
      <c r="AS212" s="765" t="s">
        <v>876</v>
      </c>
      <c r="AT212" s="765">
        <v>332.3</v>
      </c>
      <c r="AU212" s="765" t="s">
        <v>750</v>
      </c>
      <c r="AV212" s="765" t="s">
        <v>750</v>
      </c>
      <c r="AW212" s="765" t="s">
        <v>750</v>
      </c>
      <c r="AX212" s="765" t="s">
        <v>750</v>
      </c>
      <c r="AY212" s="765" t="s">
        <v>750</v>
      </c>
      <c r="AZ212" s="765" t="s">
        <v>750</v>
      </c>
      <c r="BA212" s="765" t="s">
        <v>750</v>
      </c>
      <c r="BB212" s="765" t="s">
        <v>750</v>
      </c>
      <c r="BC212" s="765" t="s">
        <v>750</v>
      </c>
      <c r="BD212" s="765" t="s">
        <v>750</v>
      </c>
      <c r="BE212" s="765" t="s">
        <v>750</v>
      </c>
      <c r="BF212" s="765" t="s">
        <v>876</v>
      </c>
      <c r="BG212" s="765" t="s">
        <v>876</v>
      </c>
      <c r="BH212" s="765" t="s">
        <v>876</v>
      </c>
      <c r="BI212" s="765" t="s">
        <v>876</v>
      </c>
      <c r="BJ212" s="765" t="s">
        <v>876</v>
      </c>
      <c r="BK212" s="765" t="s">
        <v>876</v>
      </c>
      <c r="BL212" s="765" t="s">
        <v>876</v>
      </c>
      <c r="BM212" s="765" t="s">
        <v>876</v>
      </c>
      <c r="BN212" s="765" t="s">
        <v>876</v>
      </c>
      <c r="BO212" s="765" t="s">
        <v>876</v>
      </c>
      <c r="BP212" s="765" t="s">
        <v>876</v>
      </c>
      <c r="BQ212" s="765" t="s">
        <v>875</v>
      </c>
      <c r="BR212" s="765" t="s">
        <v>875</v>
      </c>
      <c r="BS212" s="765" t="s">
        <v>875</v>
      </c>
      <c r="BT212" s="766" t="s">
        <v>875</v>
      </c>
    </row>
    <row r="213" spans="2:72">
      <c r="B213" s="760" t="s">
        <v>839</v>
      </c>
      <c r="C213" s="760" t="s">
        <v>840</v>
      </c>
      <c r="D213" s="760" t="s">
        <v>42</v>
      </c>
      <c r="E213" s="760" t="s">
        <v>841</v>
      </c>
      <c r="F213" s="760" t="s">
        <v>29</v>
      </c>
      <c r="G213" s="760" t="s">
        <v>844</v>
      </c>
      <c r="H213" s="760">
        <v>2012</v>
      </c>
      <c r="I213" s="640" t="s">
        <v>859</v>
      </c>
      <c r="J213" s="640"/>
      <c r="K213" s="50"/>
      <c r="L213" s="764" t="s">
        <v>751</v>
      </c>
      <c r="M213" s="765" t="s">
        <v>751</v>
      </c>
      <c r="N213" s="765" t="s">
        <v>873</v>
      </c>
      <c r="O213" s="765">
        <v>557.86</v>
      </c>
      <c r="P213" s="765" t="s">
        <v>873</v>
      </c>
      <c r="Q213" s="765" t="s">
        <v>751</v>
      </c>
      <c r="R213" s="765" t="s">
        <v>751</v>
      </c>
      <c r="S213" s="765" t="s">
        <v>751</v>
      </c>
      <c r="T213" s="765" t="s">
        <v>751</v>
      </c>
      <c r="U213" s="765" t="s">
        <v>751</v>
      </c>
      <c r="V213" s="765" t="s">
        <v>751</v>
      </c>
      <c r="W213" s="765" t="s">
        <v>751</v>
      </c>
      <c r="X213" s="765" t="s">
        <v>751</v>
      </c>
      <c r="Y213" s="765" t="s">
        <v>751</v>
      </c>
      <c r="Z213" s="765" t="s">
        <v>751</v>
      </c>
      <c r="AA213" s="765" t="s">
        <v>751</v>
      </c>
      <c r="AB213" s="765" t="s">
        <v>751</v>
      </c>
      <c r="AC213" s="765" t="s">
        <v>751</v>
      </c>
      <c r="AD213" s="765" t="s">
        <v>751</v>
      </c>
      <c r="AE213" s="765" t="s">
        <v>751</v>
      </c>
      <c r="AF213" s="765" t="s">
        <v>751</v>
      </c>
      <c r="AG213" s="765" t="s">
        <v>751</v>
      </c>
      <c r="AH213" s="765" t="s">
        <v>751</v>
      </c>
      <c r="AI213" s="765" t="s">
        <v>749</v>
      </c>
      <c r="AJ213" s="765" t="s">
        <v>874</v>
      </c>
      <c r="AK213" s="765" t="s">
        <v>874</v>
      </c>
      <c r="AL213" s="765" t="s">
        <v>875</v>
      </c>
      <c r="AM213" s="765" t="s">
        <v>875</v>
      </c>
      <c r="AN213" s="765" t="s">
        <v>875</v>
      </c>
      <c r="AO213" s="766" t="s">
        <v>875</v>
      </c>
      <c r="AP213" s="50"/>
      <c r="AQ213" s="764" t="s">
        <v>751</v>
      </c>
      <c r="AR213" s="765" t="s">
        <v>876</v>
      </c>
      <c r="AS213" s="765" t="s">
        <v>876</v>
      </c>
      <c r="AT213" s="765">
        <v>238.11</v>
      </c>
      <c r="AU213" s="765" t="s">
        <v>750</v>
      </c>
      <c r="AV213" s="765" t="s">
        <v>750</v>
      </c>
      <c r="AW213" s="765" t="s">
        <v>750</v>
      </c>
      <c r="AX213" s="765" t="s">
        <v>750</v>
      </c>
      <c r="AY213" s="765" t="s">
        <v>750</v>
      </c>
      <c r="AZ213" s="765" t="s">
        <v>750</v>
      </c>
      <c r="BA213" s="765" t="s">
        <v>750</v>
      </c>
      <c r="BB213" s="765" t="s">
        <v>750</v>
      </c>
      <c r="BC213" s="765" t="s">
        <v>750</v>
      </c>
      <c r="BD213" s="765" t="s">
        <v>750</v>
      </c>
      <c r="BE213" s="765" t="s">
        <v>750</v>
      </c>
      <c r="BF213" s="765" t="s">
        <v>876</v>
      </c>
      <c r="BG213" s="765" t="s">
        <v>876</v>
      </c>
      <c r="BH213" s="765" t="s">
        <v>876</v>
      </c>
      <c r="BI213" s="765" t="s">
        <v>876</v>
      </c>
      <c r="BJ213" s="765" t="s">
        <v>876</v>
      </c>
      <c r="BK213" s="765" t="s">
        <v>876</v>
      </c>
      <c r="BL213" s="765" t="s">
        <v>876</v>
      </c>
      <c r="BM213" s="765" t="s">
        <v>876</v>
      </c>
      <c r="BN213" s="765" t="s">
        <v>876</v>
      </c>
      <c r="BO213" s="765" t="s">
        <v>876</v>
      </c>
      <c r="BP213" s="765" t="s">
        <v>876</v>
      </c>
      <c r="BQ213" s="765" t="s">
        <v>875</v>
      </c>
      <c r="BR213" s="765" t="s">
        <v>875</v>
      </c>
      <c r="BS213" s="765" t="s">
        <v>875</v>
      </c>
      <c r="BT213" s="766" t="s">
        <v>875</v>
      </c>
    </row>
    <row r="214" spans="2:72">
      <c r="B214" s="760" t="s">
        <v>839</v>
      </c>
      <c r="C214" s="760" t="s">
        <v>840</v>
      </c>
      <c r="D214" s="760" t="s">
        <v>42</v>
      </c>
      <c r="E214" s="760" t="s">
        <v>841</v>
      </c>
      <c r="F214" s="760" t="s">
        <v>29</v>
      </c>
      <c r="G214" s="760" t="s">
        <v>844</v>
      </c>
      <c r="H214" s="760">
        <v>2013</v>
      </c>
      <c r="I214" s="640" t="s">
        <v>859</v>
      </c>
      <c r="J214" s="640"/>
      <c r="K214" s="50"/>
      <c r="L214" s="764" t="s">
        <v>751</v>
      </c>
      <c r="M214" s="765" t="s">
        <v>751</v>
      </c>
      <c r="N214" s="765" t="s">
        <v>873</v>
      </c>
      <c r="O214" s="765">
        <v>771.41</v>
      </c>
      <c r="P214" s="765" t="s">
        <v>873</v>
      </c>
      <c r="Q214" s="765" t="s">
        <v>751</v>
      </c>
      <c r="R214" s="765" t="s">
        <v>751</v>
      </c>
      <c r="S214" s="765" t="s">
        <v>751</v>
      </c>
      <c r="T214" s="765" t="s">
        <v>751</v>
      </c>
      <c r="U214" s="765" t="s">
        <v>751</v>
      </c>
      <c r="V214" s="765" t="s">
        <v>751</v>
      </c>
      <c r="W214" s="765" t="s">
        <v>751</v>
      </c>
      <c r="X214" s="765" t="s">
        <v>751</v>
      </c>
      <c r="Y214" s="765" t="s">
        <v>751</v>
      </c>
      <c r="Z214" s="765" t="s">
        <v>751</v>
      </c>
      <c r="AA214" s="765" t="s">
        <v>751</v>
      </c>
      <c r="AB214" s="765" t="s">
        <v>751</v>
      </c>
      <c r="AC214" s="765" t="s">
        <v>751</v>
      </c>
      <c r="AD214" s="765" t="s">
        <v>751</v>
      </c>
      <c r="AE214" s="765" t="s">
        <v>751</v>
      </c>
      <c r="AF214" s="765" t="s">
        <v>751</v>
      </c>
      <c r="AG214" s="765" t="s">
        <v>751</v>
      </c>
      <c r="AH214" s="765" t="s">
        <v>751</v>
      </c>
      <c r="AI214" s="765" t="s">
        <v>749</v>
      </c>
      <c r="AJ214" s="765" t="s">
        <v>874</v>
      </c>
      <c r="AK214" s="765" t="s">
        <v>874</v>
      </c>
      <c r="AL214" s="765" t="s">
        <v>875</v>
      </c>
      <c r="AM214" s="765" t="s">
        <v>875</v>
      </c>
      <c r="AN214" s="765" t="s">
        <v>875</v>
      </c>
      <c r="AO214" s="766" t="s">
        <v>875</v>
      </c>
      <c r="AP214" s="50"/>
      <c r="AQ214" s="764" t="s">
        <v>751</v>
      </c>
      <c r="AR214" s="765" t="s">
        <v>876</v>
      </c>
      <c r="AS214" s="765" t="s">
        <v>876</v>
      </c>
      <c r="AT214" s="765">
        <v>174.51</v>
      </c>
      <c r="AU214" s="765" t="s">
        <v>750</v>
      </c>
      <c r="AV214" s="765" t="s">
        <v>750</v>
      </c>
      <c r="AW214" s="765" t="s">
        <v>750</v>
      </c>
      <c r="AX214" s="765" t="s">
        <v>750</v>
      </c>
      <c r="AY214" s="765" t="s">
        <v>750</v>
      </c>
      <c r="AZ214" s="765" t="s">
        <v>750</v>
      </c>
      <c r="BA214" s="765" t="s">
        <v>750</v>
      </c>
      <c r="BB214" s="765" t="s">
        <v>750</v>
      </c>
      <c r="BC214" s="765" t="s">
        <v>750</v>
      </c>
      <c r="BD214" s="765" t="s">
        <v>750</v>
      </c>
      <c r="BE214" s="765" t="s">
        <v>750</v>
      </c>
      <c r="BF214" s="765" t="s">
        <v>876</v>
      </c>
      <c r="BG214" s="765" t="s">
        <v>876</v>
      </c>
      <c r="BH214" s="765" t="s">
        <v>876</v>
      </c>
      <c r="BI214" s="765" t="s">
        <v>876</v>
      </c>
      <c r="BJ214" s="765" t="s">
        <v>876</v>
      </c>
      <c r="BK214" s="765" t="s">
        <v>876</v>
      </c>
      <c r="BL214" s="765" t="s">
        <v>876</v>
      </c>
      <c r="BM214" s="765" t="s">
        <v>876</v>
      </c>
      <c r="BN214" s="765" t="s">
        <v>876</v>
      </c>
      <c r="BO214" s="765" t="s">
        <v>876</v>
      </c>
      <c r="BP214" s="765" t="s">
        <v>876</v>
      </c>
      <c r="BQ214" s="765" t="s">
        <v>875</v>
      </c>
      <c r="BR214" s="765" t="s">
        <v>875</v>
      </c>
      <c r="BS214" s="765" t="s">
        <v>875</v>
      </c>
      <c r="BT214" s="766" t="s">
        <v>875</v>
      </c>
    </row>
    <row r="215" spans="2:72">
      <c r="B215" s="760" t="s">
        <v>839</v>
      </c>
      <c r="C215" s="760" t="s">
        <v>840</v>
      </c>
      <c r="D215" s="760" t="s">
        <v>42</v>
      </c>
      <c r="E215" s="760" t="s">
        <v>841</v>
      </c>
      <c r="F215" s="760" t="s">
        <v>29</v>
      </c>
      <c r="G215" s="760" t="s">
        <v>844</v>
      </c>
      <c r="H215" s="760">
        <v>2014</v>
      </c>
      <c r="I215" s="640" t="s">
        <v>859</v>
      </c>
      <c r="J215" s="640"/>
      <c r="K215" s="50"/>
      <c r="L215" s="764" t="s">
        <v>751</v>
      </c>
      <c r="M215" s="765" t="s">
        <v>751</v>
      </c>
      <c r="N215" s="765" t="s">
        <v>873</v>
      </c>
      <c r="O215" s="765">
        <v>1016.17</v>
      </c>
      <c r="P215" s="765" t="s">
        <v>873</v>
      </c>
      <c r="Q215" s="765" t="s">
        <v>751</v>
      </c>
      <c r="R215" s="765" t="s">
        <v>751</v>
      </c>
      <c r="S215" s="765" t="s">
        <v>751</v>
      </c>
      <c r="T215" s="765" t="s">
        <v>751</v>
      </c>
      <c r="U215" s="765" t="s">
        <v>751</v>
      </c>
      <c r="V215" s="765" t="s">
        <v>751</v>
      </c>
      <c r="W215" s="765" t="s">
        <v>751</v>
      </c>
      <c r="X215" s="765" t="s">
        <v>751</v>
      </c>
      <c r="Y215" s="765" t="s">
        <v>751</v>
      </c>
      <c r="Z215" s="765" t="s">
        <v>751</v>
      </c>
      <c r="AA215" s="765" t="s">
        <v>751</v>
      </c>
      <c r="AB215" s="765" t="s">
        <v>751</v>
      </c>
      <c r="AC215" s="765" t="s">
        <v>751</v>
      </c>
      <c r="AD215" s="765" t="s">
        <v>751</v>
      </c>
      <c r="AE215" s="765" t="s">
        <v>751</v>
      </c>
      <c r="AF215" s="765" t="s">
        <v>751</v>
      </c>
      <c r="AG215" s="765" t="s">
        <v>751</v>
      </c>
      <c r="AH215" s="765" t="s">
        <v>751</v>
      </c>
      <c r="AI215" s="765" t="s">
        <v>749</v>
      </c>
      <c r="AJ215" s="765" t="s">
        <v>874</v>
      </c>
      <c r="AK215" s="765" t="s">
        <v>874</v>
      </c>
      <c r="AL215" s="765" t="s">
        <v>875</v>
      </c>
      <c r="AM215" s="765" t="s">
        <v>875</v>
      </c>
      <c r="AN215" s="765" t="s">
        <v>875</v>
      </c>
      <c r="AO215" s="766" t="s">
        <v>875</v>
      </c>
      <c r="AP215" s="50"/>
      <c r="AQ215" s="764" t="s">
        <v>751</v>
      </c>
      <c r="AR215" s="765" t="s">
        <v>876</v>
      </c>
      <c r="AS215" s="765" t="s">
        <v>876</v>
      </c>
      <c r="AT215" s="765" t="s">
        <v>750</v>
      </c>
      <c r="AU215" s="765" t="s">
        <v>750</v>
      </c>
      <c r="AV215" s="765" t="s">
        <v>750</v>
      </c>
      <c r="AW215" s="765" t="s">
        <v>750</v>
      </c>
      <c r="AX215" s="765" t="s">
        <v>750</v>
      </c>
      <c r="AY215" s="765" t="s">
        <v>750</v>
      </c>
      <c r="AZ215" s="765" t="s">
        <v>750</v>
      </c>
      <c r="BA215" s="765" t="s">
        <v>750</v>
      </c>
      <c r="BB215" s="765" t="s">
        <v>750</v>
      </c>
      <c r="BC215" s="765" t="s">
        <v>750</v>
      </c>
      <c r="BD215" s="765" t="s">
        <v>750</v>
      </c>
      <c r="BE215" s="765" t="s">
        <v>750</v>
      </c>
      <c r="BF215" s="765" t="s">
        <v>876</v>
      </c>
      <c r="BG215" s="765" t="s">
        <v>876</v>
      </c>
      <c r="BH215" s="765" t="s">
        <v>876</v>
      </c>
      <c r="BI215" s="765" t="s">
        <v>876</v>
      </c>
      <c r="BJ215" s="765" t="s">
        <v>876</v>
      </c>
      <c r="BK215" s="765" t="s">
        <v>876</v>
      </c>
      <c r="BL215" s="765" t="s">
        <v>876</v>
      </c>
      <c r="BM215" s="765" t="s">
        <v>876</v>
      </c>
      <c r="BN215" s="765" t="s">
        <v>876</v>
      </c>
      <c r="BO215" s="765" t="s">
        <v>876</v>
      </c>
      <c r="BP215" s="765" t="s">
        <v>876</v>
      </c>
      <c r="BQ215" s="765" t="s">
        <v>875</v>
      </c>
      <c r="BR215" s="765" t="s">
        <v>875</v>
      </c>
      <c r="BS215" s="765" t="s">
        <v>875</v>
      </c>
      <c r="BT215" s="766" t="s">
        <v>875</v>
      </c>
    </row>
    <row r="216" spans="2:72">
      <c r="B216" s="760" t="s">
        <v>839</v>
      </c>
      <c r="C216" s="760" t="s">
        <v>849</v>
      </c>
      <c r="D216" s="760" t="s">
        <v>9</v>
      </c>
      <c r="E216" s="760" t="s">
        <v>841</v>
      </c>
      <c r="F216" s="760" t="s">
        <v>849</v>
      </c>
      <c r="G216" s="760" t="s">
        <v>844</v>
      </c>
      <c r="H216" s="760">
        <v>2014</v>
      </c>
      <c r="I216" s="640" t="s">
        <v>859</v>
      </c>
      <c r="J216" s="640"/>
      <c r="K216" s="50"/>
      <c r="L216" s="764" t="s">
        <v>751</v>
      </c>
      <c r="M216" s="765" t="s">
        <v>751</v>
      </c>
      <c r="N216" s="765" t="s">
        <v>873</v>
      </c>
      <c r="O216" s="765">
        <v>17093.41</v>
      </c>
      <c r="P216" s="765" t="s">
        <v>873</v>
      </c>
      <c r="Q216" s="765" t="s">
        <v>751</v>
      </c>
      <c r="R216" s="765" t="s">
        <v>751</v>
      </c>
      <c r="S216" s="765" t="s">
        <v>751</v>
      </c>
      <c r="T216" s="765" t="s">
        <v>751</v>
      </c>
      <c r="U216" s="765" t="s">
        <v>751</v>
      </c>
      <c r="V216" s="765" t="s">
        <v>751</v>
      </c>
      <c r="W216" s="765" t="s">
        <v>751</v>
      </c>
      <c r="X216" s="765" t="s">
        <v>751</v>
      </c>
      <c r="Y216" s="765" t="s">
        <v>751</v>
      </c>
      <c r="Z216" s="765" t="s">
        <v>751</v>
      </c>
      <c r="AA216" s="765" t="s">
        <v>751</v>
      </c>
      <c r="AB216" s="765" t="s">
        <v>751</v>
      </c>
      <c r="AC216" s="765" t="s">
        <v>751</v>
      </c>
      <c r="AD216" s="765" t="s">
        <v>751</v>
      </c>
      <c r="AE216" s="765" t="s">
        <v>751</v>
      </c>
      <c r="AF216" s="765" t="s">
        <v>751</v>
      </c>
      <c r="AG216" s="765" t="s">
        <v>751</v>
      </c>
      <c r="AH216" s="765" t="s">
        <v>751</v>
      </c>
      <c r="AI216" s="765" t="s">
        <v>749</v>
      </c>
      <c r="AJ216" s="765" t="s">
        <v>874</v>
      </c>
      <c r="AK216" s="765" t="s">
        <v>874</v>
      </c>
      <c r="AL216" s="765" t="s">
        <v>875</v>
      </c>
      <c r="AM216" s="765" t="s">
        <v>875</v>
      </c>
      <c r="AN216" s="765" t="s">
        <v>875</v>
      </c>
      <c r="AO216" s="766" t="s">
        <v>875</v>
      </c>
      <c r="AP216" s="50"/>
      <c r="AQ216" s="764" t="s">
        <v>751</v>
      </c>
      <c r="AR216" s="765" t="s">
        <v>876</v>
      </c>
      <c r="AS216" s="765" t="s">
        <v>876</v>
      </c>
      <c r="AT216" s="765" t="s">
        <v>750</v>
      </c>
      <c r="AU216" s="765" t="s">
        <v>750</v>
      </c>
      <c r="AV216" s="765" t="s">
        <v>750</v>
      </c>
      <c r="AW216" s="765" t="s">
        <v>750</v>
      </c>
      <c r="AX216" s="765" t="s">
        <v>750</v>
      </c>
      <c r="AY216" s="765" t="s">
        <v>750</v>
      </c>
      <c r="AZ216" s="765" t="s">
        <v>750</v>
      </c>
      <c r="BA216" s="765" t="s">
        <v>750</v>
      </c>
      <c r="BB216" s="765" t="s">
        <v>750</v>
      </c>
      <c r="BC216" s="765" t="s">
        <v>750</v>
      </c>
      <c r="BD216" s="765" t="s">
        <v>750</v>
      </c>
      <c r="BE216" s="765" t="s">
        <v>750</v>
      </c>
      <c r="BF216" s="765" t="s">
        <v>876</v>
      </c>
      <c r="BG216" s="765" t="s">
        <v>876</v>
      </c>
      <c r="BH216" s="765" t="s">
        <v>876</v>
      </c>
      <c r="BI216" s="765" t="s">
        <v>876</v>
      </c>
      <c r="BJ216" s="765" t="s">
        <v>876</v>
      </c>
      <c r="BK216" s="765" t="s">
        <v>876</v>
      </c>
      <c r="BL216" s="765" t="s">
        <v>876</v>
      </c>
      <c r="BM216" s="765" t="s">
        <v>876</v>
      </c>
      <c r="BN216" s="765" t="s">
        <v>876</v>
      </c>
      <c r="BO216" s="765" t="s">
        <v>876</v>
      </c>
      <c r="BP216" s="765" t="s">
        <v>876</v>
      </c>
      <c r="BQ216" s="765" t="s">
        <v>875</v>
      </c>
      <c r="BR216" s="765" t="s">
        <v>875</v>
      </c>
      <c r="BS216" s="765" t="s">
        <v>875</v>
      </c>
      <c r="BT216" s="766" t="s">
        <v>875</v>
      </c>
    </row>
    <row r="217" spans="2:72">
      <c r="B217" s="760" t="s">
        <v>839</v>
      </c>
      <c r="C217" s="760" t="s">
        <v>849</v>
      </c>
      <c r="D217" s="760" t="s">
        <v>881</v>
      </c>
      <c r="E217" s="760" t="s">
        <v>841</v>
      </c>
      <c r="F217" s="760" t="s">
        <v>849</v>
      </c>
      <c r="G217" s="760" t="s">
        <v>842</v>
      </c>
      <c r="H217" s="760">
        <v>2012</v>
      </c>
      <c r="I217" s="640" t="s">
        <v>859</v>
      </c>
      <c r="J217" s="640"/>
      <c r="K217" s="50"/>
      <c r="L217" s="764" t="s">
        <v>751</v>
      </c>
      <c r="M217" s="765">
        <v>6.65</v>
      </c>
      <c r="N217" s="765">
        <v>5.87</v>
      </c>
      <c r="O217" s="765">
        <v>5.87</v>
      </c>
      <c r="P217" s="765">
        <v>5.87</v>
      </c>
      <c r="Q217" s="765">
        <v>5.87</v>
      </c>
      <c r="R217" s="765">
        <v>5.87</v>
      </c>
      <c r="S217" s="765">
        <v>6.65</v>
      </c>
      <c r="T217" s="765">
        <v>6.65</v>
      </c>
      <c r="U217" s="765">
        <v>6.65</v>
      </c>
      <c r="V217" s="765">
        <v>6.65</v>
      </c>
      <c r="W217" s="765">
        <v>2.41</v>
      </c>
      <c r="X217" s="765">
        <v>2.41</v>
      </c>
      <c r="Y217" s="765">
        <v>2.41</v>
      </c>
      <c r="Z217" s="765">
        <v>2.41</v>
      </c>
      <c r="AA217" s="765">
        <v>2.41</v>
      </c>
      <c r="AB217" s="765" t="s">
        <v>751</v>
      </c>
      <c r="AC217" s="765" t="s">
        <v>751</v>
      </c>
      <c r="AD217" s="765" t="s">
        <v>751</v>
      </c>
      <c r="AE217" s="765" t="s">
        <v>751</v>
      </c>
      <c r="AF217" s="765" t="s">
        <v>751</v>
      </c>
      <c r="AG217" s="765" t="s">
        <v>751</v>
      </c>
      <c r="AH217" s="765" t="s">
        <v>751</v>
      </c>
      <c r="AI217" s="765" t="s">
        <v>749</v>
      </c>
      <c r="AJ217" s="765" t="s">
        <v>874</v>
      </c>
      <c r="AK217" s="765" t="s">
        <v>874</v>
      </c>
      <c r="AL217" s="765" t="s">
        <v>875</v>
      </c>
      <c r="AM217" s="765" t="s">
        <v>875</v>
      </c>
      <c r="AN217" s="765" t="s">
        <v>875</v>
      </c>
      <c r="AO217" s="766" t="s">
        <v>875</v>
      </c>
      <c r="AP217" s="50"/>
      <c r="AQ217" s="764" t="s">
        <v>751</v>
      </c>
      <c r="AR217" s="765">
        <v>5452.46</v>
      </c>
      <c r="AS217" s="765">
        <v>3877.82</v>
      </c>
      <c r="AT217" s="765">
        <v>3877.82</v>
      </c>
      <c r="AU217" s="765">
        <v>3877.82</v>
      </c>
      <c r="AV217" s="765">
        <v>3877.82</v>
      </c>
      <c r="AW217" s="765">
        <v>3877.82</v>
      </c>
      <c r="AX217" s="765">
        <v>5452.46</v>
      </c>
      <c r="AY217" s="765">
        <v>5452.46</v>
      </c>
      <c r="AZ217" s="765">
        <v>5452.46</v>
      </c>
      <c r="BA217" s="765">
        <v>5452.46</v>
      </c>
      <c r="BB217" s="765">
        <v>2543.21</v>
      </c>
      <c r="BC217" s="765">
        <v>2543.21</v>
      </c>
      <c r="BD217" s="765">
        <v>2543.21</v>
      </c>
      <c r="BE217" s="765">
        <v>2543.21</v>
      </c>
      <c r="BF217" s="765">
        <v>2543.21</v>
      </c>
      <c r="BG217" s="765" t="s">
        <v>876</v>
      </c>
      <c r="BH217" s="765" t="s">
        <v>876</v>
      </c>
      <c r="BI217" s="765" t="s">
        <v>876</v>
      </c>
      <c r="BJ217" s="765" t="s">
        <v>876</v>
      </c>
      <c r="BK217" s="765" t="s">
        <v>876</v>
      </c>
      <c r="BL217" s="765" t="s">
        <v>876</v>
      </c>
      <c r="BM217" s="765" t="s">
        <v>876</v>
      </c>
      <c r="BN217" s="765" t="s">
        <v>876</v>
      </c>
      <c r="BO217" s="765" t="s">
        <v>876</v>
      </c>
      <c r="BP217" s="765" t="s">
        <v>876</v>
      </c>
      <c r="BQ217" s="765" t="s">
        <v>875</v>
      </c>
      <c r="BR217" s="765" t="s">
        <v>875</v>
      </c>
      <c r="BS217" s="765" t="s">
        <v>875</v>
      </c>
      <c r="BT217" s="766" t="s">
        <v>875</v>
      </c>
    </row>
    <row r="218" spans="2:72">
      <c r="B218" s="760" t="s">
        <v>839</v>
      </c>
      <c r="C218" s="760" t="s">
        <v>849</v>
      </c>
      <c r="D218" s="760" t="s">
        <v>881</v>
      </c>
      <c r="E218" s="760" t="s">
        <v>841</v>
      </c>
      <c r="F218" s="760" t="s">
        <v>849</v>
      </c>
      <c r="G218" s="760" t="s">
        <v>842</v>
      </c>
      <c r="H218" s="760">
        <v>2013</v>
      </c>
      <c r="I218" s="640" t="s">
        <v>859</v>
      </c>
      <c r="J218" s="640"/>
      <c r="K218" s="50"/>
      <c r="L218" s="764" t="s">
        <v>751</v>
      </c>
      <c r="M218" s="765" t="s">
        <v>751</v>
      </c>
      <c r="N218" s="765">
        <v>-20.56</v>
      </c>
      <c r="O218" s="765">
        <v>-14.52</v>
      </c>
      <c r="P218" s="765">
        <v>-14.52</v>
      </c>
      <c r="Q218" s="765">
        <v>-14.7</v>
      </c>
      <c r="R218" s="765">
        <v>-8.65</v>
      </c>
      <c r="S218" s="765">
        <v>3.39</v>
      </c>
      <c r="T218" s="765">
        <v>3.39</v>
      </c>
      <c r="U218" s="765">
        <v>3.39</v>
      </c>
      <c r="V218" s="765">
        <v>3.39</v>
      </c>
      <c r="W218" s="765">
        <v>3.39</v>
      </c>
      <c r="X218" s="765">
        <v>3.39</v>
      </c>
      <c r="Y218" s="765">
        <v>3.39</v>
      </c>
      <c r="Z218" s="765">
        <v>3.39</v>
      </c>
      <c r="AA218" s="765">
        <v>3.39</v>
      </c>
      <c r="AB218" s="765">
        <v>3.39</v>
      </c>
      <c r="AC218" s="765" t="s">
        <v>751</v>
      </c>
      <c r="AD218" s="765" t="s">
        <v>751</v>
      </c>
      <c r="AE218" s="765" t="s">
        <v>751</v>
      </c>
      <c r="AF218" s="765" t="s">
        <v>751</v>
      </c>
      <c r="AG218" s="765" t="s">
        <v>751</v>
      </c>
      <c r="AH218" s="765" t="s">
        <v>751</v>
      </c>
      <c r="AI218" s="765" t="s">
        <v>749</v>
      </c>
      <c r="AJ218" s="765" t="s">
        <v>874</v>
      </c>
      <c r="AK218" s="765" t="s">
        <v>874</v>
      </c>
      <c r="AL218" s="765" t="s">
        <v>875</v>
      </c>
      <c r="AM218" s="765" t="s">
        <v>875</v>
      </c>
      <c r="AN218" s="765" t="s">
        <v>875</v>
      </c>
      <c r="AO218" s="766" t="s">
        <v>875</v>
      </c>
      <c r="AP218" s="50"/>
      <c r="AQ218" s="764" t="s">
        <v>751</v>
      </c>
      <c r="AR218" s="765" t="s">
        <v>876</v>
      </c>
      <c r="AS218" s="765">
        <v>-153585.60000000001</v>
      </c>
      <c r="AT218" s="765">
        <v>-101619.24</v>
      </c>
      <c r="AU218" s="765">
        <v>-101619.24</v>
      </c>
      <c r="AV218" s="765">
        <v>-112086.93</v>
      </c>
      <c r="AW218" s="765">
        <v>-60120.57</v>
      </c>
      <c r="AX218" s="765">
        <v>12574.8</v>
      </c>
      <c r="AY218" s="765">
        <v>12574.8</v>
      </c>
      <c r="AZ218" s="765">
        <v>12574.8</v>
      </c>
      <c r="BA218" s="765">
        <v>12574.8</v>
      </c>
      <c r="BB218" s="765">
        <v>12574.8</v>
      </c>
      <c r="BC218" s="765">
        <v>12574.8</v>
      </c>
      <c r="BD218" s="765">
        <v>12574.8</v>
      </c>
      <c r="BE218" s="765">
        <v>12574.8</v>
      </c>
      <c r="BF218" s="765">
        <v>12574.8</v>
      </c>
      <c r="BG218" s="765">
        <v>12574.8</v>
      </c>
      <c r="BH218" s="765" t="s">
        <v>876</v>
      </c>
      <c r="BI218" s="765" t="s">
        <v>876</v>
      </c>
      <c r="BJ218" s="765" t="s">
        <v>876</v>
      </c>
      <c r="BK218" s="765" t="s">
        <v>876</v>
      </c>
      <c r="BL218" s="765" t="s">
        <v>876</v>
      </c>
      <c r="BM218" s="765" t="s">
        <v>876</v>
      </c>
      <c r="BN218" s="765" t="s">
        <v>876</v>
      </c>
      <c r="BO218" s="765" t="s">
        <v>876</v>
      </c>
      <c r="BP218" s="765" t="s">
        <v>876</v>
      </c>
      <c r="BQ218" s="765" t="s">
        <v>875</v>
      </c>
      <c r="BR218" s="765" t="s">
        <v>875</v>
      </c>
      <c r="BS218" s="765" t="s">
        <v>875</v>
      </c>
      <c r="BT218" s="766" t="s">
        <v>875</v>
      </c>
    </row>
    <row r="219" spans="2:72">
      <c r="B219" s="760" t="s">
        <v>839</v>
      </c>
      <c r="C219" s="760" t="s">
        <v>849</v>
      </c>
      <c r="D219" s="760" t="s">
        <v>881</v>
      </c>
      <c r="E219" s="760" t="s">
        <v>841</v>
      </c>
      <c r="F219" s="760" t="s">
        <v>849</v>
      </c>
      <c r="G219" s="760" t="s">
        <v>842</v>
      </c>
      <c r="H219" s="760">
        <v>2014</v>
      </c>
      <c r="I219" s="640" t="s">
        <v>859</v>
      </c>
      <c r="J219" s="640"/>
      <c r="K219" s="50"/>
      <c r="L219" s="764" t="s">
        <v>751</v>
      </c>
      <c r="M219" s="765" t="s">
        <v>751</v>
      </c>
      <c r="N219" s="765" t="s">
        <v>873</v>
      </c>
      <c r="O219" s="765">
        <v>41.09</v>
      </c>
      <c r="P219" s="765">
        <v>41.09</v>
      </c>
      <c r="Q219" s="765">
        <v>40.76</v>
      </c>
      <c r="R219" s="765">
        <v>40.76</v>
      </c>
      <c r="S219" s="765">
        <v>40.76</v>
      </c>
      <c r="T219" s="765">
        <v>40.76</v>
      </c>
      <c r="U219" s="765">
        <v>40.76</v>
      </c>
      <c r="V219" s="765">
        <v>40.76</v>
      </c>
      <c r="W219" s="765">
        <v>40.76</v>
      </c>
      <c r="X219" s="765">
        <v>40.76</v>
      </c>
      <c r="Y219" s="765">
        <v>40.76</v>
      </c>
      <c r="Z219" s="765">
        <v>38.520000000000003</v>
      </c>
      <c r="AA219" s="765">
        <v>25</v>
      </c>
      <c r="AB219" s="765">
        <v>25</v>
      </c>
      <c r="AC219" s="765">
        <v>25</v>
      </c>
      <c r="AD219" s="765" t="s">
        <v>751</v>
      </c>
      <c r="AE219" s="765" t="s">
        <v>751</v>
      </c>
      <c r="AF219" s="765" t="s">
        <v>751</v>
      </c>
      <c r="AG219" s="765" t="s">
        <v>751</v>
      </c>
      <c r="AH219" s="765" t="s">
        <v>751</v>
      </c>
      <c r="AI219" s="765" t="s">
        <v>749</v>
      </c>
      <c r="AJ219" s="765" t="s">
        <v>874</v>
      </c>
      <c r="AK219" s="765" t="s">
        <v>874</v>
      </c>
      <c r="AL219" s="765" t="s">
        <v>875</v>
      </c>
      <c r="AM219" s="765" t="s">
        <v>875</v>
      </c>
      <c r="AN219" s="765" t="s">
        <v>875</v>
      </c>
      <c r="AO219" s="766" t="s">
        <v>875</v>
      </c>
      <c r="AP219" s="50"/>
      <c r="AQ219" s="764" t="s">
        <v>751</v>
      </c>
      <c r="AR219" s="765" t="s">
        <v>876</v>
      </c>
      <c r="AS219" s="765" t="s">
        <v>876</v>
      </c>
      <c r="AT219" s="765">
        <v>1056691.7</v>
      </c>
      <c r="AU219" s="765">
        <v>1056691.7</v>
      </c>
      <c r="AV219" s="765">
        <v>1055204.76</v>
      </c>
      <c r="AW219" s="765">
        <v>1055204.76</v>
      </c>
      <c r="AX219" s="765">
        <v>1055204.76</v>
      </c>
      <c r="AY219" s="765">
        <v>1055204.76</v>
      </c>
      <c r="AZ219" s="765">
        <v>1055204.76</v>
      </c>
      <c r="BA219" s="765">
        <v>1055204.76</v>
      </c>
      <c r="BB219" s="765">
        <v>1055204.76</v>
      </c>
      <c r="BC219" s="765">
        <v>1055204.76</v>
      </c>
      <c r="BD219" s="765">
        <v>1055204.76</v>
      </c>
      <c r="BE219" s="765">
        <v>1042262.9</v>
      </c>
      <c r="BF219" s="765">
        <v>635665.36</v>
      </c>
      <c r="BG219" s="765">
        <v>635665.36</v>
      </c>
      <c r="BH219" s="765">
        <v>635665.36</v>
      </c>
      <c r="BI219" s="765" t="s">
        <v>876</v>
      </c>
      <c r="BJ219" s="765" t="s">
        <v>876</v>
      </c>
      <c r="BK219" s="765" t="s">
        <v>876</v>
      </c>
      <c r="BL219" s="765" t="s">
        <v>876</v>
      </c>
      <c r="BM219" s="765" t="s">
        <v>876</v>
      </c>
      <c r="BN219" s="765" t="s">
        <v>876</v>
      </c>
      <c r="BO219" s="765" t="s">
        <v>876</v>
      </c>
      <c r="BP219" s="765" t="s">
        <v>876</v>
      </c>
      <c r="BQ219" s="765" t="s">
        <v>875</v>
      </c>
      <c r="BR219" s="765" t="s">
        <v>875</v>
      </c>
      <c r="BS219" s="765" t="s">
        <v>875</v>
      </c>
      <c r="BT219" s="766" t="s">
        <v>875</v>
      </c>
    </row>
    <row r="220" spans="2:72">
      <c r="B220" s="760"/>
      <c r="C220" s="760" t="s">
        <v>95</v>
      </c>
      <c r="D220" s="760"/>
      <c r="E220" s="760"/>
      <c r="F220" s="760"/>
      <c r="G220" s="760"/>
      <c r="H220" s="760"/>
      <c r="I220" s="640"/>
      <c r="J220" s="640"/>
      <c r="K220" s="50"/>
      <c r="L220" s="764"/>
      <c r="M220" s="765"/>
      <c r="N220" s="765"/>
      <c r="O220" s="765"/>
      <c r="P220" s="765">
        <v>38</v>
      </c>
      <c r="Q220" s="765">
        <v>37</v>
      </c>
      <c r="R220" s="765">
        <v>37</v>
      </c>
      <c r="S220" s="765">
        <v>37</v>
      </c>
      <c r="T220" s="765">
        <v>37</v>
      </c>
      <c r="U220" s="765">
        <v>37</v>
      </c>
      <c r="V220" s="765">
        <v>37</v>
      </c>
      <c r="W220" s="765">
        <v>37</v>
      </c>
      <c r="X220" s="765">
        <v>37</v>
      </c>
      <c r="Y220" s="765">
        <v>37</v>
      </c>
      <c r="Z220" s="765">
        <v>32</v>
      </c>
      <c r="AA220" s="765">
        <v>32</v>
      </c>
      <c r="AB220" s="765">
        <v>32</v>
      </c>
      <c r="AC220" s="765">
        <v>32</v>
      </c>
      <c r="AD220" s="765">
        <v>32</v>
      </c>
      <c r="AE220" s="765">
        <v>32</v>
      </c>
      <c r="AF220" s="765">
        <v>13</v>
      </c>
      <c r="AG220" s="765">
        <v>13</v>
      </c>
      <c r="AH220" s="765">
        <v>13</v>
      </c>
      <c r="AI220" s="765">
        <v>13</v>
      </c>
      <c r="AJ220" s="765">
        <v>0</v>
      </c>
      <c r="AK220" s="765">
        <v>0</v>
      </c>
      <c r="AL220" s="765">
        <v>0</v>
      </c>
      <c r="AM220" s="765">
        <v>0</v>
      </c>
      <c r="AN220" s="765">
        <v>0</v>
      </c>
      <c r="AO220" s="766">
        <v>0</v>
      </c>
      <c r="AP220" s="50"/>
      <c r="AQ220" s="764"/>
      <c r="AR220" s="765"/>
      <c r="AS220" s="765"/>
      <c r="AT220" s="765"/>
      <c r="AU220" s="765">
        <v>585232</v>
      </c>
      <c r="AV220" s="765">
        <v>580190</v>
      </c>
      <c r="AW220" s="765">
        <v>580190</v>
      </c>
      <c r="AX220" s="765">
        <v>580190</v>
      </c>
      <c r="AY220" s="765">
        <v>580190</v>
      </c>
      <c r="AZ220" s="765">
        <v>580190</v>
      </c>
      <c r="BA220" s="765">
        <v>580190</v>
      </c>
      <c r="BB220" s="765">
        <v>580033</v>
      </c>
      <c r="BC220" s="765">
        <v>580033</v>
      </c>
      <c r="BD220" s="765">
        <v>580033</v>
      </c>
      <c r="BE220" s="765">
        <v>518769</v>
      </c>
      <c r="BF220" s="765">
        <v>516204</v>
      </c>
      <c r="BG220" s="765">
        <v>516204</v>
      </c>
      <c r="BH220" s="765">
        <v>515276</v>
      </c>
      <c r="BI220" s="765">
        <v>515276</v>
      </c>
      <c r="BJ220" s="765">
        <v>515003</v>
      </c>
      <c r="BK220" s="765">
        <v>202745</v>
      </c>
      <c r="BL220" s="765">
        <v>202745</v>
      </c>
      <c r="BM220" s="765">
        <v>202745</v>
      </c>
      <c r="BN220" s="765">
        <v>202745</v>
      </c>
      <c r="BO220" s="765">
        <v>0</v>
      </c>
      <c r="BP220" s="765">
        <v>0</v>
      </c>
      <c r="BQ220" s="765">
        <v>0</v>
      </c>
      <c r="BR220" s="765">
        <v>0</v>
      </c>
      <c r="BS220" s="765">
        <v>0</v>
      </c>
      <c r="BT220" s="766">
        <v>0</v>
      </c>
    </row>
    <row r="221" spans="2:72">
      <c r="B221" s="760"/>
      <c r="C221" s="760" t="s">
        <v>96</v>
      </c>
      <c r="D221" s="760"/>
      <c r="E221" s="760"/>
      <c r="F221" s="760"/>
      <c r="G221" s="760"/>
      <c r="H221" s="760"/>
      <c r="I221" s="640"/>
      <c r="J221" s="640"/>
      <c r="K221" s="50"/>
      <c r="L221" s="764"/>
      <c r="M221" s="765"/>
      <c r="N221" s="765"/>
      <c r="O221" s="765"/>
      <c r="P221" s="765">
        <v>102</v>
      </c>
      <c r="Q221" s="765">
        <v>99</v>
      </c>
      <c r="R221" s="765">
        <v>99</v>
      </c>
      <c r="S221" s="765">
        <v>99</v>
      </c>
      <c r="T221" s="765">
        <v>99</v>
      </c>
      <c r="U221" s="765">
        <v>99</v>
      </c>
      <c r="V221" s="765">
        <v>99</v>
      </c>
      <c r="W221" s="765">
        <v>99</v>
      </c>
      <c r="X221" s="765">
        <v>99</v>
      </c>
      <c r="Y221" s="765">
        <v>99</v>
      </c>
      <c r="Z221" s="765">
        <v>74</v>
      </c>
      <c r="AA221" s="765">
        <v>64</v>
      </c>
      <c r="AB221" s="765">
        <v>64</v>
      </c>
      <c r="AC221" s="765">
        <v>64</v>
      </c>
      <c r="AD221" s="765">
        <v>64</v>
      </c>
      <c r="AE221" s="765">
        <v>64</v>
      </c>
      <c r="AF221" s="765">
        <v>43</v>
      </c>
      <c r="AG221" s="765">
        <v>43</v>
      </c>
      <c r="AH221" s="765">
        <v>43</v>
      </c>
      <c r="AI221" s="765">
        <v>43</v>
      </c>
      <c r="AJ221" s="765">
        <v>0</v>
      </c>
      <c r="AK221" s="765">
        <v>0</v>
      </c>
      <c r="AL221" s="765">
        <v>0</v>
      </c>
      <c r="AM221" s="765">
        <v>0</v>
      </c>
      <c r="AN221" s="765">
        <v>0</v>
      </c>
      <c r="AO221" s="766">
        <v>0</v>
      </c>
      <c r="AP221" s="50"/>
      <c r="AQ221" s="764"/>
      <c r="AR221" s="765"/>
      <c r="AS221" s="765"/>
      <c r="AT221" s="765"/>
      <c r="AU221" s="765">
        <v>1375807</v>
      </c>
      <c r="AV221" s="765">
        <v>1328446</v>
      </c>
      <c r="AW221" s="765">
        <v>1328446</v>
      </c>
      <c r="AX221" s="765">
        <v>1328446</v>
      </c>
      <c r="AY221" s="765">
        <v>1328446</v>
      </c>
      <c r="AZ221" s="765">
        <v>1328446</v>
      </c>
      <c r="BA221" s="765">
        <v>1328446</v>
      </c>
      <c r="BB221" s="765">
        <v>1328446</v>
      </c>
      <c r="BC221" s="765">
        <v>1328446</v>
      </c>
      <c r="BD221" s="765">
        <v>1328446</v>
      </c>
      <c r="BE221" s="765">
        <v>1178266</v>
      </c>
      <c r="BF221" s="765">
        <v>1018592</v>
      </c>
      <c r="BG221" s="765">
        <v>1018592</v>
      </c>
      <c r="BH221" s="765">
        <v>1018592</v>
      </c>
      <c r="BI221" s="765">
        <v>1018592</v>
      </c>
      <c r="BJ221" s="765">
        <v>1018592</v>
      </c>
      <c r="BK221" s="765">
        <v>686140</v>
      </c>
      <c r="BL221" s="765">
        <v>686140</v>
      </c>
      <c r="BM221" s="765">
        <v>686140</v>
      </c>
      <c r="BN221" s="765">
        <v>686140</v>
      </c>
      <c r="BO221" s="765">
        <v>0</v>
      </c>
      <c r="BP221" s="765">
        <v>0</v>
      </c>
      <c r="BQ221" s="765">
        <v>0</v>
      </c>
      <c r="BR221" s="765">
        <v>0</v>
      </c>
      <c r="BS221" s="765">
        <v>0</v>
      </c>
      <c r="BT221" s="766">
        <v>0</v>
      </c>
    </row>
    <row r="222" spans="2:72">
      <c r="B222" s="760"/>
      <c r="C222" s="760" t="s">
        <v>97</v>
      </c>
      <c r="D222" s="760"/>
      <c r="E222" s="760"/>
      <c r="F222" s="760"/>
      <c r="G222" s="760"/>
      <c r="H222" s="760"/>
      <c r="I222" s="640"/>
      <c r="J222" s="640"/>
      <c r="K222" s="50"/>
      <c r="L222" s="764"/>
      <c r="M222" s="765"/>
      <c r="N222" s="765"/>
      <c r="O222" s="765"/>
      <c r="P222" s="765">
        <v>13</v>
      </c>
      <c r="Q222" s="765">
        <v>13</v>
      </c>
      <c r="R222" s="765">
        <v>13</v>
      </c>
      <c r="S222" s="765">
        <v>13</v>
      </c>
      <c r="T222" s="765">
        <v>7</v>
      </c>
      <c r="U222" s="765">
        <v>0</v>
      </c>
      <c r="V222" s="765">
        <v>0</v>
      </c>
      <c r="W222" s="765">
        <v>0</v>
      </c>
      <c r="X222" s="765">
        <v>0</v>
      </c>
      <c r="Y222" s="765">
        <v>0</v>
      </c>
      <c r="Z222" s="765">
        <v>0</v>
      </c>
      <c r="AA222" s="765">
        <v>0</v>
      </c>
      <c r="AB222" s="765">
        <v>0</v>
      </c>
      <c r="AC222" s="765">
        <v>0</v>
      </c>
      <c r="AD222" s="765">
        <v>0</v>
      </c>
      <c r="AE222" s="765">
        <v>0</v>
      </c>
      <c r="AF222" s="765">
        <v>0</v>
      </c>
      <c r="AG222" s="765">
        <v>0</v>
      </c>
      <c r="AH222" s="765">
        <v>0</v>
      </c>
      <c r="AI222" s="765">
        <v>0</v>
      </c>
      <c r="AJ222" s="765">
        <v>0</v>
      </c>
      <c r="AK222" s="765">
        <v>0</v>
      </c>
      <c r="AL222" s="765">
        <v>0</v>
      </c>
      <c r="AM222" s="765">
        <v>0</v>
      </c>
      <c r="AN222" s="765">
        <v>0</v>
      </c>
      <c r="AO222" s="766">
        <v>0</v>
      </c>
      <c r="AP222" s="50"/>
      <c r="AQ222" s="764"/>
      <c r="AR222" s="765"/>
      <c r="AS222" s="765"/>
      <c r="AT222" s="765"/>
      <c r="AU222" s="765">
        <v>86849</v>
      </c>
      <c r="AV222" s="765">
        <v>86849</v>
      </c>
      <c r="AW222" s="765">
        <v>86849</v>
      </c>
      <c r="AX222" s="765">
        <v>86432</v>
      </c>
      <c r="AY222" s="765">
        <v>47616</v>
      </c>
      <c r="AZ222" s="765">
        <v>0</v>
      </c>
      <c r="BA222" s="765">
        <v>0</v>
      </c>
      <c r="BB222" s="765">
        <v>0</v>
      </c>
      <c r="BC222" s="765">
        <v>0</v>
      </c>
      <c r="BD222" s="765">
        <v>0</v>
      </c>
      <c r="BE222" s="765">
        <v>0</v>
      </c>
      <c r="BF222" s="765">
        <v>0</v>
      </c>
      <c r="BG222" s="765">
        <v>0</v>
      </c>
      <c r="BH222" s="765">
        <v>0</v>
      </c>
      <c r="BI222" s="765">
        <v>0</v>
      </c>
      <c r="BJ222" s="765">
        <v>0</v>
      </c>
      <c r="BK222" s="765">
        <v>0</v>
      </c>
      <c r="BL222" s="765">
        <v>0</v>
      </c>
      <c r="BM222" s="765">
        <v>0</v>
      </c>
      <c r="BN222" s="765">
        <v>0</v>
      </c>
      <c r="BO222" s="765">
        <v>0</v>
      </c>
      <c r="BP222" s="765">
        <v>0</v>
      </c>
      <c r="BQ222" s="765">
        <v>0</v>
      </c>
      <c r="BR222" s="765">
        <v>0</v>
      </c>
      <c r="BS222" s="765">
        <v>0</v>
      </c>
      <c r="BT222" s="766">
        <v>0</v>
      </c>
    </row>
    <row r="223" spans="2:72">
      <c r="B223" s="760"/>
      <c r="C223" s="760" t="s">
        <v>678</v>
      </c>
      <c r="D223" s="760"/>
      <c r="E223" s="760"/>
      <c r="F223" s="760"/>
      <c r="G223" s="760"/>
      <c r="H223" s="760"/>
      <c r="I223" s="640"/>
      <c r="J223" s="640"/>
      <c r="K223" s="50"/>
      <c r="L223" s="764"/>
      <c r="M223" s="765"/>
      <c r="N223" s="765"/>
      <c r="O223" s="765"/>
      <c r="P223" s="765">
        <v>783</v>
      </c>
      <c r="Q223" s="765">
        <v>783</v>
      </c>
      <c r="R223" s="765">
        <v>783</v>
      </c>
      <c r="S223" s="765">
        <v>783</v>
      </c>
      <c r="T223" s="765">
        <v>783</v>
      </c>
      <c r="U223" s="765">
        <v>783</v>
      </c>
      <c r="V223" s="765">
        <v>783</v>
      </c>
      <c r="W223" s="765">
        <v>783</v>
      </c>
      <c r="X223" s="765">
        <v>783</v>
      </c>
      <c r="Y223" s="765">
        <v>783</v>
      </c>
      <c r="Z223" s="765">
        <v>783</v>
      </c>
      <c r="AA223" s="765">
        <v>783</v>
      </c>
      <c r="AB223" s="765">
        <v>783</v>
      </c>
      <c r="AC223" s="765">
        <v>783</v>
      </c>
      <c r="AD223" s="765">
        <v>783</v>
      </c>
      <c r="AE223" s="765">
        <v>783</v>
      </c>
      <c r="AF223" s="765">
        <v>783</v>
      </c>
      <c r="AG223" s="765">
        <v>783</v>
      </c>
      <c r="AH223" s="765">
        <v>696</v>
      </c>
      <c r="AI223" s="765">
        <v>0</v>
      </c>
      <c r="AJ223" s="765">
        <v>0</v>
      </c>
      <c r="AK223" s="765">
        <v>0</v>
      </c>
      <c r="AL223" s="765">
        <v>0</v>
      </c>
      <c r="AM223" s="765">
        <v>0</v>
      </c>
      <c r="AN223" s="765">
        <v>0</v>
      </c>
      <c r="AO223" s="766">
        <v>0</v>
      </c>
      <c r="AP223" s="50"/>
      <c r="AQ223" s="764"/>
      <c r="AR223" s="765"/>
      <c r="AS223" s="765"/>
      <c r="AT223" s="765"/>
      <c r="AU223" s="765">
        <v>1477035</v>
      </c>
      <c r="AV223" s="765">
        <v>1477035</v>
      </c>
      <c r="AW223" s="765">
        <v>1477035</v>
      </c>
      <c r="AX223" s="765">
        <v>1477035</v>
      </c>
      <c r="AY223" s="765">
        <v>1477035</v>
      </c>
      <c r="AZ223" s="765">
        <v>1477035</v>
      </c>
      <c r="BA223" s="765">
        <v>1477035</v>
      </c>
      <c r="BB223" s="765">
        <v>1477035</v>
      </c>
      <c r="BC223" s="765">
        <v>1477035</v>
      </c>
      <c r="BD223" s="765">
        <v>1477035</v>
      </c>
      <c r="BE223" s="765">
        <v>1477035</v>
      </c>
      <c r="BF223" s="765">
        <v>1477035</v>
      </c>
      <c r="BG223" s="765">
        <v>1477035</v>
      </c>
      <c r="BH223" s="765">
        <v>1477035</v>
      </c>
      <c r="BI223" s="765">
        <v>1477035</v>
      </c>
      <c r="BJ223" s="765">
        <v>1477035</v>
      </c>
      <c r="BK223" s="765">
        <v>1477035</v>
      </c>
      <c r="BL223" s="765">
        <v>1477035</v>
      </c>
      <c r="BM223" s="765">
        <v>1399353</v>
      </c>
      <c r="BN223" s="765">
        <v>0</v>
      </c>
      <c r="BO223" s="765">
        <v>0</v>
      </c>
      <c r="BP223" s="765">
        <v>0</v>
      </c>
      <c r="BQ223" s="765">
        <v>0</v>
      </c>
      <c r="BR223" s="765">
        <v>0</v>
      </c>
      <c r="BS223" s="765">
        <v>0</v>
      </c>
      <c r="BT223" s="766">
        <v>0</v>
      </c>
    </row>
    <row r="224" spans="2:72">
      <c r="B224" s="760"/>
      <c r="C224" s="760" t="s">
        <v>98</v>
      </c>
      <c r="D224" s="760"/>
      <c r="E224" s="760"/>
      <c r="F224" s="760"/>
      <c r="G224" s="760"/>
      <c r="H224" s="760"/>
      <c r="I224" s="640"/>
      <c r="J224" s="640"/>
      <c r="K224" s="50"/>
      <c r="L224" s="764"/>
      <c r="M224" s="765"/>
      <c r="N224" s="765"/>
      <c r="O224" s="765"/>
      <c r="P224" s="765">
        <v>62</v>
      </c>
      <c r="Q224" s="765">
        <v>62</v>
      </c>
      <c r="R224" s="765">
        <v>62</v>
      </c>
      <c r="S224" s="765">
        <v>62</v>
      </c>
      <c r="T224" s="765">
        <v>62</v>
      </c>
      <c r="U224" s="765">
        <v>62</v>
      </c>
      <c r="V224" s="765">
        <v>62</v>
      </c>
      <c r="W224" s="765">
        <v>62</v>
      </c>
      <c r="X224" s="765">
        <v>62</v>
      </c>
      <c r="Y224" s="765">
        <v>62</v>
      </c>
      <c r="Z224" s="765">
        <v>62</v>
      </c>
      <c r="AA224" s="765">
        <v>62</v>
      </c>
      <c r="AB224" s="765">
        <v>62</v>
      </c>
      <c r="AC224" s="765">
        <v>62</v>
      </c>
      <c r="AD224" s="765">
        <v>62</v>
      </c>
      <c r="AE224" s="765">
        <v>62</v>
      </c>
      <c r="AF224" s="765">
        <v>62</v>
      </c>
      <c r="AG224" s="765">
        <v>62</v>
      </c>
      <c r="AH224" s="765">
        <v>62</v>
      </c>
      <c r="AI224" s="765">
        <v>62</v>
      </c>
      <c r="AJ224" s="765">
        <v>57</v>
      </c>
      <c r="AK224" s="765">
        <v>57</v>
      </c>
      <c r="AL224" s="765">
        <v>57</v>
      </c>
      <c r="AM224" s="765">
        <v>0</v>
      </c>
      <c r="AN224" s="765">
        <v>0</v>
      </c>
      <c r="AO224" s="766">
        <v>0</v>
      </c>
      <c r="AP224" s="50"/>
      <c r="AQ224" s="764"/>
      <c r="AR224" s="765"/>
      <c r="AS224" s="765"/>
      <c r="AT224" s="765"/>
      <c r="AU224" s="765">
        <v>219469</v>
      </c>
      <c r="AV224" s="765">
        <v>219469</v>
      </c>
      <c r="AW224" s="765">
        <v>219469</v>
      </c>
      <c r="AX224" s="765">
        <v>219469</v>
      </c>
      <c r="AY224" s="765">
        <v>219469</v>
      </c>
      <c r="AZ224" s="765">
        <v>219469</v>
      </c>
      <c r="BA224" s="765">
        <v>219469</v>
      </c>
      <c r="BB224" s="765">
        <v>219469</v>
      </c>
      <c r="BC224" s="765">
        <v>219469</v>
      </c>
      <c r="BD224" s="765">
        <v>219469</v>
      </c>
      <c r="BE224" s="765">
        <v>219469</v>
      </c>
      <c r="BF224" s="765">
        <v>219469</v>
      </c>
      <c r="BG224" s="765">
        <v>219469</v>
      </c>
      <c r="BH224" s="765">
        <v>219469</v>
      </c>
      <c r="BI224" s="765">
        <v>219469</v>
      </c>
      <c r="BJ224" s="765">
        <v>219469</v>
      </c>
      <c r="BK224" s="765">
        <v>219469</v>
      </c>
      <c r="BL224" s="765">
        <v>219469</v>
      </c>
      <c r="BM224" s="765">
        <v>219469</v>
      </c>
      <c r="BN224" s="765">
        <v>219469</v>
      </c>
      <c r="BO224" s="765">
        <v>143902</v>
      </c>
      <c r="BP224" s="765">
        <v>143902</v>
      </c>
      <c r="BQ224" s="765">
        <v>143902</v>
      </c>
      <c r="BR224" s="765">
        <v>0</v>
      </c>
      <c r="BS224" s="765">
        <v>0</v>
      </c>
      <c r="BT224" s="766">
        <v>0</v>
      </c>
    </row>
    <row r="225" spans="2:72">
      <c r="B225" s="760"/>
      <c r="C225" s="760" t="s">
        <v>99</v>
      </c>
      <c r="D225" s="760"/>
      <c r="E225" s="760"/>
      <c r="F225" s="760"/>
      <c r="G225" s="760"/>
      <c r="H225" s="760"/>
      <c r="I225" s="640"/>
      <c r="J225" s="640"/>
      <c r="K225" s="50"/>
      <c r="L225" s="764"/>
      <c r="M225" s="765"/>
      <c r="N225" s="765"/>
      <c r="O225" s="765"/>
      <c r="P225" s="765">
        <v>106</v>
      </c>
      <c r="Q225" s="765">
        <v>106</v>
      </c>
      <c r="R225" s="765">
        <v>106</v>
      </c>
      <c r="S225" s="765">
        <v>106</v>
      </c>
      <c r="T225" s="765">
        <v>0</v>
      </c>
      <c r="U225" s="765">
        <v>0</v>
      </c>
      <c r="V225" s="765">
        <v>0</v>
      </c>
      <c r="W225" s="765">
        <v>0</v>
      </c>
      <c r="X225" s="765">
        <v>0</v>
      </c>
      <c r="Y225" s="765">
        <v>0</v>
      </c>
      <c r="Z225" s="765">
        <v>0</v>
      </c>
      <c r="AA225" s="765">
        <v>0</v>
      </c>
      <c r="AB225" s="765">
        <v>0</v>
      </c>
      <c r="AC225" s="765">
        <v>0</v>
      </c>
      <c r="AD225" s="765">
        <v>0</v>
      </c>
      <c r="AE225" s="765">
        <v>0</v>
      </c>
      <c r="AF225" s="765">
        <v>0</v>
      </c>
      <c r="AG225" s="765">
        <v>0</v>
      </c>
      <c r="AH225" s="765">
        <v>0</v>
      </c>
      <c r="AI225" s="765">
        <v>0</v>
      </c>
      <c r="AJ225" s="765">
        <v>0</v>
      </c>
      <c r="AK225" s="765">
        <v>0</v>
      </c>
      <c r="AL225" s="765">
        <v>0</v>
      </c>
      <c r="AM225" s="765">
        <v>0</v>
      </c>
      <c r="AN225" s="765">
        <v>0</v>
      </c>
      <c r="AO225" s="766">
        <v>0</v>
      </c>
      <c r="AP225" s="50"/>
      <c r="AQ225" s="764"/>
      <c r="AR225" s="765"/>
      <c r="AS225" s="765"/>
      <c r="AT225" s="765"/>
      <c r="AU225" s="765">
        <v>499499</v>
      </c>
      <c r="AV225" s="765">
        <v>499499</v>
      </c>
      <c r="AW225" s="765">
        <v>499499</v>
      </c>
      <c r="AX225" s="765">
        <v>499499</v>
      </c>
      <c r="AY225" s="765">
        <v>0</v>
      </c>
      <c r="AZ225" s="765">
        <v>0</v>
      </c>
      <c r="BA225" s="765">
        <v>0</v>
      </c>
      <c r="BB225" s="765">
        <v>0</v>
      </c>
      <c r="BC225" s="765">
        <v>0</v>
      </c>
      <c r="BD225" s="765">
        <v>0</v>
      </c>
      <c r="BE225" s="765">
        <v>0</v>
      </c>
      <c r="BF225" s="765">
        <v>0</v>
      </c>
      <c r="BG225" s="765">
        <v>0</v>
      </c>
      <c r="BH225" s="765">
        <v>0</v>
      </c>
      <c r="BI225" s="765">
        <v>0</v>
      </c>
      <c r="BJ225" s="765">
        <v>0</v>
      </c>
      <c r="BK225" s="765">
        <v>0</v>
      </c>
      <c r="BL225" s="765">
        <v>0</v>
      </c>
      <c r="BM225" s="765">
        <v>0</v>
      </c>
      <c r="BN225" s="765">
        <v>0</v>
      </c>
      <c r="BO225" s="765">
        <v>0</v>
      </c>
      <c r="BP225" s="765">
        <v>0</v>
      </c>
      <c r="BQ225" s="765">
        <v>0</v>
      </c>
      <c r="BR225" s="765">
        <v>0</v>
      </c>
      <c r="BS225" s="765">
        <v>0</v>
      </c>
      <c r="BT225" s="766">
        <v>0</v>
      </c>
    </row>
    <row r="226" spans="2:72">
      <c r="B226" s="760"/>
      <c r="C226" s="760" t="s">
        <v>100</v>
      </c>
      <c r="D226" s="760"/>
      <c r="E226" s="760"/>
      <c r="F226" s="760"/>
      <c r="G226" s="760"/>
      <c r="H226" s="760"/>
      <c r="I226" s="640"/>
      <c r="J226" s="640"/>
      <c r="K226" s="50"/>
      <c r="L226" s="764"/>
      <c r="M226" s="765"/>
      <c r="N226" s="765"/>
      <c r="O226" s="765"/>
      <c r="P226" s="765">
        <v>2370</v>
      </c>
      <c r="Q226" s="765">
        <v>2370</v>
      </c>
      <c r="R226" s="765">
        <v>2330</v>
      </c>
      <c r="S226" s="765">
        <v>2330</v>
      </c>
      <c r="T226" s="765">
        <v>2330</v>
      </c>
      <c r="U226" s="765">
        <v>2324</v>
      </c>
      <c r="V226" s="765">
        <v>2246</v>
      </c>
      <c r="W226" s="765">
        <v>2246</v>
      </c>
      <c r="X226" s="765">
        <v>2190</v>
      </c>
      <c r="Y226" s="765">
        <v>1936</v>
      </c>
      <c r="Z226" s="765">
        <v>1245</v>
      </c>
      <c r="AA226" s="765">
        <v>1194</v>
      </c>
      <c r="AB226" s="765">
        <v>970</v>
      </c>
      <c r="AC226" s="765">
        <v>795</v>
      </c>
      <c r="AD226" s="765">
        <v>795</v>
      </c>
      <c r="AE226" s="765">
        <v>624</v>
      </c>
      <c r="AF226" s="765">
        <v>336</v>
      </c>
      <c r="AG226" s="765">
        <v>336</v>
      </c>
      <c r="AH226" s="765">
        <v>336</v>
      </c>
      <c r="AI226" s="765">
        <v>336</v>
      </c>
      <c r="AJ226" s="765">
        <v>0</v>
      </c>
      <c r="AK226" s="765">
        <v>0</v>
      </c>
      <c r="AL226" s="765">
        <v>0</v>
      </c>
      <c r="AM226" s="765">
        <v>0</v>
      </c>
      <c r="AN226" s="765">
        <v>0</v>
      </c>
      <c r="AO226" s="766">
        <v>0</v>
      </c>
      <c r="AP226" s="50"/>
      <c r="AQ226" s="764"/>
      <c r="AR226" s="765"/>
      <c r="AS226" s="765"/>
      <c r="AT226" s="765"/>
      <c r="AU226" s="765">
        <v>25824643</v>
      </c>
      <c r="AV226" s="765">
        <v>25824643</v>
      </c>
      <c r="AW226" s="765">
        <v>25697363</v>
      </c>
      <c r="AX226" s="765">
        <v>25696945</v>
      </c>
      <c r="AY226" s="765">
        <v>25696945</v>
      </c>
      <c r="AZ226" s="765">
        <v>25676804</v>
      </c>
      <c r="BA226" s="765">
        <v>25138822</v>
      </c>
      <c r="BB226" s="765">
        <v>25138822</v>
      </c>
      <c r="BC226" s="765">
        <v>24860563</v>
      </c>
      <c r="BD226" s="765">
        <v>23036754</v>
      </c>
      <c r="BE226" s="765">
        <v>18023880</v>
      </c>
      <c r="BF226" s="765">
        <v>17534117</v>
      </c>
      <c r="BG226" s="765">
        <v>4990062</v>
      </c>
      <c r="BH226" s="765">
        <v>4433065</v>
      </c>
      <c r="BI226" s="765">
        <v>4433065</v>
      </c>
      <c r="BJ226" s="765">
        <v>3096171</v>
      </c>
      <c r="BK226" s="765">
        <v>972236</v>
      </c>
      <c r="BL226" s="765">
        <v>972236</v>
      </c>
      <c r="BM226" s="765">
        <v>972236</v>
      </c>
      <c r="BN226" s="765">
        <v>972236</v>
      </c>
      <c r="BO226" s="765">
        <v>0</v>
      </c>
      <c r="BP226" s="765">
        <v>0</v>
      </c>
      <c r="BQ226" s="765">
        <v>0</v>
      </c>
      <c r="BR226" s="765">
        <v>0</v>
      </c>
      <c r="BS226" s="765">
        <v>0</v>
      </c>
      <c r="BT226" s="766">
        <v>0</v>
      </c>
    </row>
    <row r="227" spans="2:72">
      <c r="B227" s="760"/>
      <c r="C227" s="760" t="s">
        <v>101</v>
      </c>
      <c r="D227" s="760"/>
      <c r="E227" s="760"/>
      <c r="F227" s="760"/>
      <c r="G227" s="760"/>
      <c r="H227" s="760"/>
      <c r="I227" s="640"/>
      <c r="J227" s="640"/>
      <c r="K227" s="50"/>
      <c r="L227" s="764"/>
      <c r="M227" s="765"/>
      <c r="N227" s="765"/>
      <c r="O227" s="765"/>
      <c r="P227" s="765">
        <v>1178</v>
      </c>
      <c r="Q227" s="765">
        <v>1019</v>
      </c>
      <c r="R227" s="765">
        <v>734</v>
      </c>
      <c r="S227" s="765">
        <v>733</v>
      </c>
      <c r="T227" s="765">
        <v>733</v>
      </c>
      <c r="U227" s="765">
        <v>733</v>
      </c>
      <c r="V227" s="765">
        <v>733</v>
      </c>
      <c r="W227" s="765">
        <v>733</v>
      </c>
      <c r="X227" s="765">
        <v>733</v>
      </c>
      <c r="Y227" s="765">
        <v>733</v>
      </c>
      <c r="Z227" s="765">
        <v>720</v>
      </c>
      <c r="AA227" s="765">
        <v>223</v>
      </c>
      <c r="AB227" s="765">
        <v>0</v>
      </c>
      <c r="AC227" s="765">
        <v>0</v>
      </c>
      <c r="AD227" s="765">
        <v>0</v>
      </c>
      <c r="AE227" s="765">
        <v>0</v>
      </c>
      <c r="AF227" s="765">
        <v>0</v>
      </c>
      <c r="AG227" s="765">
        <v>0</v>
      </c>
      <c r="AH227" s="765">
        <v>0</v>
      </c>
      <c r="AI227" s="765">
        <v>0</v>
      </c>
      <c r="AJ227" s="765">
        <v>0</v>
      </c>
      <c r="AK227" s="765">
        <v>0</v>
      </c>
      <c r="AL227" s="765">
        <v>0</v>
      </c>
      <c r="AM227" s="765">
        <v>0</v>
      </c>
      <c r="AN227" s="765">
        <v>0</v>
      </c>
      <c r="AO227" s="766">
        <v>0</v>
      </c>
      <c r="AP227" s="50"/>
      <c r="AQ227" s="764"/>
      <c r="AR227" s="765"/>
      <c r="AS227" s="765"/>
      <c r="AT227" s="765"/>
      <c r="AU227" s="765">
        <v>4901161</v>
      </c>
      <c r="AV227" s="765">
        <v>4211758</v>
      </c>
      <c r="AW227" s="765">
        <v>3148129</v>
      </c>
      <c r="AX227" s="765">
        <v>3146287</v>
      </c>
      <c r="AY227" s="765">
        <v>3146287</v>
      </c>
      <c r="AZ227" s="765">
        <v>3146287</v>
      </c>
      <c r="BA227" s="765">
        <v>3146287</v>
      </c>
      <c r="BB227" s="765">
        <v>3146287</v>
      </c>
      <c r="BC227" s="765">
        <v>3146287</v>
      </c>
      <c r="BD227" s="765">
        <v>3146287</v>
      </c>
      <c r="BE227" s="765">
        <v>3000236</v>
      </c>
      <c r="BF227" s="765">
        <v>829290</v>
      </c>
      <c r="BG227" s="765">
        <v>0</v>
      </c>
      <c r="BH227" s="765">
        <v>0</v>
      </c>
      <c r="BI227" s="765">
        <v>0</v>
      </c>
      <c r="BJ227" s="765">
        <v>0</v>
      </c>
      <c r="BK227" s="765">
        <v>0</v>
      </c>
      <c r="BL227" s="765">
        <v>0</v>
      </c>
      <c r="BM227" s="765">
        <v>0</v>
      </c>
      <c r="BN227" s="765">
        <v>0</v>
      </c>
      <c r="BO227" s="765">
        <v>0</v>
      </c>
      <c r="BP227" s="765">
        <v>0</v>
      </c>
      <c r="BQ227" s="765">
        <v>0</v>
      </c>
      <c r="BR227" s="765">
        <v>0</v>
      </c>
      <c r="BS227" s="765">
        <v>0</v>
      </c>
      <c r="BT227" s="766">
        <v>0</v>
      </c>
    </row>
    <row r="228" spans="2:72">
      <c r="B228" s="760"/>
      <c r="C228" s="760" t="s">
        <v>102</v>
      </c>
      <c r="D228" s="760"/>
      <c r="E228" s="760"/>
      <c r="F228" s="760"/>
      <c r="G228" s="760"/>
      <c r="H228" s="760"/>
      <c r="I228" s="640"/>
      <c r="J228" s="640"/>
      <c r="K228" s="50"/>
      <c r="L228" s="764"/>
      <c r="M228" s="765"/>
      <c r="N228" s="765"/>
      <c r="O228" s="765"/>
      <c r="P228" s="765">
        <v>39</v>
      </c>
      <c r="Q228" s="765">
        <v>39</v>
      </c>
      <c r="R228" s="765">
        <v>39</v>
      </c>
      <c r="S228" s="765">
        <v>39</v>
      </c>
      <c r="T228" s="765">
        <v>39</v>
      </c>
      <c r="U228" s="765">
        <v>39</v>
      </c>
      <c r="V228" s="765">
        <v>39</v>
      </c>
      <c r="W228" s="765">
        <v>39</v>
      </c>
      <c r="X228" s="765">
        <v>39</v>
      </c>
      <c r="Y228" s="765">
        <v>39</v>
      </c>
      <c r="Z228" s="765">
        <v>39</v>
      </c>
      <c r="AA228" s="765">
        <v>39</v>
      </c>
      <c r="AB228" s="765">
        <v>39</v>
      </c>
      <c r="AC228" s="765">
        <v>39</v>
      </c>
      <c r="AD228" s="765">
        <v>32</v>
      </c>
      <c r="AE228" s="765">
        <v>0</v>
      </c>
      <c r="AF228" s="765">
        <v>0</v>
      </c>
      <c r="AG228" s="765">
        <v>0</v>
      </c>
      <c r="AH228" s="765">
        <v>0</v>
      </c>
      <c r="AI228" s="765">
        <v>0</v>
      </c>
      <c r="AJ228" s="765">
        <v>0</v>
      </c>
      <c r="AK228" s="765">
        <v>0</v>
      </c>
      <c r="AL228" s="765">
        <v>0</v>
      </c>
      <c r="AM228" s="765">
        <v>0</v>
      </c>
      <c r="AN228" s="765">
        <v>0</v>
      </c>
      <c r="AO228" s="766">
        <v>0</v>
      </c>
      <c r="AP228" s="50"/>
      <c r="AQ228" s="764"/>
      <c r="AR228" s="765"/>
      <c r="AS228" s="765"/>
      <c r="AT228" s="765"/>
      <c r="AU228" s="765">
        <v>58323</v>
      </c>
      <c r="AV228" s="765">
        <v>58323</v>
      </c>
      <c r="AW228" s="765">
        <v>58323</v>
      </c>
      <c r="AX228" s="765">
        <v>58323</v>
      </c>
      <c r="AY228" s="765">
        <v>58323</v>
      </c>
      <c r="AZ228" s="765">
        <v>58323</v>
      </c>
      <c r="BA228" s="765">
        <v>58323</v>
      </c>
      <c r="BB228" s="765">
        <v>58323</v>
      </c>
      <c r="BC228" s="765">
        <v>58323</v>
      </c>
      <c r="BD228" s="765">
        <v>58323</v>
      </c>
      <c r="BE228" s="765">
        <v>58323</v>
      </c>
      <c r="BF228" s="765">
        <v>58323</v>
      </c>
      <c r="BG228" s="765">
        <v>58323</v>
      </c>
      <c r="BH228" s="765">
        <v>58323</v>
      </c>
      <c r="BI228" s="765">
        <v>29414</v>
      </c>
      <c r="BJ228" s="765">
        <v>0</v>
      </c>
      <c r="BK228" s="765">
        <v>0</v>
      </c>
      <c r="BL228" s="765">
        <v>0</v>
      </c>
      <c r="BM228" s="765">
        <v>0</v>
      </c>
      <c r="BN228" s="765">
        <v>0</v>
      </c>
      <c r="BO228" s="765">
        <v>0</v>
      </c>
      <c r="BP228" s="765">
        <v>0</v>
      </c>
      <c r="BQ228" s="765">
        <v>0</v>
      </c>
      <c r="BR228" s="765">
        <v>0</v>
      </c>
      <c r="BS228" s="765">
        <v>0</v>
      </c>
      <c r="BT228" s="766">
        <v>0</v>
      </c>
    </row>
    <row r="229" spans="2:72">
      <c r="B229" s="760"/>
      <c r="C229" s="760" t="s">
        <v>103</v>
      </c>
      <c r="D229" s="760"/>
      <c r="E229" s="760"/>
      <c r="F229" s="760"/>
      <c r="G229" s="760"/>
      <c r="H229" s="760"/>
      <c r="I229" s="640"/>
      <c r="J229" s="640"/>
      <c r="K229" s="50"/>
      <c r="L229" s="764"/>
      <c r="M229" s="765"/>
      <c r="N229" s="765"/>
      <c r="O229" s="765"/>
      <c r="P229" s="765">
        <v>250</v>
      </c>
      <c r="Q229" s="765">
        <v>250</v>
      </c>
      <c r="R229" s="765">
        <v>250</v>
      </c>
      <c r="S229" s="765">
        <v>0</v>
      </c>
      <c r="T229" s="765">
        <v>0</v>
      </c>
      <c r="U229" s="765">
        <v>0</v>
      </c>
      <c r="V229" s="765">
        <v>0</v>
      </c>
      <c r="W229" s="765">
        <v>0</v>
      </c>
      <c r="X229" s="765">
        <v>0</v>
      </c>
      <c r="Y229" s="765">
        <v>0</v>
      </c>
      <c r="Z229" s="765">
        <v>0</v>
      </c>
      <c r="AA229" s="765">
        <v>0</v>
      </c>
      <c r="AB229" s="765">
        <v>0</v>
      </c>
      <c r="AC229" s="765">
        <v>0</v>
      </c>
      <c r="AD229" s="765">
        <v>0</v>
      </c>
      <c r="AE229" s="765">
        <v>0</v>
      </c>
      <c r="AF229" s="765">
        <v>0</v>
      </c>
      <c r="AG229" s="765">
        <v>0</v>
      </c>
      <c r="AH229" s="765">
        <v>0</v>
      </c>
      <c r="AI229" s="765">
        <v>0</v>
      </c>
      <c r="AJ229" s="765">
        <v>0</v>
      </c>
      <c r="AK229" s="765">
        <v>0</v>
      </c>
      <c r="AL229" s="765">
        <v>0</v>
      </c>
      <c r="AM229" s="765">
        <v>0</v>
      </c>
      <c r="AN229" s="765">
        <v>0</v>
      </c>
      <c r="AO229" s="766">
        <v>0</v>
      </c>
      <c r="AP229" s="50"/>
      <c r="AQ229" s="764"/>
      <c r="AR229" s="765"/>
      <c r="AS229" s="765"/>
      <c r="AT229" s="765"/>
      <c r="AU229" s="765">
        <v>596676</v>
      </c>
      <c r="AV229" s="765">
        <v>596676</v>
      </c>
      <c r="AW229" s="765">
        <v>596676</v>
      </c>
      <c r="AX229" s="765">
        <v>0</v>
      </c>
      <c r="AY229" s="765">
        <v>0</v>
      </c>
      <c r="AZ229" s="765">
        <v>0</v>
      </c>
      <c r="BA229" s="765">
        <v>0</v>
      </c>
      <c r="BB229" s="765">
        <v>0</v>
      </c>
      <c r="BC229" s="765">
        <v>0</v>
      </c>
      <c r="BD229" s="765">
        <v>0</v>
      </c>
      <c r="BE229" s="765">
        <v>0</v>
      </c>
      <c r="BF229" s="765">
        <v>0</v>
      </c>
      <c r="BG229" s="765">
        <v>0</v>
      </c>
      <c r="BH229" s="765">
        <v>0</v>
      </c>
      <c r="BI229" s="765">
        <v>0</v>
      </c>
      <c r="BJ229" s="765">
        <v>0</v>
      </c>
      <c r="BK229" s="765">
        <v>0</v>
      </c>
      <c r="BL229" s="765">
        <v>0</v>
      </c>
      <c r="BM229" s="765">
        <v>0</v>
      </c>
      <c r="BN229" s="765">
        <v>0</v>
      </c>
      <c r="BO229" s="765">
        <v>0</v>
      </c>
      <c r="BP229" s="765">
        <v>0</v>
      </c>
      <c r="BQ229" s="765">
        <v>0</v>
      </c>
      <c r="BR229" s="765">
        <v>0</v>
      </c>
      <c r="BS229" s="765">
        <v>0</v>
      </c>
      <c r="BT229" s="766">
        <v>0</v>
      </c>
    </row>
    <row r="230" spans="2:72">
      <c r="B230" s="760"/>
      <c r="C230" s="760" t="s">
        <v>104</v>
      </c>
      <c r="D230" s="760"/>
      <c r="E230" s="760"/>
      <c r="F230" s="760"/>
      <c r="G230" s="760"/>
      <c r="H230" s="760"/>
      <c r="I230" s="640"/>
      <c r="J230" s="640"/>
      <c r="K230" s="50"/>
      <c r="L230" s="764"/>
      <c r="M230" s="765"/>
      <c r="N230" s="765"/>
      <c r="O230" s="765"/>
      <c r="P230" s="765">
        <v>3348</v>
      </c>
      <c r="Q230" s="765">
        <v>3348</v>
      </c>
      <c r="R230" s="765">
        <v>3348</v>
      </c>
      <c r="S230" s="765">
        <v>3348</v>
      </c>
      <c r="T230" s="765">
        <v>3348</v>
      </c>
      <c r="U230" s="765">
        <v>3348</v>
      </c>
      <c r="V230" s="765">
        <v>3348</v>
      </c>
      <c r="W230" s="765">
        <v>3348</v>
      </c>
      <c r="X230" s="765">
        <v>3348</v>
      </c>
      <c r="Y230" s="765">
        <v>3348</v>
      </c>
      <c r="Z230" s="765">
        <v>157</v>
      </c>
      <c r="AA230" s="765">
        <v>157</v>
      </c>
      <c r="AB230" s="765">
        <v>157</v>
      </c>
      <c r="AC230" s="765">
        <v>157</v>
      </c>
      <c r="AD230" s="765">
        <v>157</v>
      </c>
      <c r="AE230" s="765">
        <v>0</v>
      </c>
      <c r="AF230" s="765">
        <v>0</v>
      </c>
      <c r="AG230" s="765">
        <v>0</v>
      </c>
      <c r="AH230" s="765">
        <v>0</v>
      </c>
      <c r="AI230" s="765">
        <v>0</v>
      </c>
      <c r="AJ230" s="765">
        <v>0</v>
      </c>
      <c r="AK230" s="765">
        <v>0</v>
      </c>
      <c r="AL230" s="765">
        <v>0</v>
      </c>
      <c r="AM230" s="765">
        <v>0</v>
      </c>
      <c r="AN230" s="765">
        <v>0</v>
      </c>
      <c r="AO230" s="766">
        <v>0</v>
      </c>
      <c r="AP230" s="50"/>
      <c r="AQ230" s="764"/>
      <c r="AR230" s="765"/>
      <c r="AS230" s="765"/>
      <c r="AT230" s="765"/>
      <c r="AU230" s="765">
        <v>29092220</v>
      </c>
      <c r="AV230" s="765">
        <v>29092220</v>
      </c>
      <c r="AW230" s="765">
        <v>29092220</v>
      </c>
      <c r="AX230" s="765">
        <v>29092220</v>
      </c>
      <c r="AY230" s="765">
        <v>29092220</v>
      </c>
      <c r="AZ230" s="765">
        <v>29092220</v>
      </c>
      <c r="BA230" s="765">
        <v>29092220</v>
      </c>
      <c r="BB230" s="765">
        <v>29092220</v>
      </c>
      <c r="BC230" s="765">
        <v>29092220</v>
      </c>
      <c r="BD230" s="765">
        <v>29092220</v>
      </c>
      <c r="BE230" s="765">
        <v>1377500</v>
      </c>
      <c r="BF230" s="765">
        <v>1377500</v>
      </c>
      <c r="BG230" s="765">
        <v>1377500</v>
      </c>
      <c r="BH230" s="765">
        <v>1377500</v>
      </c>
      <c r="BI230" s="765">
        <v>1377500</v>
      </c>
      <c r="BJ230" s="765">
        <v>0</v>
      </c>
      <c r="BK230" s="765">
        <v>0</v>
      </c>
      <c r="BL230" s="765">
        <v>0</v>
      </c>
      <c r="BM230" s="765">
        <v>0</v>
      </c>
      <c r="BN230" s="765">
        <v>0</v>
      </c>
      <c r="BO230" s="765">
        <v>0</v>
      </c>
      <c r="BP230" s="765">
        <v>0</v>
      </c>
      <c r="BQ230" s="765">
        <v>0</v>
      </c>
      <c r="BR230" s="765">
        <v>0</v>
      </c>
      <c r="BS230" s="765">
        <v>0</v>
      </c>
      <c r="BT230" s="766">
        <v>0</v>
      </c>
    </row>
    <row r="231" spans="2:72">
      <c r="B231" s="760"/>
      <c r="C231" s="760" t="s">
        <v>106</v>
      </c>
      <c r="D231" s="760"/>
      <c r="E231" s="760"/>
      <c r="F231" s="760"/>
      <c r="G231" s="760"/>
      <c r="H231" s="760"/>
      <c r="I231" s="640"/>
      <c r="J231" s="640"/>
      <c r="K231" s="50"/>
      <c r="L231" s="764"/>
      <c r="M231" s="765"/>
      <c r="N231" s="765"/>
      <c r="O231" s="765"/>
      <c r="P231" s="765">
        <v>116</v>
      </c>
      <c r="Q231" s="765">
        <v>116</v>
      </c>
      <c r="R231" s="765">
        <v>116</v>
      </c>
      <c r="S231" s="765">
        <v>116</v>
      </c>
      <c r="T231" s="765">
        <v>116</v>
      </c>
      <c r="U231" s="765">
        <v>103</v>
      </c>
      <c r="V231" s="765">
        <v>103</v>
      </c>
      <c r="W231" s="765">
        <v>103</v>
      </c>
      <c r="X231" s="765">
        <v>100</v>
      </c>
      <c r="Y231" s="765">
        <v>92</v>
      </c>
      <c r="Z231" s="765">
        <v>65</v>
      </c>
      <c r="AA231" s="765">
        <v>12</v>
      </c>
      <c r="AB231" s="765">
        <v>0</v>
      </c>
      <c r="AC231" s="765">
        <v>0</v>
      </c>
      <c r="AD231" s="765">
        <v>0</v>
      </c>
      <c r="AE231" s="765">
        <v>0</v>
      </c>
      <c r="AF231" s="765">
        <v>0</v>
      </c>
      <c r="AG231" s="765">
        <v>0</v>
      </c>
      <c r="AH231" s="765">
        <v>0</v>
      </c>
      <c r="AI231" s="765">
        <v>0</v>
      </c>
      <c r="AJ231" s="765">
        <v>0</v>
      </c>
      <c r="AK231" s="765">
        <v>0</v>
      </c>
      <c r="AL231" s="765">
        <v>0</v>
      </c>
      <c r="AM231" s="765">
        <v>0</v>
      </c>
      <c r="AN231" s="765">
        <v>0</v>
      </c>
      <c r="AO231" s="766">
        <v>0</v>
      </c>
      <c r="AP231" s="50"/>
      <c r="AQ231" s="764"/>
      <c r="AR231" s="765"/>
      <c r="AS231" s="765"/>
      <c r="AT231" s="765"/>
      <c r="AU231" s="765">
        <v>1382502</v>
      </c>
      <c r="AV231" s="765">
        <v>1382502</v>
      </c>
      <c r="AW231" s="765">
        <v>1382502</v>
      </c>
      <c r="AX231" s="765">
        <v>1382502</v>
      </c>
      <c r="AY231" s="765">
        <v>1358635</v>
      </c>
      <c r="AZ231" s="765">
        <v>1320160</v>
      </c>
      <c r="BA231" s="765">
        <v>1320160</v>
      </c>
      <c r="BB231" s="765">
        <v>1312773</v>
      </c>
      <c r="BC231" s="765">
        <v>1299574</v>
      </c>
      <c r="BD231" s="765">
        <v>528341</v>
      </c>
      <c r="BE231" s="765">
        <v>442298</v>
      </c>
      <c r="BF231" s="765">
        <v>80814</v>
      </c>
      <c r="BG231" s="765">
        <v>2948</v>
      </c>
      <c r="BH231" s="765">
        <v>2948</v>
      </c>
      <c r="BI231" s="765">
        <v>2948</v>
      </c>
      <c r="BJ231" s="765">
        <v>0</v>
      </c>
      <c r="BK231" s="765">
        <v>0</v>
      </c>
      <c r="BL231" s="765">
        <v>0</v>
      </c>
      <c r="BM231" s="765">
        <v>0</v>
      </c>
      <c r="BN231" s="765">
        <v>0</v>
      </c>
      <c r="BO231" s="765">
        <v>0</v>
      </c>
      <c r="BP231" s="765">
        <v>0</v>
      </c>
      <c r="BQ231" s="765">
        <v>0</v>
      </c>
      <c r="BR231" s="765">
        <v>0</v>
      </c>
      <c r="BS231" s="765">
        <v>0</v>
      </c>
      <c r="BT231" s="766">
        <v>0</v>
      </c>
    </row>
    <row r="232" spans="2:72">
      <c r="B232" s="760"/>
      <c r="C232" s="760" t="s">
        <v>105</v>
      </c>
      <c r="D232" s="760"/>
      <c r="E232" s="760"/>
      <c r="F232" s="760"/>
      <c r="G232" s="760"/>
      <c r="H232" s="760"/>
      <c r="I232" s="640"/>
      <c r="J232" s="640"/>
      <c r="K232" s="50"/>
      <c r="L232" s="764"/>
      <c r="M232" s="765"/>
      <c r="N232" s="765"/>
      <c r="O232" s="765"/>
      <c r="P232" s="765">
        <v>0</v>
      </c>
      <c r="Q232" s="765">
        <v>0</v>
      </c>
      <c r="R232" s="765">
        <v>0</v>
      </c>
      <c r="S232" s="765">
        <v>0</v>
      </c>
      <c r="T232" s="765">
        <v>0</v>
      </c>
      <c r="U232" s="765">
        <v>0</v>
      </c>
      <c r="V232" s="765">
        <v>0</v>
      </c>
      <c r="W232" s="765">
        <v>0</v>
      </c>
      <c r="X232" s="765">
        <v>0</v>
      </c>
      <c r="Y232" s="765">
        <v>0</v>
      </c>
      <c r="Z232" s="765">
        <v>0</v>
      </c>
      <c r="AA232" s="765">
        <v>0</v>
      </c>
      <c r="AB232" s="765">
        <v>0</v>
      </c>
      <c r="AC232" s="765">
        <v>0</v>
      </c>
      <c r="AD232" s="765">
        <v>0</v>
      </c>
      <c r="AE232" s="765">
        <v>0</v>
      </c>
      <c r="AF232" s="765">
        <v>0</v>
      </c>
      <c r="AG232" s="765">
        <v>0</v>
      </c>
      <c r="AH232" s="765">
        <v>0</v>
      </c>
      <c r="AI232" s="765">
        <v>0</v>
      </c>
      <c r="AJ232" s="765">
        <v>0</v>
      </c>
      <c r="AK232" s="765">
        <v>0</v>
      </c>
      <c r="AL232" s="765">
        <v>0</v>
      </c>
      <c r="AM232" s="765">
        <v>0</v>
      </c>
      <c r="AN232" s="765">
        <v>0</v>
      </c>
      <c r="AO232" s="766">
        <v>0</v>
      </c>
      <c r="AP232" s="50"/>
      <c r="AQ232" s="764"/>
      <c r="AR232" s="765"/>
      <c r="AS232" s="765"/>
      <c r="AT232" s="765"/>
      <c r="AU232" s="765">
        <v>0</v>
      </c>
      <c r="AV232" s="765">
        <v>0</v>
      </c>
      <c r="AW232" s="765">
        <v>0</v>
      </c>
      <c r="AX232" s="765">
        <v>0</v>
      </c>
      <c r="AY232" s="765">
        <v>0</v>
      </c>
      <c r="AZ232" s="765">
        <v>0</v>
      </c>
      <c r="BA232" s="765">
        <v>0</v>
      </c>
      <c r="BB232" s="765">
        <v>0</v>
      </c>
      <c r="BC232" s="765">
        <v>0</v>
      </c>
      <c r="BD232" s="765">
        <v>0</v>
      </c>
      <c r="BE232" s="765">
        <v>0</v>
      </c>
      <c r="BF232" s="765">
        <v>0</v>
      </c>
      <c r="BG232" s="765">
        <v>0</v>
      </c>
      <c r="BH232" s="765">
        <v>0</v>
      </c>
      <c r="BI232" s="765">
        <v>0</v>
      </c>
      <c r="BJ232" s="765">
        <v>0</v>
      </c>
      <c r="BK232" s="765">
        <v>0</v>
      </c>
      <c r="BL232" s="765">
        <v>0</v>
      </c>
      <c r="BM232" s="765">
        <v>0</v>
      </c>
      <c r="BN232" s="765">
        <v>0</v>
      </c>
      <c r="BO232" s="765">
        <v>0</v>
      </c>
      <c r="BP232" s="765">
        <v>0</v>
      </c>
      <c r="BQ232" s="765">
        <v>0</v>
      </c>
      <c r="BR232" s="765">
        <v>0</v>
      </c>
      <c r="BS232" s="765">
        <v>0</v>
      </c>
      <c r="BT232" s="766">
        <v>0</v>
      </c>
    </row>
    <row r="233" spans="2:72">
      <c r="B233" s="760"/>
      <c r="C233" s="760" t="s">
        <v>108</v>
      </c>
      <c r="D233" s="760"/>
      <c r="E233" s="760"/>
      <c r="F233" s="760"/>
      <c r="G233" s="760"/>
      <c r="H233" s="760"/>
      <c r="I233" s="640"/>
      <c r="J233" s="640"/>
      <c r="K233" s="50"/>
      <c r="L233" s="764"/>
      <c r="M233" s="765"/>
      <c r="N233" s="765"/>
      <c r="O233" s="765"/>
      <c r="P233" s="765">
        <v>20</v>
      </c>
      <c r="Q233" s="765">
        <v>17</v>
      </c>
      <c r="R233" s="765">
        <v>17</v>
      </c>
      <c r="S233" s="765">
        <v>16</v>
      </c>
      <c r="T233" s="765">
        <v>16</v>
      </c>
      <c r="U233" s="765">
        <v>16</v>
      </c>
      <c r="V233" s="765">
        <v>16</v>
      </c>
      <c r="W233" s="765">
        <v>16</v>
      </c>
      <c r="X233" s="765">
        <v>12</v>
      </c>
      <c r="Y233" s="765">
        <v>12</v>
      </c>
      <c r="Z233" s="765">
        <v>11</v>
      </c>
      <c r="AA233" s="765">
        <v>11</v>
      </c>
      <c r="AB233" s="765">
        <v>11</v>
      </c>
      <c r="AC233" s="765">
        <v>11</v>
      </c>
      <c r="AD233" s="765">
        <v>2</v>
      </c>
      <c r="AE233" s="765">
        <v>2</v>
      </c>
      <c r="AF233" s="765">
        <v>2</v>
      </c>
      <c r="AG233" s="765">
        <v>2</v>
      </c>
      <c r="AH233" s="765">
        <v>2</v>
      </c>
      <c r="AI233" s="765">
        <v>2</v>
      </c>
      <c r="AJ233" s="765">
        <v>1</v>
      </c>
      <c r="AK233" s="765">
        <v>0</v>
      </c>
      <c r="AL233" s="765">
        <v>0</v>
      </c>
      <c r="AM233" s="765">
        <v>0</v>
      </c>
      <c r="AN233" s="765">
        <v>0</v>
      </c>
      <c r="AO233" s="766">
        <v>0</v>
      </c>
      <c r="AP233" s="50"/>
      <c r="AQ233" s="764"/>
      <c r="AR233" s="765"/>
      <c r="AS233" s="765"/>
      <c r="AT233" s="765"/>
      <c r="AU233" s="765">
        <v>237547</v>
      </c>
      <c r="AV233" s="765">
        <v>185413</v>
      </c>
      <c r="AW233" s="765">
        <v>176726</v>
      </c>
      <c r="AX233" s="765">
        <v>169475</v>
      </c>
      <c r="AY233" s="765">
        <v>169475</v>
      </c>
      <c r="AZ233" s="765">
        <v>169475</v>
      </c>
      <c r="BA233" s="765">
        <v>166931</v>
      </c>
      <c r="BB233" s="765">
        <v>166831</v>
      </c>
      <c r="BC233" s="765">
        <v>86294</v>
      </c>
      <c r="BD233" s="765">
        <v>85862</v>
      </c>
      <c r="BE233" s="765">
        <v>81001</v>
      </c>
      <c r="BF233" s="765">
        <v>80388</v>
      </c>
      <c r="BG233" s="765">
        <v>79825</v>
      </c>
      <c r="BH233" s="765">
        <v>79825</v>
      </c>
      <c r="BI233" s="765">
        <v>8230</v>
      </c>
      <c r="BJ233" s="765">
        <v>8134</v>
      </c>
      <c r="BK233" s="765">
        <v>8134</v>
      </c>
      <c r="BL233" s="765">
        <v>8134</v>
      </c>
      <c r="BM233" s="765">
        <v>8134</v>
      </c>
      <c r="BN233" s="765">
        <v>8134</v>
      </c>
      <c r="BO233" s="765">
        <v>4649</v>
      </c>
      <c r="BP233" s="765">
        <v>0</v>
      </c>
      <c r="BQ233" s="765">
        <v>0</v>
      </c>
      <c r="BR233" s="765">
        <v>0</v>
      </c>
      <c r="BS233" s="765">
        <v>0</v>
      </c>
      <c r="BT233" s="766">
        <v>0</v>
      </c>
    </row>
    <row r="234" spans="2:72">
      <c r="B234" s="760"/>
      <c r="C234" s="760" t="s">
        <v>109</v>
      </c>
      <c r="D234" s="760"/>
      <c r="E234" s="760"/>
      <c r="F234" s="760"/>
      <c r="G234" s="760"/>
      <c r="H234" s="760"/>
      <c r="I234" s="640"/>
      <c r="J234" s="640"/>
      <c r="K234" s="50"/>
      <c r="L234" s="764"/>
      <c r="M234" s="765"/>
      <c r="N234" s="765"/>
      <c r="O234" s="765"/>
      <c r="P234" s="765">
        <v>0</v>
      </c>
      <c r="Q234" s="765">
        <v>0</v>
      </c>
      <c r="R234" s="765">
        <v>0</v>
      </c>
      <c r="S234" s="765">
        <v>0</v>
      </c>
      <c r="T234" s="765">
        <v>0</v>
      </c>
      <c r="U234" s="765">
        <v>0</v>
      </c>
      <c r="V234" s="765">
        <v>0</v>
      </c>
      <c r="W234" s="765">
        <v>0</v>
      </c>
      <c r="X234" s="765">
        <v>0</v>
      </c>
      <c r="Y234" s="765">
        <v>0</v>
      </c>
      <c r="Z234" s="765">
        <v>0</v>
      </c>
      <c r="AA234" s="765">
        <v>0</v>
      </c>
      <c r="AB234" s="765">
        <v>0</v>
      </c>
      <c r="AC234" s="765">
        <v>0</v>
      </c>
      <c r="AD234" s="765">
        <v>0</v>
      </c>
      <c r="AE234" s="765">
        <v>0</v>
      </c>
      <c r="AF234" s="765">
        <v>0</v>
      </c>
      <c r="AG234" s="765">
        <v>0</v>
      </c>
      <c r="AH234" s="765">
        <v>0</v>
      </c>
      <c r="AI234" s="765">
        <v>0</v>
      </c>
      <c r="AJ234" s="765">
        <v>0</v>
      </c>
      <c r="AK234" s="765">
        <v>0</v>
      </c>
      <c r="AL234" s="765">
        <v>0</v>
      </c>
      <c r="AM234" s="765">
        <v>0</v>
      </c>
      <c r="AN234" s="765">
        <v>0</v>
      </c>
      <c r="AO234" s="766">
        <v>0</v>
      </c>
      <c r="AP234" s="50"/>
      <c r="AQ234" s="764"/>
      <c r="AR234" s="765"/>
      <c r="AS234" s="765"/>
      <c r="AT234" s="765"/>
      <c r="AU234" s="765">
        <v>0</v>
      </c>
      <c r="AV234" s="765">
        <v>0</v>
      </c>
      <c r="AW234" s="765">
        <v>0</v>
      </c>
      <c r="AX234" s="765">
        <v>0</v>
      </c>
      <c r="AY234" s="765">
        <v>0</v>
      </c>
      <c r="AZ234" s="765">
        <v>0</v>
      </c>
      <c r="BA234" s="765">
        <v>0</v>
      </c>
      <c r="BB234" s="765">
        <v>0</v>
      </c>
      <c r="BC234" s="765">
        <v>0</v>
      </c>
      <c r="BD234" s="765">
        <v>0</v>
      </c>
      <c r="BE234" s="765">
        <v>0</v>
      </c>
      <c r="BF234" s="765">
        <v>0</v>
      </c>
      <c r="BG234" s="765">
        <v>0</v>
      </c>
      <c r="BH234" s="765">
        <v>0</v>
      </c>
      <c r="BI234" s="765">
        <v>0</v>
      </c>
      <c r="BJ234" s="765">
        <v>0</v>
      </c>
      <c r="BK234" s="765">
        <v>0</v>
      </c>
      <c r="BL234" s="765">
        <v>0</v>
      </c>
      <c r="BM234" s="765">
        <v>0</v>
      </c>
      <c r="BN234" s="765">
        <v>0</v>
      </c>
      <c r="BO234" s="765">
        <v>0</v>
      </c>
      <c r="BP234" s="765">
        <v>0</v>
      </c>
      <c r="BQ234" s="765">
        <v>0</v>
      </c>
      <c r="BR234" s="765">
        <v>0</v>
      </c>
      <c r="BS234" s="765">
        <v>0</v>
      </c>
      <c r="BT234" s="766">
        <v>0</v>
      </c>
    </row>
    <row r="235" spans="2:72">
      <c r="B235" s="760"/>
      <c r="C235" s="760" t="s">
        <v>110</v>
      </c>
      <c r="D235" s="760"/>
      <c r="E235" s="760"/>
      <c r="F235" s="760"/>
      <c r="G235" s="760"/>
      <c r="H235" s="760"/>
      <c r="I235" s="640"/>
      <c r="J235" s="640"/>
      <c r="K235" s="50"/>
      <c r="L235" s="764"/>
      <c r="M235" s="765"/>
      <c r="N235" s="765"/>
      <c r="O235" s="765"/>
      <c r="P235" s="765">
        <v>505</v>
      </c>
      <c r="Q235" s="765">
        <v>0</v>
      </c>
      <c r="R235" s="765">
        <v>0</v>
      </c>
      <c r="S235" s="765">
        <v>0</v>
      </c>
      <c r="T235" s="765">
        <v>0</v>
      </c>
      <c r="U235" s="765">
        <v>0</v>
      </c>
      <c r="V235" s="765">
        <v>0</v>
      </c>
      <c r="W235" s="765">
        <v>0</v>
      </c>
      <c r="X235" s="765">
        <v>0</v>
      </c>
      <c r="Y235" s="765">
        <v>0</v>
      </c>
      <c r="Z235" s="765">
        <v>0</v>
      </c>
      <c r="AA235" s="765">
        <v>0</v>
      </c>
      <c r="AB235" s="765">
        <v>0</v>
      </c>
      <c r="AC235" s="765">
        <v>0</v>
      </c>
      <c r="AD235" s="765">
        <v>0</v>
      </c>
      <c r="AE235" s="765">
        <v>0</v>
      </c>
      <c r="AF235" s="765">
        <v>0</v>
      </c>
      <c r="AG235" s="765">
        <v>0</v>
      </c>
      <c r="AH235" s="765">
        <v>0</v>
      </c>
      <c r="AI235" s="765">
        <v>0</v>
      </c>
      <c r="AJ235" s="765">
        <v>0</v>
      </c>
      <c r="AK235" s="765">
        <v>0</v>
      </c>
      <c r="AL235" s="765">
        <v>0</v>
      </c>
      <c r="AM235" s="765">
        <v>0</v>
      </c>
      <c r="AN235" s="765">
        <v>0</v>
      </c>
      <c r="AO235" s="766">
        <v>0</v>
      </c>
      <c r="AP235" s="50"/>
      <c r="AQ235" s="764"/>
      <c r="AR235" s="765"/>
      <c r="AS235" s="765"/>
      <c r="AT235" s="765"/>
      <c r="AU235" s="765">
        <v>2978654</v>
      </c>
      <c r="AV235" s="765">
        <v>0</v>
      </c>
      <c r="AW235" s="765">
        <v>0</v>
      </c>
      <c r="AX235" s="765">
        <v>0</v>
      </c>
      <c r="AY235" s="765">
        <v>0</v>
      </c>
      <c r="AZ235" s="765">
        <v>0</v>
      </c>
      <c r="BA235" s="765">
        <v>0</v>
      </c>
      <c r="BB235" s="765">
        <v>0</v>
      </c>
      <c r="BC235" s="765">
        <v>0</v>
      </c>
      <c r="BD235" s="765">
        <v>0</v>
      </c>
      <c r="BE235" s="765">
        <v>0</v>
      </c>
      <c r="BF235" s="765">
        <v>0</v>
      </c>
      <c r="BG235" s="765">
        <v>0</v>
      </c>
      <c r="BH235" s="765">
        <v>0</v>
      </c>
      <c r="BI235" s="765">
        <v>0</v>
      </c>
      <c r="BJ235" s="765">
        <v>0</v>
      </c>
      <c r="BK235" s="765">
        <v>0</v>
      </c>
      <c r="BL235" s="765">
        <v>0</v>
      </c>
      <c r="BM235" s="765">
        <v>0</v>
      </c>
      <c r="BN235" s="765">
        <v>0</v>
      </c>
      <c r="BO235" s="765">
        <v>0</v>
      </c>
      <c r="BP235" s="765">
        <v>0</v>
      </c>
      <c r="BQ235" s="765">
        <v>0</v>
      </c>
      <c r="BR235" s="765">
        <v>0</v>
      </c>
      <c r="BS235" s="765">
        <v>0</v>
      </c>
      <c r="BT235" s="766">
        <v>0</v>
      </c>
    </row>
    <row r="236" spans="2:72">
      <c r="B236" s="760"/>
      <c r="C236" s="760" t="s">
        <v>111</v>
      </c>
      <c r="D236" s="760"/>
      <c r="E236" s="760"/>
      <c r="F236" s="760"/>
      <c r="G236" s="760"/>
      <c r="H236" s="760"/>
      <c r="I236" s="640"/>
      <c r="J236" s="640"/>
      <c r="K236" s="50"/>
      <c r="L236" s="764"/>
      <c r="M236" s="765"/>
      <c r="N236" s="765"/>
      <c r="O236" s="765"/>
      <c r="P236" s="765">
        <v>0</v>
      </c>
      <c r="Q236" s="765">
        <v>0</v>
      </c>
      <c r="R236" s="765">
        <v>0</v>
      </c>
      <c r="S236" s="765">
        <v>0</v>
      </c>
      <c r="T236" s="765">
        <v>0</v>
      </c>
      <c r="U236" s="765">
        <v>0</v>
      </c>
      <c r="V236" s="765">
        <v>0</v>
      </c>
      <c r="W236" s="765">
        <v>0</v>
      </c>
      <c r="X236" s="765">
        <v>0</v>
      </c>
      <c r="Y236" s="765">
        <v>0</v>
      </c>
      <c r="Z236" s="765">
        <v>0</v>
      </c>
      <c r="AA236" s="765">
        <v>0</v>
      </c>
      <c r="AB236" s="765">
        <v>0</v>
      </c>
      <c r="AC236" s="765">
        <v>0</v>
      </c>
      <c r="AD236" s="765">
        <v>0</v>
      </c>
      <c r="AE236" s="765">
        <v>0</v>
      </c>
      <c r="AF236" s="765">
        <v>0</v>
      </c>
      <c r="AG236" s="765">
        <v>0</v>
      </c>
      <c r="AH236" s="765">
        <v>0</v>
      </c>
      <c r="AI236" s="765">
        <v>0</v>
      </c>
      <c r="AJ236" s="765">
        <v>0</v>
      </c>
      <c r="AK236" s="765">
        <v>0</v>
      </c>
      <c r="AL236" s="765">
        <v>0</v>
      </c>
      <c r="AM236" s="765">
        <v>0</v>
      </c>
      <c r="AN236" s="765">
        <v>0</v>
      </c>
      <c r="AO236" s="766">
        <v>0</v>
      </c>
      <c r="AP236" s="50"/>
      <c r="AQ236" s="764"/>
      <c r="AR236" s="765"/>
      <c r="AS236" s="765"/>
      <c r="AT236" s="765"/>
      <c r="AU236" s="765">
        <v>0</v>
      </c>
      <c r="AV236" s="765">
        <v>0</v>
      </c>
      <c r="AW236" s="765">
        <v>0</v>
      </c>
      <c r="AX236" s="765">
        <v>0</v>
      </c>
      <c r="AY236" s="765">
        <v>0</v>
      </c>
      <c r="AZ236" s="765">
        <v>0</v>
      </c>
      <c r="BA236" s="765">
        <v>0</v>
      </c>
      <c r="BB236" s="765">
        <v>0</v>
      </c>
      <c r="BC236" s="765">
        <v>0</v>
      </c>
      <c r="BD236" s="765">
        <v>0</v>
      </c>
      <c r="BE236" s="765">
        <v>0</v>
      </c>
      <c r="BF236" s="765">
        <v>0</v>
      </c>
      <c r="BG236" s="765">
        <v>0</v>
      </c>
      <c r="BH236" s="765">
        <v>0</v>
      </c>
      <c r="BI236" s="765">
        <v>0</v>
      </c>
      <c r="BJ236" s="765">
        <v>0</v>
      </c>
      <c r="BK236" s="765">
        <v>0</v>
      </c>
      <c r="BL236" s="765">
        <v>0</v>
      </c>
      <c r="BM236" s="765">
        <v>0</v>
      </c>
      <c r="BN236" s="765">
        <v>0</v>
      </c>
      <c r="BO236" s="765">
        <v>0</v>
      </c>
      <c r="BP236" s="765">
        <v>0</v>
      </c>
      <c r="BQ236" s="765">
        <v>0</v>
      </c>
      <c r="BR236" s="765">
        <v>0</v>
      </c>
      <c r="BS236" s="765">
        <v>0</v>
      </c>
      <c r="BT236" s="766">
        <v>0</v>
      </c>
    </row>
    <row r="237" spans="2:72">
      <c r="B237" s="760"/>
      <c r="C237" s="760" t="s">
        <v>112</v>
      </c>
      <c r="D237" s="760"/>
      <c r="E237" s="760"/>
      <c r="F237" s="760"/>
      <c r="G237" s="760"/>
      <c r="H237" s="760"/>
      <c r="I237" s="640"/>
      <c r="J237" s="640"/>
      <c r="K237" s="50"/>
      <c r="L237" s="764"/>
      <c r="M237" s="765"/>
      <c r="N237" s="765"/>
      <c r="O237" s="765"/>
      <c r="P237" s="765">
        <v>0</v>
      </c>
      <c r="Q237" s="765">
        <v>0</v>
      </c>
      <c r="R237" s="765">
        <v>0</v>
      </c>
      <c r="S237" s="765">
        <v>0</v>
      </c>
      <c r="T237" s="765">
        <v>0</v>
      </c>
      <c r="U237" s="765">
        <v>0</v>
      </c>
      <c r="V237" s="765">
        <v>0</v>
      </c>
      <c r="W237" s="765">
        <v>0</v>
      </c>
      <c r="X237" s="765">
        <v>0</v>
      </c>
      <c r="Y237" s="765">
        <v>0</v>
      </c>
      <c r="Z237" s="765">
        <v>0</v>
      </c>
      <c r="AA237" s="765">
        <v>0</v>
      </c>
      <c r="AB237" s="765">
        <v>0</v>
      </c>
      <c r="AC237" s="765">
        <v>0</v>
      </c>
      <c r="AD237" s="765">
        <v>0</v>
      </c>
      <c r="AE237" s="765">
        <v>0</v>
      </c>
      <c r="AF237" s="765">
        <v>0</v>
      </c>
      <c r="AG237" s="765">
        <v>0</v>
      </c>
      <c r="AH237" s="765">
        <v>0</v>
      </c>
      <c r="AI237" s="765">
        <v>0</v>
      </c>
      <c r="AJ237" s="765">
        <v>0</v>
      </c>
      <c r="AK237" s="765">
        <v>0</v>
      </c>
      <c r="AL237" s="765">
        <v>0</v>
      </c>
      <c r="AM237" s="765">
        <v>0</v>
      </c>
      <c r="AN237" s="765">
        <v>0</v>
      </c>
      <c r="AO237" s="766">
        <v>0</v>
      </c>
      <c r="AP237" s="50"/>
      <c r="AQ237" s="764"/>
      <c r="AR237" s="765"/>
      <c r="AS237" s="765"/>
      <c r="AT237" s="765"/>
      <c r="AU237" s="765">
        <v>0</v>
      </c>
      <c r="AV237" s="765">
        <v>0</v>
      </c>
      <c r="AW237" s="765">
        <v>0</v>
      </c>
      <c r="AX237" s="765">
        <v>0</v>
      </c>
      <c r="AY237" s="765">
        <v>0</v>
      </c>
      <c r="AZ237" s="765">
        <v>0</v>
      </c>
      <c r="BA237" s="765">
        <v>0</v>
      </c>
      <c r="BB237" s="765">
        <v>0</v>
      </c>
      <c r="BC237" s="765">
        <v>0</v>
      </c>
      <c r="BD237" s="765">
        <v>0</v>
      </c>
      <c r="BE237" s="765">
        <v>0</v>
      </c>
      <c r="BF237" s="765">
        <v>0</v>
      </c>
      <c r="BG237" s="765">
        <v>0</v>
      </c>
      <c r="BH237" s="765">
        <v>0</v>
      </c>
      <c r="BI237" s="765">
        <v>0</v>
      </c>
      <c r="BJ237" s="765">
        <v>0</v>
      </c>
      <c r="BK237" s="765">
        <v>0</v>
      </c>
      <c r="BL237" s="765">
        <v>0</v>
      </c>
      <c r="BM237" s="765">
        <v>0</v>
      </c>
      <c r="BN237" s="765">
        <v>0</v>
      </c>
      <c r="BO237" s="765">
        <v>0</v>
      </c>
      <c r="BP237" s="765">
        <v>0</v>
      </c>
      <c r="BQ237" s="765">
        <v>0</v>
      </c>
      <c r="BR237" s="765">
        <v>0</v>
      </c>
      <c r="BS237" s="765">
        <v>0</v>
      </c>
      <c r="BT237" s="766">
        <v>0</v>
      </c>
    </row>
    <row r="238" spans="2:72">
      <c r="B238" s="760"/>
      <c r="C238" s="760" t="s">
        <v>495</v>
      </c>
      <c r="D238" s="760"/>
      <c r="E238" s="760"/>
      <c r="F238" s="760"/>
      <c r="G238" s="760"/>
      <c r="H238" s="760"/>
      <c r="I238" s="640"/>
      <c r="J238" s="640"/>
      <c r="K238" s="50"/>
      <c r="L238" s="764"/>
      <c r="M238" s="765"/>
      <c r="N238" s="765"/>
      <c r="O238" s="765"/>
      <c r="P238" s="765">
        <v>0</v>
      </c>
      <c r="Q238" s="765">
        <v>0</v>
      </c>
      <c r="R238" s="765">
        <v>0</v>
      </c>
      <c r="S238" s="765">
        <v>0</v>
      </c>
      <c r="T238" s="765">
        <v>0</v>
      </c>
      <c r="U238" s="765">
        <v>0</v>
      </c>
      <c r="V238" s="765">
        <v>0</v>
      </c>
      <c r="W238" s="765">
        <v>0</v>
      </c>
      <c r="X238" s="765">
        <v>0</v>
      </c>
      <c r="Y238" s="765">
        <v>0</v>
      </c>
      <c r="Z238" s="765">
        <v>0</v>
      </c>
      <c r="AA238" s="765">
        <v>0</v>
      </c>
      <c r="AB238" s="765">
        <v>0</v>
      </c>
      <c r="AC238" s="765">
        <v>0</v>
      </c>
      <c r="AD238" s="765">
        <v>0</v>
      </c>
      <c r="AE238" s="765">
        <v>0</v>
      </c>
      <c r="AF238" s="765">
        <v>0</v>
      </c>
      <c r="AG238" s="765">
        <v>0</v>
      </c>
      <c r="AH238" s="765">
        <v>0</v>
      </c>
      <c r="AI238" s="765">
        <v>0</v>
      </c>
      <c r="AJ238" s="765">
        <v>0</v>
      </c>
      <c r="AK238" s="765">
        <v>0</v>
      </c>
      <c r="AL238" s="765">
        <v>0</v>
      </c>
      <c r="AM238" s="765">
        <v>0</v>
      </c>
      <c r="AN238" s="765">
        <v>0</v>
      </c>
      <c r="AO238" s="766">
        <v>0</v>
      </c>
      <c r="AP238" s="50"/>
      <c r="AQ238" s="764"/>
      <c r="AR238" s="765"/>
      <c r="AS238" s="765"/>
      <c r="AT238" s="765"/>
      <c r="AU238" s="765">
        <v>0</v>
      </c>
      <c r="AV238" s="765">
        <v>0</v>
      </c>
      <c r="AW238" s="765">
        <v>0</v>
      </c>
      <c r="AX238" s="765">
        <v>0</v>
      </c>
      <c r="AY238" s="765">
        <v>0</v>
      </c>
      <c r="AZ238" s="765">
        <v>0</v>
      </c>
      <c r="BA238" s="765">
        <v>0</v>
      </c>
      <c r="BB238" s="765">
        <v>0</v>
      </c>
      <c r="BC238" s="765">
        <v>0</v>
      </c>
      <c r="BD238" s="765">
        <v>0</v>
      </c>
      <c r="BE238" s="765">
        <v>0</v>
      </c>
      <c r="BF238" s="765">
        <v>0</v>
      </c>
      <c r="BG238" s="765">
        <v>0</v>
      </c>
      <c r="BH238" s="765">
        <v>0</v>
      </c>
      <c r="BI238" s="765">
        <v>0</v>
      </c>
      <c r="BJ238" s="765">
        <v>0</v>
      </c>
      <c r="BK238" s="765">
        <v>0</v>
      </c>
      <c r="BL238" s="765">
        <v>0</v>
      </c>
      <c r="BM238" s="765">
        <v>0</v>
      </c>
      <c r="BN238" s="765">
        <v>0</v>
      </c>
      <c r="BO238" s="765">
        <v>0</v>
      </c>
      <c r="BP238" s="765">
        <v>0</v>
      </c>
      <c r="BQ238" s="765">
        <v>0</v>
      </c>
      <c r="BR238" s="765">
        <v>0</v>
      </c>
      <c r="BS238" s="765">
        <v>0</v>
      </c>
      <c r="BT238" s="766">
        <v>0</v>
      </c>
    </row>
    <row r="239" spans="2:72">
      <c r="B239" s="760"/>
      <c r="C239" s="760" t="s">
        <v>491</v>
      </c>
      <c r="D239" s="760"/>
      <c r="E239" s="760"/>
      <c r="F239" s="760"/>
      <c r="G239" s="760"/>
      <c r="H239" s="760"/>
      <c r="I239" s="640"/>
      <c r="J239" s="640"/>
      <c r="K239" s="50"/>
      <c r="L239" s="764"/>
      <c r="M239" s="765"/>
      <c r="N239" s="765"/>
      <c r="O239" s="765"/>
      <c r="P239" s="765">
        <v>0</v>
      </c>
      <c r="Q239" s="765">
        <v>0</v>
      </c>
      <c r="R239" s="765">
        <v>0</v>
      </c>
      <c r="S239" s="765">
        <v>0</v>
      </c>
      <c r="T239" s="765">
        <v>0</v>
      </c>
      <c r="U239" s="765">
        <v>0</v>
      </c>
      <c r="V239" s="765">
        <v>0</v>
      </c>
      <c r="W239" s="765">
        <v>0</v>
      </c>
      <c r="X239" s="765">
        <v>0</v>
      </c>
      <c r="Y239" s="765">
        <v>0</v>
      </c>
      <c r="Z239" s="765">
        <v>0</v>
      </c>
      <c r="AA239" s="765">
        <v>0</v>
      </c>
      <c r="AB239" s="765">
        <v>0</v>
      </c>
      <c r="AC239" s="765">
        <v>0</v>
      </c>
      <c r="AD239" s="765">
        <v>0</v>
      </c>
      <c r="AE239" s="765">
        <v>0</v>
      </c>
      <c r="AF239" s="765">
        <v>0</v>
      </c>
      <c r="AG239" s="765">
        <v>0</v>
      </c>
      <c r="AH239" s="765">
        <v>0</v>
      </c>
      <c r="AI239" s="765">
        <v>0</v>
      </c>
      <c r="AJ239" s="765">
        <v>0</v>
      </c>
      <c r="AK239" s="765">
        <v>0</v>
      </c>
      <c r="AL239" s="765">
        <v>0</v>
      </c>
      <c r="AM239" s="765">
        <v>0</v>
      </c>
      <c r="AN239" s="765">
        <v>0</v>
      </c>
      <c r="AO239" s="766">
        <v>0</v>
      </c>
      <c r="AP239" s="50"/>
      <c r="AQ239" s="764"/>
      <c r="AR239" s="765"/>
      <c r="AS239" s="765"/>
      <c r="AT239" s="765"/>
      <c r="AU239" s="765">
        <v>417923</v>
      </c>
      <c r="AV239" s="765">
        <v>417923</v>
      </c>
      <c r="AW239" s="765">
        <v>417923</v>
      </c>
      <c r="AX239" s="765">
        <v>417923</v>
      </c>
      <c r="AY239" s="765">
        <v>417923</v>
      </c>
      <c r="AZ239" s="765">
        <v>417923</v>
      </c>
      <c r="BA239" s="765">
        <v>417923</v>
      </c>
      <c r="BB239" s="765">
        <v>417923</v>
      </c>
      <c r="BC239" s="765">
        <v>417923</v>
      </c>
      <c r="BD239" s="765">
        <v>417923</v>
      </c>
      <c r="BE239" s="765">
        <v>417923</v>
      </c>
      <c r="BF239" s="765">
        <v>417923</v>
      </c>
      <c r="BG239" s="765">
        <v>417923</v>
      </c>
      <c r="BH239" s="765">
        <v>417923</v>
      </c>
      <c r="BI239" s="765">
        <v>417923</v>
      </c>
      <c r="BJ239" s="765">
        <v>0</v>
      </c>
      <c r="BK239" s="765">
        <v>0</v>
      </c>
      <c r="BL239" s="765">
        <v>0</v>
      </c>
      <c r="BM239" s="765">
        <v>0</v>
      </c>
      <c r="BN239" s="765">
        <v>0</v>
      </c>
      <c r="BO239" s="765">
        <v>0</v>
      </c>
      <c r="BP239" s="765">
        <v>0</v>
      </c>
      <c r="BQ239" s="765">
        <v>0</v>
      </c>
      <c r="BR239" s="765">
        <v>0</v>
      </c>
      <c r="BS239" s="765">
        <v>0</v>
      </c>
      <c r="BT239" s="766">
        <v>0</v>
      </c>
    </row>
    <row r="240" spans="2:72">
      <c r="B240" s="760"/>
      <c r="C240" s="760" t="s">
        <v>113</v>
      </c>
      <c r="D240" s="760"/>
      <c r="E240" s="760"/>
      <c r="F240" s="760"/>
      <c r="G240" s="760"/>
      <c r="H240" s="760"/>
      <c r="I240" s="640"/>
      <c r="J240" s="640"/>
      <c r="K240" s="50"/>
      <c r="L240" s="764"/>
      <c r="M240" s="765"/>
      <c r="N240" s="765"/>
      <c r="O240" s="765"/>
      <c r="P240" s="765">
        <v>252</v>
      </c>
      <c r="Q240" s="765">
        <v>250</v>
      </c>
      <c r="R240" s="765">
        <v>250</v>
      </c>
      <c r="S240" s="765">
        <v>250</v>
      </c>
      <c r="T240" s="765">
        <v>250</v>
      </c>
      <c r="U240" s="765">
        <v>250</v>
      </c>
      <c r="V240" s="765">
        <v>250</v>
      </c>
      <c r="W240" s="765">
        <v>249</v>
      </c>
      <c r="X240" s="765">
        <v>249</v>
      </c>
      <c r="Y240" s="765">
        <v>249</v>
      </c>
      <c r="Z240" s="765">
        <v>224</v>
      </c>
      <c r="AA240" s="765">
        <v>224</v>
      </c>
      <c r="AB240" s="765">
        <v>224</v>
      </c>
      <c r="AC240" s="765">
        <v>223</v>
      </c>
      <c r="AD240" s="765">
        <v>223</v>
      </c>
      <c r="AE240" s="765">
        <v>222</v>
      </c>
      <c r="AF240" s="765">
        <v>61</v>
      </c>
      <c r="AG240" s="765">
        <v>61</v>
      </c>
      <c r="AH240" s="765">
        <v>61</v>
      </c>
      <c r="AI240" s="765">
        <v>61</v>
      </c>
      <c r="AJ240" s="765">
        <v>0</v>
      </c>
      <c r="AK240" s="765">
        <v>0</v>
      </c>
      <c r="AL240" s="765">
        <v>0</v>
      </c>
      <c r="AM240" s="765">
        <v>0</v>
      </c>
      <c r="AN240" s="765">
        <v>0</v>
      </c>
      <c r="AO240" s="766">
        <v>0</v>
      </c>
      <c r="AP240" s="50"/>
      <c r="AQ240" s="764"/>
      <c r="AR240" s="765"/>
      <c r="AS240" s="765"/>
      <c r="AT240" s="765"/>
      <c r="AU240" s="765">
        <v>3913143</v>
      </c>
      <c r="AV240" s="765">
        <v>3879729</v>
      </c>
      <c r="AW240" s="765">
        <v>3879729</v>
      </c>
      <c r="AX240" s="765">
        <v>3879729</v>
      </c>
      <c r="AY240" s="765">
        <v>3879729</v>
      </c>
      <c r="AZ240" s="765">
        <v>3879729</v>
      </c>
      <c r="BA240" s="765">
        <v>3879729</v>
      </c>
      <c r="BB240" s="765">
        <v>3877505</v>
      </c>
      <c r="BC240" s="765">
        <v>3877505</v>
      </c>
      <c r="BD240" s="765">
        <v>3877505</v>
      </c>
      <c r="BE240" s="765">
        <v>3636835</v>
      </c>
      <c r="BF240" s="765">
        <v>3616432</v>
      </c>
      <c r="BG240" s="765">
        <v>3616432</v>
      </c>
      <c r="BH240" s="765">
        <v>3540890</v>
      </c>
      <c r="BI240" s="765">
        <v>3540890</v>
      </c>
      <c r="BJ240" s="765">
        <v>3532881</v>
      </c>
      <c r="BK240" s="765">
        <v>975158</v>
      </c>
      <c r="BL240" s="765">
        <v>975158</v>
      </c>
      <c r="BM240" s="765">
        <v>975158</v>
      </c>
      <c r="BN240" s="765">
        <v>975158</v>
      </c>
      <c r="BO240" s="765">
        <v>0</v>
      </c>
      <c r="BP240" s="765">
        <v>0</v>
      </c>
      <c r="BQ240" s="765">
        <v>0</v>
      </c>
      <c r="BR240" s="765">
        <v>0</v>
      </c>
      <c r="BS240" s="765">
        <v>0</v>
      </c>
      <c r="BT240" s="766">
        <v>0</v>
      </c>
    </row>
    <row r="241" spans="2:72">
      <c r="B241" s="760"/>
      <c r="C241" s="760" t="s">
        <v>114</v>
      </c>
      <c r="D241" s="760"/>
      <c r="E241" s="760"/>
      <c r="F241" s="760"/>
      <c r="G241" s="760"/>
      <c r="H241" s="760"/>
      <c r="I241" s="640"/>
      <c r="J241" s="640"/>
      <c r="K241" s="50"/>
      <c r="L241" s="764"/>
      <c r="M241" s="765"/>
      <c r="N241" s="765"/>
      <c r="O241" s="765"/>
      <c r="P241" s="765">
        <v>837</v>
      </c>
      <c r="Q241" s="765">
        <v>837</v>
      </c>
      <c r="R241" s="765">
        <v>837</v>
      </c>
      <c r="S241" s="765">
        <v>837</v>
      </c>
      <c r="T241" s="765">
        <v>837</v>
      </c>
      <c r="U241" s="765">
        <v>837</v>
      </c>
      <c r="V241" s="765">
        <v>837</v>
      </c>
      <c r="W241" s="765">
        <v>837</v>
      </c>
      <c r="X241" s="765">
        <v>837</v>
      </c>
      <c r="Y241" s="765">
        <v>837</v>
      </c>
      <c r="Z241" s="765">
        <v>837</v>
      </c>
      <c r="AA241" s="765">
        <v>837</v>
      </c>
      <c r="AB241" s="765">
        <v>837</v>
      </c>
      <c r="AC241" s="765">
        <v>837</v>
      </c>
      <c r="AD241" s="765">
        <v>837</v>
      </c>
      <c r="AE241" s="765">
        <v>837</v>
      </c>
      <c r="AF241" s="765">
        <v>837</v>
      </c>
      <c r="AG241" s="765">
        <v>837</v>
      </c>
      <c r="AH241" s="765">
        <v>752</v>
      </c>
      <c r="AI241" s="765">
        <v>0</v>
      </c>
      <c r="AJ241" s="765">
        <v>0</v>
      </c>
      <c r="AK241" s="765">
        <v>0</v>
      </c>
      <c r="AL241" s="765">
        <v>0</v>
      </c>
      <c r="AM241" s="765">
        <v>0</v>
      </c>
      <c r="AN241" s="765">
        <v>0</v>
      </c>
      <c r="AO241" s="766">
        <v>0</v>
      </c>
      <c r="AP241" s="50"/>
      <c r="AQ241" s="764"/>
      <c r="AR241" s="765"/>
      <c r="AS241" s="765"/>
      <c r="AT241" s="765"/>
      <c r="AU241" s="765">
        <v>1587453</v>
      </c>
      <c r="AV241" s="765">
        <v>1587453</v>
      </c>
      <c r="AW241" s="765">
        <v>1587453</v>
      </c>
      <c r="AX241" s="765">
        <v>1587453</v>
      </c>
      <c r="AY241" s="765">
        <v>1587453</v>
      </c>
      <c r="AZ241" s="765">
        <v>1587453</v>
      </c>
      <c r="BA241" s="765">
        <v>1587453</v>
      </c>
      <c r="BB241" s="765">
        <v>1587453</v>
      </c>
      <c r="BC241" s="765">
        <v>1587453</v>
      </c>
      <c r="BD241" s="765">
        <v>1587453</v>
      </c>
      <c r="BE241" s="765">
        <v>1587453</v>
      </c>
      <c r="BF241" s="765">
        <v>1587453</v>
      </c>
      <c r="BG241" s="765">
        <v>1587453</v>
      </c>
      <c r="BH241" s="765">
        <v>1587453</v>
      </c>
      <c r="BI241" s="765">
        <v>1587453</v>
      </c>
      <c r="BJ241" s="765">
        <v>1587453</v>
      </c>
      <c r="BK241" s="765">
        <v>1587453</v>
      </c>
      <c r="BL241" s="765">
        <v>1587453</v>
      </c>
      <c r="BM241" s="765">
        <v>1511512</v>
      </c>
      <c r="BN241" s="765">
        <v>0</v>
      </c>
      <c r="BO241" s="765">
        <v>0</v>
      </c>
      <c r="BP241" s="765">
        <v>0</v>
      </c>
      <c r="BQ241" s="765">
        <v>0</v>
      </c>
      <c r="BR241" s="765">
        <v>0</v>
      </c>
      <c r="BS241" s="765">
        <v>0</v>
      </c>
      <c r="BT241" s="766">
        <v>0</v>
      </c>
    </row>
    <row r="242" spans="2:72">
      <c r="B242" s="760"/>
      <c r="C242" s="760" t="s">
        <v>116</v>
      </c>
      <c r="D242" s="760"/>
      <c r="E242" s="760"/>
      <c r="F242" s="760"/>
      <c r="G242" s="760"/>
      <c r="H242" s="760"/>
      <c r="I242" s="640"/>
      <c r="J242" s="640"/>
      <c r="K242" s="50"/>
      <c r="L242" s="764"/>
      <c r="M242" s="765"/>
      <c r="N242" s="765"/>
      <c r="O242" s="765"/>
      <c r="P242" s="765">
        <v>0</v>
      </c>
      <c r="Q242" s="765">
        <v>0</v>
      </c>
      <c r="R242" s="765">
        <v>0</v>
      </c>
      <c r="S242" s="765">
        <v>0</v>
      </c>
      <c r="T242" s="765">
        <v>0</v>
      </c>
      <c r="U242" s="765">
        <v>0</v>
      </c>
      <c r="V242" s="765">
        <v>0</v>
      </c>
      <c r="W242" s="765">
        <v>0</v>
      </c>
      <c r="X242" s="765">
        <v>0</v>
      </c>
      <c r="Y242" s="765">
        <v>0</v>
      </c>
      <c r="Z242" s="765">
        <v>0</v>
      </c>
      <c r="AA242" s="765">
        <v>0</v>
      </c>
      <c r="AB242" s="765">
        <v>0</v>
      </c>
      <c r="AC242" s="765">
        <v>0</v>
      </c>
      <c r="AD242" s="765">
        <v>0</v>
      </c>
      <c r="AE242" s="765">
        <v>0</v>
      </c>
      <c r="AF242" s="765">
        <v>0</v>
      </c>
      <c r="AG242" s="765">
        <v>0</v>
      </c>
      <c r="AH242" s="765">
        <v>0</v>
      </c>
      <c r="AI242" s="765">
        <v>0</v>
      </c>
      <c r="AJ242" s="765">
        <v>0</v>
      </c>
      <c r="AK242" s="765">
        <v>0</v>
      </c>
      <c r="AL242" s="765">
        <v>0</v>
      </c>
      <c r="AM242" s="765">
        <v>0</v>
      </c>
      <c r="AN242" s="765">
        <v>0</v>
      </c>
      <c r="AO242" s="766">
        <v>0</v>
      </c>
      <c r="AP242" s="50"/>
      <c r="AQ242" s="764"/>
      <c r="AR242" s="765"/>
      <c r="AS242" s="765"/>
      <c r="AT242" s="765"/>
      <c r="AU242" s="765">
        <v>0</v>
      </c>
      <c r="AV242" s="765">
        <v>0</v>
      </c>
      <c r="AW242" s="765">
        <v>0</v>
      </c>
      <c r="AX242" s="765">
        <v>0</v>
      </c>
      <c r="AY242" s="765">
        <v>0</v>
      </c>
      <c r="AZ242" s="765">
        <v>0</v>
      </c>
      <c r="BA242" s="765">
        <v>0</v>
      </c>
      <c r="BB242" s="765">
        <v>0</v>
      </c>
      <c r="BC242" s="765">
        <v>0</v>
      </c>
      <c r="BD242" s="765">
        <v>0</v>
      </c>
      <c r="BE242" s="765">
        <v>0</v>
      </c>
      <c r="BF242" s="765">
        <v>0</v>
      </c>
      <c r="BG242" s="765">
        <v>0</v>
      </c>
      <c r="BH242" s="765">
        <v>0</v>
      </c>
      <c r="BI242" s="765">
        <v>0</v>
      </c>
      <c r="BJ242" s="765">
        <v>0</v>
      </c>
      <c r="BK242" s="765">
        <v>0</v>
      </c>
      <c r="BL242" s="765">
        <v>0</v>
      </c>
      <c r="BM242" s="765">
        <v>0</v>
      </c>
      <c r="BN242" s="765">
        <v>0</v>
      </c>
      <c r="BO242" s="765">
        <v>0</v>
      </c>
      <c r="BP242" s="765">
        <v>0</v>
      </c>
      <c r="BQ242" s="765">
        <v>0</v>
      </c>
      <c r="BR242" s="765">
        <v>0</v>
      </c>
      <c r="BS242" s="765">
        <v>0</v>
      </c>
      <c r="BT242" s="766">
        <v>0</v>
      </c>
    </row>
    <row r="243" spans="2:72">
      <c r="B243" s="760"/>
      <c r="C243" s="760" t="s">
        <v>117</v>
      </c>
      <c r="D243" s="760"/>
      <c r="E243" s="760"/>
      <c r="F243" s="760"/>
      <c r="G243" s="760"/>
      <c r="H243" s="760"/>
      <c r="I243" s="640"/>
      <c r="J243" s="640"/>
      <c r="K243" s="50"/>
      <c r="L243" s="764"/>
      <c r="M243" s="765"/>
      <c r="N243" s="765"/>
      <c r="O243" s="765"/>
      <c r="P243" s="765">
        <v>0</v>
      </c>
      <c r="Q243" s="765">
        <v>0</v>
      </c>
      <c r="R243" s="765">
        <v>0</v>
      </c>
      <c r="S243" s="765">
        <v>0</v>
      </c>
      <c r="T243" s="765">
        <v>0</v>
      </c>
      <c r="U243" s="765">
        <v>0</v>
      </c>
      <c r="V243" s="765">
        <v>0</v>
      </c>
      <c r="W243" s="765">
        <v>0</v>
      </c>
      <c r="X243" s="765">
        <v>0</v>
      </c>
      <c r="Y243" s="765">
        <v>0</v>
      </c>
      <c r="Z243" s="765">
        <v>0</v>
      </c>
      <c r="AA243" s="765">
        <v>0</v>
      </c>
      <c r="AB243" s="765">
        <v>0</v>
      </c>
      <c r="AC243" s="765">
        <v>0</v>
      </c>
      <c r="AD243" s="765">
        <v>0</v>
      </c>
      <c r="AE243" s="765">
        <v>0</v>
      </c>
      <c r="AF243" s="765">
        <v>0</v>
      </c>
      <c r="AG243" s="765">
        <v>0</v>
      </c>
      <c r="AH243" s="765">
        <v>0</v>
      </c>
      <c r="AI243" s="765">
        <v>0</v>
      </c>
      <c r="AJ243" s="765">
        <v>0</v>
      </c>
      <c r="AK243" s="765">
        <v>0</v>
      </c>
      <c r="AL243" s="765">
        <v>0</v>
      </c>
      <c r="AM243" s="765">
        <v>0</v>
      </c>
      <c r="AN243" s="765">
        <v>0</v>
      </c>
      <c r="AO243" s="766">
        <v>0</v>
      </c>
      <c r="AP243" s="50"/>
      <c r="AQ243" s="764"/>
      <c r="AR243" s="765"/>
      <c r="AS243" s="765"/>
      <c r="AT243" s="765"/>
      <c r="AU243" s="765">
        <v>0</v>
      </c>
      <c r="AV243" s="765">
        <v>0</v>
      </c>
      <c r="AW243" s="765">
        <v>0</v>
      </c>
      <c r="AX243" s="765">
        <v>0</v>
      </c>
      <c r="AY243" s="765">
        <v>0</v>
      </c>
      <c r="AZ243" s="765">
        <v>0</v>
      </c>
      <c r="BA243" s="765">
        <v>0</v>
      </c>
      <c r="BB243" s="765">
        <v>0</v>
      </c>
      <c r="BC243" s="765">
        <v>0</v>
      </c>
      <c r="BD243" s="765">
        <v>0</v>
      </c>
      <c r="BE243" s="765">
        <v>0</v>
      </c>
      <c r="BF243" s="765">
        <v>0</v>
      </c>
      <c r="BG243" s="765">
        <v>0</v>
      </c>
      <c r="BH243" s="765">
        <v>0</v>
      </c>
      <c r="BI243" s="765">
        <v>0</v>
      </c>
      <c r="BJ243" s="765">
        <v>0</v>
      </c>
      <c r="BK243" s="765">
        <v>0</v>
      </c>
      <c r="BL243" s="765">
        <v>0</v>
      </c>
      <c r="BM243" s="765">
        <v>0</v>
      </c>
      <c r="BN243" s="765">
        <v>0</v>
      </c>
      <c r="BO243" s="765">
        <v>0</v>
      </c>
      <c r="BP243" s="765">
        <v>0</v>
      </c>
      <c r="BQ243" s="765">
        <v>0</v>
      </c>
      <c r="BR243" s="765">
        <v>0</v>
      </c>
      <c r="BS243" s="765">
        <v>0</v>
      </c>
      <c r="BT243" s="766">
        <v>0</v>
      </c>
    </row>
    <row r="244" spans="2:72">
      <c r="B244" s="760"/>
      <c r="C244" s="760" t="s">
        <v>118</v>
      </c>
      <c r="D244" s="760"/>
      <c r="E244" s="760"/>
      <c r="F244" s="760"/>
      <c r="G244" s="760"/>
      <c r="H244" s="760"/>
      <c r="I244" s="640"/>
      <c r="J244" s="640"/>
      <c r="K244" s="50"/>
      <c r="L244" s="764"/>
      <c r="M244" s="765"/>
      <c r="N244" s="765"/>
      <c r="O244" s="765"/>
      <c r="P244" s="765">
        <v>260</v>
      </c>
      <c r="Q244" s="765">
        <v>260</v>
      </c>
      <c r="R244" s="765">
        <v>260</v>
      </c>
      <c r="S244" s="765">
        <v>260</v>
      </c>
      <c r="T244" s="765">
        <v>260</v>
      </c>
      <c r="U244" s="765">
        <v>260</v>
      </c>
      <c r="V244" s="765">
        <v>245</v>
      </c>
      <c r="W244" s="765">
        <v>245</v>
      </c>
      <c r="X244" s="765">
        <v>243</v>
      </c>
      <c r="Y244" s="765">
        <v>195</v>
      </c>
      <c r="Z244" s="765">
        <v>75</v>
      </c>
      <c r="AA244" s="765">
        <v>72</v>
      </c>
      <c r="AB244" s="765">
        <v>44</v>
      </c>
      <c r="AC244" s="765">
        <v>44</v>
      </c>
      <c r="AD244" s="765">
        <v>44</v>
      </c>
      <c r="AE244" s="765">
        <v>37</v>
      </c>
      <c r="AF244" s="765">
        <v>31</v>
      </c>
      <c r="AG244" s="765">
        <v>31</v>
      </c>
      <c r="AH244" s="765">
        <v>31</v>
      </c>
      <c r="AI244" s="765">
        <v>31</v>
      </c>
      <c r="AJ244" s="765">
        <v>0</v>
      </c>
      <c r="AK244" s="765">
        <v>0</v>
      </c>
      <c r="AL244" s="765">
        <v>0</v>
      </c>
      <c r="AM244" s="765">
        <v>0</v>
      </c>
      <c r="AN244" s="765">
        <v>0</v>
      </c>
      <c r="AO244" s="766">
        <v>0</v>
      </c>
      <c r="AP244" s="50"/>
      <c r="AQ244" s="764"/>
      <c r="AR244" s="765"/>
      <c r="AS244" s="765"/>
      <c r="AT244" s="765"/>
      <c r="AU244" s="765">
        <v>1883044</v>
      </c>
      <c r="AV244" s="765">
        <v>1883044</v>
      </c>
      <c r="AW244" s="765">
        <v>1882176</v>
      </c>
      <c r="AX244" s="765">
        <v>1882176</v>
      </c>
      <c r="AY244" s="765">
        <v>1882176</v>
      </c>
      <c r="AZ244" s="765">
        <v>1882176</v>
      </c>
      <c r="BA244" s="765">
        <v>1786538</v>
      </c>
      <c r="BB244" s="765">
        <v>1786538</v>
      </c>
      <c r="BC244" s="765">
        <v>1755270</v>
      </c>
      <c r="BD244" s="765">
        <v>1432240</v>
      </c>
      <c r="BE244" s="765">
        <v>564489</v>
      </c>
      <c r="BF244" s="765">
        <v>485719</v>
      </c>
      <c r="BG244" s="765">
        <v>149063</v>
      </c>
      <c r="BH244" s="765">
        <v>149063</v>
      </c>
      <c r="BI244" s="765">
        <v>149063</v>
      </c>
      <c r="BJ244" s="765">
        <v>94214</v>
      </c>
      <c r="BK244" s="765">
        <v>75233</v>
      </c>
      <c r="BL244" s="765">
        <v>75233</v>
      </c>
      <c r="BM244" s="765">
        <v>75233</v>
      </c>
      <c r="BN244" s="765">
        <v>75233</v>
      </c>
      <c r="BO244" s="765">
        <v>0</v>
      </c>
      <c r="BP244" s="765">
        <v>0</v>
      </c>
      <c r="BQ244" s="765">
        <v>0</v>
      </c>
      <c r="BR244" s="765">
        <v>0</v>
      </c>
      <c r="BS244" s="765">
        <v>0</v>
      </c>
      <c r="BT244" s="766">
        <v>0</v>
      </c>
    </row>
    <row r="245" spans="2:72">
      <c r="B245" s="760"/>
      <c r="C245" s="760"/>
      <c r="D245" s="760" t="s">
        <v>113</v>
      </c>
      <c r="E245" s="760"/>
      <c r="F245" s="760"/>
      <c r="G245" s="760"/>
      <c r="H245" s="760" t="s">
        <v>882</v>
      </c>
      <c r="I245" s="640"/>
      <c r="J245" s="640"/>
      <c r="K245" s="50"/>
      <c r="L245" s="764"/>
      <c r="M245" s="765"/>
      <c r="N245" s="765"/>
      <c r="O245" s="765"/>
      <c r="P245" s="765">
        <v>25</v>
      </c>
      <c r="Q245" s="765">
        <v>25</v>
      </c>
      <c r="R245" s="765">
        <v>25</v>
      </c>
      <c r="S245" s="765">
        <v>25</v>
      </c>
      <c r="T245" s="765">
        <v>25</v>
      </c>
      <c r="U245" s="765">
        <v>25</v>
      </c>
      <c r="V245" s="765">
        <v>25</v>
      </c>
      <c r="W245" s="765">
        <v>25</v>
      </c>
      <c r="X245" s="765">
        <v>25</v>
      </c>
      <c r="Y245" s="765">
        <v>25</v>
      </c>
      <c r="Z245" s="765">
        <v>22</v>
      </c>
      <c r="AA245" s="765">
        <v>22</v>
      </c>
      <c r="AB245" s="765">
        <v>22</v>
      </c>
      <c r="AC245" s="765">
        <v>22</v>
      </c>
      <c r="AD245" s="765">
        <v>22</v>
      </c>
      <c r="AE245" s="765">
        <v>22</v>
      </c>
      <c r="AF245" s="765">
        <v>11</v>
      </c>
      <c r="AG245" s="765">
        <v>11</v>
      </c>
      <c r="AH245" s="765">
        <v>11</v>
      </c>
      <c r="AI245" s="765">
        <v>11</v>
      </c>
      <c r="AJ245" s="765">
        <v>0</v>
      </c>
      <c r="AK245" s="765">
        <v>0</v>
      </c>
      <c r="AL245" s="765">
        <v>0</v>
      </c>
      <c r="AM245" s="765">
        <v>0</v>
      </c>
      <c r="AN245" s="765">
        <v>0</v>
      </c>
      <c r="AO245" s="766">
        <v>0</v>
      </c>
      <c r="AP245" s="50"/>
      <c r="AQ245" s="764"/>
      <c r="AR245" s="765"/>
      <c r="AS245" s="765"/>
      <c r="AT245" s="765"/>
      <c r="AU245" s="765">
        <v>388248</v>
      </c>
      <c r="AV245" s="765">
        <v>382738</v>
      </c>
      <c r="AW245" s="765">
        <v>382738</v>
      </c>
      <c r="AX245" s="765">
        <v>382738</v>
      </c>
      <c r="AY245" s="765">
        <v>382738</v>
      </c>
      <c r="AZ245" s="765">
        <v>382738</v>
      </c>
      <c r="BA245" s="765">
        <v>382738</v>
      </c>
      <c r="BB245" s="765">
        <v>382396</v>
      </c>
      <c r="BC245" s="765">
        <v>382396</v>
      </c>
      <c r="BD245" s="765">
        <v>382396</v>
      </c>
      <c r="BE245" s="765">
        <v>357819</v>
      </c>
      <c r="BF245" s="765">
        <v>357256</v>
      </c>
      <c r="BG245" s="765">
        <v>357256</v>
      </c>
      <c r="BH245" s="765">
        <v>355162</v>
      </c>
      <c r="BI245" s="765">
        <v>355162</v>
      </c>
      <c r="BJ245" s="765">
        <v>354426</v>
      </c>
      <c r="BK245" s="765">
        <v>181989</v>
      </c>
      <c r="BL245" s="765">
        <v>181989</v>
      </c>
      <c r="BM245" s="765">
        <v>181989</v>
      </c>
      <c r="BN245" s="765">
        <v>181989</v>
      </c>
      <c r="BO245" s="765">
        <v>0</v>
      </c>
      <c r="BP245" s="765">
        <v>0</v>
      </c>
      <c r="BQ245" s="765">
        <v>0</v>
      </c>
      <c r="BR245" s="765">
        <v>0</v>
      </c>
      <c r="BS245" s="765">
        <v>0</v>
      </c>
      <c r="BT245" s="766">
        <v>0</v>
      </c>
    </row>
    <row r="246" spans="2:72">
      <c r="B246" s="760"/>
      <c r="C246" s="760"/>
      <c r="D246" s="760" t="s">
        <v>883</v>
      </c>
      <c r="E246" s="760"/>
      <c r="F246" s="760"/>
      <c r="G246" s="760"/>
      <c r="H246" s="760" t="s">
        <v>882</v>
      </c>
      <c r="I246" s="640"/>
      <c r="J246" s="640"/>
      <c r="K246" s="50"/>
      <c r="L246" s="764"/>
      <c r="M246" s="765"/>
      <c r="N246" s="765"/>
      <c r="O246" s="765"/>
      <c r="P246" s="765">
        <v>90</v>
      </c>
      <c r="Q246" s="765">
        <v>90</v>
      </c>
      <c r="R246" s="765">
        <v>90</v>
      </c>
      <c r="S246" s="765">
        <v>90</v>
      </c>
      <c r="T246" s="765">
        <v>90</v>
      </c>
      <c r="U246" s="765">
        <v>90</v>
      </c>
      <c r="V246" s="765">
        <v>90</v>
      </c>
      <c r="W246" s="765">
        <v>90</v>
      </c>
      <c r="X246" s="765">
        <v>90</v>
      </c>
      <c r="Y246" s="765">
        <v>90</v>
      </c>
      <c r="Z246" s="765">
        <v>90</v>
      </c>
      <c r="AA246" s="765">
        <v>90</v>
      </c>
      <c r="AB246" s="765">
        <v>90</v>
      </c>
      <c r="AC246" s="765">
        <v>90</v>
      </c>
      <c r="AD246" s="765">
        <v>90</v>
      </c>
      <c r="AE246" s="765">
        <v>90</v>
      </c>
      <c r="AF246" s="765">
        <v>90</v>
      </c>
      <c r="AG246" s="765">
        <v>90</v>
      </c>
      <c r="AH246" s="765">
        <v>83</v>
      </c>
      <c r="AI246" s="765">
        <v>0</v>
      </c>
      <c r="AJ246" s="765">
        <v>0</v>
      </c>
      <c r="AK246" s="765">
        <v>0</v>
      </c>
      <c r="AL246" s="765">
        <v>0</v>
      </c>
      <c r="AM246" s="765">
        <v>0</v>
      </c>
      <c r="AN246" s="765">
        <v>0</v>
      </c>
      <c r="AO246" s="766">
        <v>0</v>
      </c>
      <c r="AP246" s="50"/>
      <c r="AQ246" s="764"/>
      <c r="AR246" s="765"/>
      <c r="AS246" s="765"/>
      <c r="AT246" s="765"/>
      <c r="AU246" s="765">
        <v>172830</v>
      </c>
      <c r="AV246" s="765">
        <v>172830</v>
      </c>
      <c r="AW246" s="765">
        <v>172830</v>
      </c>
      <c r="AX246" s="765">
        <v>172830</v>
      </c>
      <c r="AY246" s="765">
        <v>172830</v>
      </c>
      <c r="AZ246" s="765">
        <v>172830</v>
      </c>
      <c r="BA246" s="765">
        <v>172830</v>
      </c>
      <c r="BB246" s="765">
        <v>172830</v>
      </c>
      <c r="BC246" s="765">
        <v>172830</v>
      </c>
      <c r="BD246" s="765">
        <v>172830</v>
      </c>
      <c r="BE246" s="765">
        <v>172830</v>
      </c>
      <c r="BF246" s="765">
        <v>172830</v>
      </c>
      <c r="BG246" s="765">
        <v>172830</v>
      </c>
      <c r="BH246" s="765">
        <v>172830</v>
      </c>
      <c r="BI246" s="765">
        <v>172830</v>
      </c>
      <c r="BJ246" s="765">
        <v>172830</v>
      </c>
      <c r="BK246" s="765">
        <v>172830</v>
      </c>
      <c r="BL246" s="765">
        <v>172830</v>
      </c>
      <c r="BM246" s="765">
        <v>166478</v>
      </c>
      <c r="BN246" s="765">
        <v>0</v>
      </c>
      <c r="BO246" s="765">
        <v>0</v>
      </c>
      <c r="BP246" s="765">
        <v>0</v>
      </c>
      <c r="BQ246" s="765">
        <v>0</v>
      </c>
      <c r="BR246" s="765">
        <v>0</v>
      </c>
      <c r="BS246" s="765">
        <v>0</v>
      </c>
      <c r="BT246" s="766">
        <v>0</v>
      </c>
    </row>
    <row r="247" spans="2:72">
      <c r="B247" s="760"/>
      <c r="C247" s="760"/>
      <c r="D247" s="760" t="s">
        <v>115</v>
      </c>
      <c r="E247" s="760"/>
      <c r="F247" s="760"/>
      <c r="G247" s="760"/>
      <c r="H247" s="760" t="s">
        <v>882</v>
      </c>
      <c r="I247" s="640"/>
      <c r="J247" s="640"/>
      <c r="K247" s="50"/>
      <c r="L247" s="764"/>
      <c r="M247" s="765"/>
      <c r="N247" s="765"/>
      <c r="O247" s="765"/>
      <c r="P247" s="765">
        <v>0</v>
      </c>
      <c r="Q247" s="765">
        <v>0</v>
      </c>
      <c r="R247" s="765">
        <v>0</v>
      </c>
      <c r="S247" s="765">
        <v>0</v>
      </c>
      <c r="T247" s="765">
        <v>0</v>
      </c>
      <c r="U247" s="765">
        <v>0</v>
      </c>
      <c r="V247" s="765">
        <v>0</v>
      </c>
      <c r="W247" s="765">
        <v>0</v>
      </c>
      <c r="X247" s="765">
        <v>0</v>
      </c>
      <c r="Y247" s="765">
        <v>0</v>
      </c>
      <c r="Z247" s="765">
        <v>0</v>
      </c>
      <c r="AA247" s="765">
        <v>0</v>
      </c>
      <c r="AB247" s="765">
        <v>0</v>
      </c>
      <c r="AC247" s="765">
        <v>0</v>
      </c>
      <c r="AD247" s="765">
        <v>0</v>
      </c>
      <c r="AE247" s="765">
        <v>0</v>
      </c>
      <c r="AF247" s="765">
        <v>0</v>
      </c>
      <c r="AG247" s="765">
        <v>0</v>
      </c>
      <c r="AH247" s="765">
        <v>0</v>
      </c>
      <c r="AI247" s="765">
        <v>0</v>
      </c>
      <c r="AJ247" s="765">
        <v>0</v>
      </c>
      <c r="AK247" s="765">
        <v>0</v>
      </c>
      <c r="AL247" s="765">
        <v>0</v>
      </c>
      <c r="AM247" s="765">
        <v>0</v>
      </c>
      <c r="AN247" s="765">
        <v>0</v>
      </c>
      <c r="AO247" s="766">
        <v>0</v>
      </c>
      <c r="AP247" s="50"/>
      <c r="AQ247" s="764"/>
      <c r="AR247" s="765"/>
      <c r="AS247" s="765"/>
      <c r="AT247" s="765"/>
      <c r="AU247" s="765">
        <v>0</v>
      </c>
      <c r="AV247" s="765">
        <v>0</v>
      </c>
      <c r="AW247" s="765">
        <v>0</v>
      </c>
      <c r="AX247" s="765">
        <v>0</v>
      </c>
      <c r="AY247" s="765">
        <v>0</v>
      </c>
      <c r="AZ247" s="765">
        <v>0</v>
      </c>
      <c r="BA247" s="765">
        <v>0</v>
      </c>
      <c r="BB247" s="765">
        <v>0</v>
      </c>
      <c r="BC247" s="765">
        <v>0</v>
      </c>
      <c r="BD247" s="765">
        <v>0</v>
      </c>
      <c r="BE247" s="765">
        <v>0</v>
      </c>
      <c r="BF247" s="765">
        <v>0</v>
      </c>
      <c r="BG247" s="765">
        <v>0</v>
      </c>
      <c r="BH247" s="765">
        <v>0</v>
      </c>
      <c r="BI247" s="765">
        <v>0</v>
      </c>
      <c r="BJ247" s="765">
        <v>0</v>
      </c>
      <c r="BK247" s="765">
        <v>0</v>
      </c>
      <c r="BL247" s="765">
        <v>0</v>
      </c>
      <c r="BM247" s="765">
        <v>0</v>
      </c>
      <c r="BN247" s="765">
        <v>0</v>
      </c>
      <c r="BO247" s="765">
        <v>0</v>
      </c>
      <c r="BP247" s="765">
        <v>0</v>
      </c>
      <c r="BQ247" s="765">
        <v>0</v>
      </c>
      <c r="BR247" s="765">
        <v>0</v>
      </c>
      <c r="BS247" s="765">
        <v>0</v>
      </c>
      <c r="BT247" s="766">
        <v>0</v>
      </c>
    </row>
    <row r="248" spans="2:72">
      <c r="B248" s="760"/>
      <c r="C248" s="760"/>
      <c r="D248" s="760" t="s">
        <v>116</v>
      </c>
      <c r="E248" s="760"/>
      <c r="F248" s="760"/>
      <c r="G248" s="760"/>
      <c r="H248" s="760" t="s">
        <v>882</v>
      </c>
      <c r="I248" s="640"/>
      <c r="J248" s="640"/>
      <c r="K248" s="50"/>
      <c r="L248" s="764"/>
      <c r="M248" s="765"/>
      <c r="N248" s="765"/>
      <c r="O248" s="765"/>
      <c r="P248" s="765">
        <v>0</v>
      </c>
      <c r="Q248" s="765">
        <v>0</v>
      </c>
      <c r="R248" s="765">
        <v>0</v>
      </c>
      <c r="S248" s="765">
        <v>0</v>
      </c>
      <c r="T248" s="765">
        <v>0</v>
      </c>
      <c r="U248" s="765">
        <v>0</v>
      </c>
      <c r="V248" s="765">
        <v>0</v>
      </c>
      <c r="W248" s="765">
        <v>0</v>
      </c>
      <c r="X248" s="765">
        <v>0</v>
      </c>
      <c r="Y248" s="765">
        <v>0</v>
      </c>
      <c r="Z248" s="765">
        <v>0</v>
      </c>
      <c r="AA248" s="765">
        <v>0</v>
      </c>
      <c r="AB248" s="765">
        <v>0</v>
      </c>
      <c r="AC248" s="765">
        <v>0</v>
      </c>
      <c r="AD248" s="765">
        <v>0</v>
      </c>
      <c r="AE248" s="765">
        <v>0</v>
      </c>
      <c r="AF248" s="765">
        <v>0</v>
      </c>
      <c r="AG248" s="765">
        <v>0</v>
      </c>
      <c r="AH248" s="765">
        <v>0</v>
      </c>
      <c r="AI248" s="765">
        <v>0</v>
      </c>
      <c r="AJ248" s="765">
        <v>0</v>
      </c>
      <c r="AK248" s="765">
        <v>0</v>
      </c>
      <c r="AL248" s="765">
        <v>0</v>
      </c>
      <c r="AM248" s="765">
        <v>0</v>
      </c>
      <c r="AN248" s="765">
        <v>0</v>
      </c>
      <c r="AO248" s="766">
        <v>0</v>
      </c>
      <c r="AP248" s="50"/>
      <c r="AQ248" s="764"/>
      <c r="AR248" s="765"/>
      <c r="AS248" s="765"/>
      <c r="AT248" s="765"/>
      <c r="AU248" s="765">
        <v>0</v>
      </c>
      <c r="AV248" s="765">
        <v>0</v>
      </c>
      <c r="AW248" s="765">
        <v>0</v>
      </c>
      <c r="AX248" s="765">
        <v>0</v>
      </c>
      <c r="AY248" s="765">
        <v>0</v>
      </c>
      <c r="AZ248" s="765">
        <v>0</v>
      </c>
      <c r="BA248" s="765">
        <v>0</v>
      </c>
      <c r="BB248" s="765">
        <v>0</v>
      </c>
      <c r="BC248" s="765">
        <v>0</v>
      </c>
      <c r="BD248" s="765">
        <v>0</v>
      </c>
      <c r="BE248" s="765">
        <v>0</v>
      </c>
      <c r="BF248" s="765">
        <v>0</v>
      </c>
      <c r="BG248" s="765">
        <v>0</v>
      </c>
      <c r="BH248" s="765">
        <v>0</v>
      </c>
      <c r="BI248" s="765">
        <v>0</v>
      </c>
      <c r="BJ248" s="765">
        <v>0</v>
      </c>
      <c r="BK248" s="765">
        <v>0</v>
      </c>
      <c r="BL248" s="765">
        <v>0</v>
      </c>
      <c r="BM248" s="765">
        <v>0</v>
      </c>
      <c r="BN248" s="765">
        <v>0</v>
      </c>
      <c r="BO248" s="765">
        <v>0</v>
      </c>
      <c r="BP248" s="765">
        <v>0</v>
      </c>
      <c r="BQ248" s="765">
        <v>0</v>
      </c>
      <c r="BR248" s="765">
        <v>0</v>
      </c>
      <c r="BS248" s="765">
        <v>0</v>
      </c>
      <c r="BT248" s="766">
        <v>0</v>
      </c>
    </row>
    <row r="249" spans="2:72">
      <c r="B249" s="760"/>
      <c r="C249" s="760"/>
      <c r="D249" s="760" t="s">
        <v>117</v>
      </c>
      <c r="E249" s="760"/>
      <c r="F249" s="760"/>
      <c r="G249" s="760"/>
      <c r="H249" s="760" t="s">
        <v>882</v>
      </c>
      <c r="I249" s="640"/>
      <c r="J249" s="640"/>
      <c r="K249" s="50"/>
      <c r="L249" s="764"/>
      <c r="M249" s="765"/>
      <c r="N249" s="765"/>
      <c r="O249" s="765"/>
      <c r="P249" s="765">
        <v>16</v>
      </c>
      <c r="Q249" s="765">
        <v>16</v>
      </c>
      <c r="R249" s="765">
        <v>16</v>
      </c>
      <c r="S249" s="765">
        <v>16</v>
      </c>
      <c r="T249" s="765">
        <v>16</v>
      </c>
      <c r="U249" s="765">
        <v>16</v>
      </c>
      <c r="V249" s="765">
        <v>16</v>
      </c>
      <c r="W249" s="765">
        <v>16</v>
      </c>
      <c r="X249" s="765">
        <v>16</v>
      </c>
      <c r="Y249" s="765">
        <v>16</v>
      </c>
      <c r="Z249" s="765">
        <v>16</v>
      </c>
      <c r="AA249" s="765">
        <v>16</v>
      </c>
      <c r="AB249" s="765">
        <v>16</v>
      </c>
      <c r="AC249" s="765">
        <v>11</v>
      </c>
      <c r="AD249" s="765">
        <v>0</v>
      </c>
      <c r="AE249" s="765">
        <v>0</v>
      </c>
      <c r="AF249" s="765">
        <v>0</v>
      </c>
      <c r="AG249" s="765">
        <v>0</v>
      </c>
      <c r="AH249" s="765">
        <v>0</v>
      </c>
      <c r="AI249" s="765">
        <v>0</v>
      </c>
      <c r="AJ249" s="765">
        <v>0</v>
      </c>
      <c r="AK249" s="765">
        <v>0</v>
      </c>
      <c r="AL249" s="765">
        <v>0</v>
      </c>
      <c r="AM249" s="765">
        <v>0</v>
      </c>
      <c r="AN249" s="765">
        <v>0</v>
      </c>
      <c r="AO249" s="766">
        <v>0</v>
      </c>
      <c r="AP249" s="50"/>
      <c r="AQ249" s="764"/>
      <c r="AR249" s="765"/>
      <c r="AS249" s="765"/>
      <c r="AT249" s="765"/>
      <c r="AU249" s="765">
        <v>76159</v>
      </c>
      <c r="AV249" s="765">
        <v>76159</v>
      </c>
      <c r="AW249" s="765">
        <v>76159</v>
      </c>
      <c r="AX249" s="765">
        <v>76159</v>
      </c>
      <c r="AY249" s="765">
        <v>76159</v>
      </c>
      <c r="AZ249" s="765">
        <v>76159</v>
      </c>
      <c r="BA249" s="765">
        <v>76159</v>
      </c>
      <c r="BB249" s="765">
        <v>76159</v>
      </c>
      <c r="BC249" s="765">
        <v>76159</v>
      </c>
      <c r="BD249" s="765">
        <v>76159</v>
      </c>
      <c r="BE249" s="765">
        <v>76159</v>
      </c>
      <c r="BF249" s="765">
        <v>76159</v>
      </c>
      <c r="BG249" s="765">
        <v>76159</v>
      </c>
      <c r="BH249" s="765">
        <v>53311</v>
      </c>
      <c r="BI249" s="765">
        <v>0</v>
      </c>
      <c r="BJ249" s="765">
        <v>0</v>
      </c>
      <c r="BK249" s="765">
        <v>0</v>
      </c>
      <c r="BL249" s="765">
        <v>0</v>
      </c>
      <c r="BM249" s="765">
        <v>0</v>
      </c>
      <c r="BN249" s="765">
        <v>0</v>
      </c>
      <c r="BO249" s="765">
        <v>0</v>
      </c>
      <c r="BP249" s="765">
        <v>0</v>
      </c>
      <c r="BQ249" s="765">
        <v>0</v>
      </c>
      <c r="BR249" s="765">
        <v>0</v>
      </c>
      <c r="BS249" s="765">
        <v>0</v>
      </c>
      <c r="BT249" s="766">
        <v>0</v>
      </c>
    </row>
    <row r="250" spans="2:72">
      <c r="B250" s="760"/>
      <c r="C250" s="760"/>
      <c r="D250" s="760" t="s">
        <v>118</v>
      </c>
      <c r="E250" s="760"/>
      <c r="F250" s="760"/>
      <c r="G250" s="760"/>
      <c r="H250" s="760" t="s">
        <v>882</v>
      </c>
      <c r="I250" s="640"/>
      <c r="J250" s="640"/>
      <c r="K250" s="50"/>
      <c r="L250" s="764"/>
      <c r="M250" s="765"/>
      <c r="N250" s="765"/>
      <c r="O250" s="765"/>
      <c r="P250" s="765">
        <v>475</v>
      </c>
      <c r="Q250" s="765">
        <v>432</v>
      </c>
      <c r="R250" s="765">
        <v>424</v>
      </c>
      <c r="S250" s="765">
        <v>424</v>
      </c>
      <c r="T250" s="765">
        <v>424</v>
      </c>
      <c r="U250" s="765">
        <v>424</v>
      </c>
      <c r="V250" s="765">
        <v>402</v>
      </c>
      <c r="W250" s="765">
        <v>402</v>
      </c>
      <c r="X250" s="765">
        <v>398</v>
      </c>
      <c r="Y250" s="765">
        <v>328</v>
      </c>
      <c r="Z250" s="765">
        <v>98</v>
      </c>
      <c r="AA250" s="765">
        <v>67</v>
      </c>
      <c r="AB250" s="765">
        <v>44</v>
      </c>
      <c r="AC250" s="765">
        <v>44</v>
      </c>
      <c r="AD250" s="765">
        <v>44</v>
      </c>
      <c r="AE250" s="765">
        <v>28</v>
      </c>
      <c r="AF250" s="765">
        <v>3</v>
      </c>
      <c r="AG250" s="765">
        <v>3</v>
      </c>
      <c r="AH250" s="765">
        <v>3</v>
      </c>
      <c r="AI250" s="765">
        <v>3</v>
      </c>
      <c r="AJ250" s="765">
        <v>0</v>
      </c>
      <c r="AK250" s="765">
        <v>0</v>
      </c>
      <c r="AL250" s="765">
        <v>0</v>
      </c>
      <c r="AM250" s="765">
        <v>0</v>
      </c>
      <c r="AN250" s="765">
        <v>0</v>
      </c>
      <c r="AO250" s="766">
        <v>0</v>
      </c>
      <c r="AP250" s="50"/>
      <c r="AQ250" s="764"/>
      <c r="AR250" s="765"/>
      <c r="AS250" s="765"/>
      <c r="AT250" s="765"/>
      <c r="AU250" s="765">
        <v>3004373</v>
      </c>
      <c r="AV250" s="765">
        <v>2867197</v>
      </c>
      <c r="AW250" s="765">
        <v>2840727</v>
      </c>
      <c r="AX250" s="765">
        <v>2840727</v>
      </c>
      <c r="AY250" s="765">
        <v>2840727</v>
      </c>
      <c r="AZ250" s="765">
        <v>2840727</v>
      </c>
      <c r="BA250" s="765">
        <v>2695898</v>
      </c>
      <c r="BB250" s="765">
        <v>2695898</v>
      </c>
      <c r="BC250" s="765">
        <v>2681930</v>
      </c>
      <c r="BD250" s="765">
        <v>2223924</v>
      </c>
      <c r="BE250" s="765">
        <v>853115</v>
      </c>
      <c r="BF250" s="765">
        <v>740441</v>
      </c>
      <c r="BG250" s="765">
        <v>517391</v>
      </c>
      <c r="BH250" s="765">
        <v>517391</v>
      </c>
      <c r="BI250" s="765">
        <v>517391</v>
      </c>
      <c r="BJ250" s="765">
        <v>342200</v>
      </c>
      <c r="BK250" s="765">
        <v>1553</v>
      </c>
      <c r="BL250" s="765">
        <v>1553</v>
      </c>
      <c r="BM250" s="765">
        <v>1553</v>
      </c>
      <c r="BN250" s="765">
        <v>1553</v>
      </c>
      <c r="BO250" s="765">
        <v>0</v>
      </c>
      <c r="BP250" s="765">
        <v>0</v>
      </c>
      <c r="BQ250" s="765">
        <v>0</v>
      </c>
      <c r="BR250" s="765">
        <v>0</v>
      </c>
      <c r="BS250" s="765">
        <v>0</v>
      </c>
      <c r="BT250" s="766">
        <v>0</v>
      </c>
    </row>
    <row r="251" spans="2:72">
      <c r="B251" s="760"/>
      <c r="C251" s="760"/>
      <c r="D251" s="760" t="s">
        <v>95</v>
      </c>
      <c r="E251" s="760"/>
      <c r="F251" s="760"/>
      <c r="G251" s="760"/>
      <c r="H251" s="760" t="s">
        <v>882</v>
      </c>
      <c r="I251" s="640"/>
      <c r="J251" s="640"/>
      <c r="K251" s="50"/>
      <c r="L251" s="764"/>
      <c r="M251" s="765"/>
      <c r="N251" s="765"/>
      <c r="O251" s="765"/>
      <c r="P251" s="765"/>
      <c r="Q251" s="765"/>
      <c r="R251" s="765"/>
      <c r="S251" s="765"/>
      <c r="T251" s="765"/>
      <c r="U251" s="765"/>
      <c r="V251" s="765"/>
      <c r="W251" s="765"/>
      <c r="X251" s="765"/>
      <c r="Y251" s="765"/>
      <c r="Z251" s="765"/>
      <c r="AA251" s="765"/>
      <c r="AB251" s="765"/>
      <c r="AC251" s="765"/>
      <c r="AD251" s="765"/>
      <c r="AE251" s="765"/>
      <c r="AF251" s="765"/>
      <c r="AG251" s="765"/>
      <c r="AH251" s="765"/>
      <c r="AI251" s="765"/>
      <c r="AJ251" s="765"/>
      <c r="AK251" s="765"/>
      <c r="AL251" s="765"/>
      <c r="AM251" s="765"/>
      <c r="AN251" s="765"/>
      <c r="AO251" s="766"/>
      <c r="AP251" s="50"/>
      <c r="AQ251" s="764"/>
      <c r="AR251" s="765"/>
      <c r="AS251" s="765"/>
      <c r="AT251" s="765"/>
      <c r="AU251" s="765">
        <v>3141</v>
      </c>
      <c r="AV251" s="765">
        <v>3081</v>
      </c>
      <c r="AW251" s="765">
        <v>3081</v>
      </c>
      <c r="AX251" s="765">
        <v>3081</v>
      </c>
      <c r="AY251" s="765">
        <v>3081</v>
      </c>
      <c r="AZ251" s="765">
        <v>3081</v>
      </c>
      <c r="BA251" s="765">
        <v>3081</v>
      </c>
      <c r="BB251" s="765">
        <v>3064</v>
      </c>
      <c r="BC251" s="765">
        <v>3064</v>
      </c>
      <c r="BD251" s="765">
        <v>3064</v>
      </c>
      <c r="BE251" s="765">
        <v>3103</v>
      </c>
      <c r="BF251" s="765">
        <v>3103</v>
      </c>
      <c r="BG251" s="765">
        <v>3103</v>
      </c>
      <c r="BH251" s="765">
        <v>3066</v>
      </c>
      <c r="BI251" s="765">
        <v>3066</v>
      </c>
      <c r="BJ251" s="765">
        <v>3064</v>
      </c>
      <c r="BK251" s="765">
        <v>0</v>
      </c>
      <c r="BL251" s="765">
        <v>0</v>
      </c>
      <c r="BM251" s="765">
        <v>0</v>
      </c>
      <c r="BN251" s="765">
        <v>0</v>
      </c>
      <c r="BO251" s="765">
        <v>0</v>
      </c>
      <c r="BP251" s="765">
        <v>0</v>
      </c>
      <c r="BQ251" s="765">
        <v>0</v>
      </c>
      <c r="BR251" s="765">
        <v>0</v>
      </c>
      <c r="BS251" s="765">
        <v>0</v>
      </c>
      <c r="BT251" s="766">
        <v>0</v>
      </c>
    </row>
    <row r="252" spans="2:72">
      <c r="B252" s="760"/>
      <c r="C252" s="760"/>
      <c r="D252" s="760" t="s">
        <v>96</v>
      </c>
      <c r="E252" s="760"/>
      <c r="F252" s="760"/>
      <c r="G252" s="760"/>
      <c r="H252" s="760" t="s">
        <v>882</v>
      </c>
      <c r="I252" s="640"/>
      <c r="J252" s="640"/>
      <c r="K252" s="50"/>
      <c r="L252" s="764"/>
      <c r="M252" s="765"/>
      <c r="N252" s="765"/>
      <c r="O252" s="765"/>
      <c r="P252" s="765"/>
      <c r="Q252" s="765"/>
      <c r="R252" s="765"/>
      <c r="S252" s="765"/>
      <c r="T252" s="765"/>
      <c r="U252" s="765"/>
      <c r="V252" s="765"/>
      <c r="W252" s="765"/>
      <c r="X252" s="765"/>
      <c r="Y252" s="765"/>
      <c r="Z252" s="765"/>
      <c r="AA252" s="765"/>
      <c r="AB252" s="765"/>
      <c r="AC252" s="765"/>
      <c r="AD252" s="765"/>
      <c r="AE252" s="765"/>
      <c r="AF252" s="765"/>
      <c r="AG252" s="765"/>
      <c r="AH252" s="765"/>
      <c r="AI252" s="765"/>
      <c r="AJ252" s="765"/>
      <c r="AK252" s="765"/>
      <c r="AL252" s="765"/>
      <c r="AM252" s="765"/>
      <c r="AN252" s="765"/>
      <c r="AO252" s="766"/>
      <c r="AP252" s="50"/>
      <c r="AQ252" s="764"/>
      <c r="AR252" s="765"/>
      <c r="AS252" s="765"/>
      <c r="AT252" s="765"/>
      <c r="AU252" s="765">
        <v>0</v>
      </c>
      <c r="AV252" s="765">
        <v>0</v>
      </c>
      <c r="AW252" s="765">
        <v>0</v>
      </c>
      <c r="AX252" s="765">
        <v>0</v>
      </c>
      <c r="AY252" s="765">
        <v>0</v>
      </c>
      <c r="AZ252" s="765">
        <v>0</v>
      </c>
      <c r="BA252" s="765">
        <v>0</v>
      </c>
      <c r="BB252" s="765">
        <v>0</v>
      </c>
      <c r="BC252" s="765">
        <v>0</v>
      </c>
      <c r="BD252" s="765">
        <v>0</v>
      </c>
      <c r="BE252" s="765">
        <v>0</v>
      </c>
      <c r="BF252" s="765">
        <v>0</v>
      </c>
      <c r="BG252" s="765">
        <v>0</v>
      </c>
      <c r="BH252" s="765">
        <v>0</v>
      </c>
      <c r="BI252" s="765">
        <v>0</v>
      </c>
      <c r="BJ252" s="765">
        <v>0</v>
      </c>
      <c r="BK252" s="765">
        <v>0</v>
      </c>
      <c r="BL252" s="765">
        <v>0</v>
      </c>
      <c r="BM252" s="765">
        <v>0</v>
      </c>
      <c r="BN252" s="765">
        <v>0</v>
      </c>
      <c r="BO252" s="765">
        <v>0</v>
      </c>
      <c r="BP252" s="765">
        <v>0</v>
      </c>
      <c r="BQ252" s="765">
        <v>0</v>
      </c>
      <c r="BR252" s="765">
        <v>0</v>
      </c>
      <c r="BS252" s="765">
        <v>0</v>
      </c>
      <c r="BT252" s="766">
        <v>0</v>
      </c>
    </row>
    <row r="253" spans="2:72">
      <c r="B253" s="760"/>
      <c r="C253" s="760"/>
      <c r="D253" s="760" t="s">
        <v>678</v>
      </c>
      <c r="E253" s="760"/>
      <c r="F253" s="760"/>
      <c r="G253" s="760"/>
      <c r="H253" s="760" t="s">
        <v>882</v>
      </c>
      <c r="I253" s="640"/>
      <c r="J253" s="640"/>
      <c r="K253" s="50"/>
      <c r="L253" s="764"/>
      <c r="M253" s="765"/>
      <c r="N253" s="765"/>
      <c r="O253" s="765"/>
      <c r="P253" s="765">
        <v>20</v>
      </c>
      <c r="Q253" s="765">
        <v>20</v>
      </c>
      <c r="R253" s="765">
        <v>20</v>
      </c>
      <c r="S253" s="765">
        <v>20</v>
      </c>
      <c r="T253" s="765">
        <v>20</v>
      </c>
      <c r="U253" s="765">
        <v>20</v>
      </c>
      <c r="V253" s="765">
        <v>20</v>
      </c>
      <c r="W253" s="765">
        <v>20</v>
      </c>
      <c r="X253" s="765">
        <v>20</v>
      </c>
      <c r="Y253" s="765">
        <v>20</v>
      </c>
      <c r="Z253" s="765">
        <v>20</v>
      </c>
      <c r="AA253" s="765">
        <v>20</v>
      </c>
      <c r="AB253" s="765">
        <v>20</v>
      </c>
      <c r="AC253" s="765">
        <v>20</v>
      </c>
      <c r="AD253" s="765">
        <v>20</v>
      </c>
      <c r="AE253" s="765">
        <v>20</v>
      </c>
      <c r="AF253" s="765">
        <v>20</v>
      </c>
      <c r="AG253" s="765">
        <v>20</v>
      </c>
      <c r="AH253" s="765">
        <v>18</v>
      </c>
      <c r="AI253" s="765">
        <v>0</v>
      </c>
      <c r="AJ253" s="765">
        <v>0</v>
      </c>
      <c r="AK253" s="765">
        <v>0</v>
      </c>
      <c r="AL253" s="765">
        <v>0</v>
      </c>
      <c r="AM253" s="765">
        <v>0</v>
      </c>
      <c r="AN253" s="765">
        <v>0</v>
      </c>
      <c r="AO253" s="766">
        <v>0</v>
      </c>
      <c r="AP253" s="50"/>
      <c r="AQ253" s="764"/>
      <c r="AR253" s="765"/>
      <c r="AS253" s="765"/>
      <c r="AT253" s="765"/>
      <c r="AU253" s="765">
        <v>37584</v>
      </c>
      <c r="AV253" s="765">
        <v>37584</v>
      </c>
      <c r="AW253" s="765">
        <v>37584</v>
      </c>
      <c r="AX253" s="765">
        <v>37584</v>
      </c>
      <c r="AY253" s="765">
        <v>37584</v>
      </c>
      <c r="AZ253" s="765">
        <v>37584</v>
      </c>
      <c r="BA253" s="765">
        <v>37584</v>
      </c>
      <c r="BB253" s="765">
        <v>37584</v>
      </c>
      <c r="BC253" s="765">
        <v>37584</v>
      </c>
      <c r="BD253" s="765">
        <v>37584</v>
      </c>
      <c r="BE253" s="765">
        <v>37584</v>
      </c>
      <c r="BF253" s="765">
        <v>37584</v>
      </c>
      <c r="BG253" s="765">
        <v>37584</v>
      </c>
      <c r="BH253" s="765">
        <v>37584</v>
      </c>
      <c r="BI253" s="765">
        <v>37584</v>
      </c>
      <c r="BJ253" s="765">
        <v>37584</v>
      </c>
      <c r="BK253" s="765">
        <v>37584</v>
      </c>
      <c r="BL253" s="765">
        <v>37584</v>
      </c>
      <c r="BM253" s="765">
        <v>35925</v>
      </c>
      <c r="BN253" s="765">
        <v>0</v>
      </c>
      <c r="BO253" s="765">
        <v>0</v>
      </c>
      <c r="BP253" s="765">
        <v>0</v>
      </c>
      <c r="BQ253" s="765">
        <v>0</v>
      </c>
      <c r="BR253" s="765">
        <v>0</v>
      </c>
      <c r="BS253" s="765">
        <v>0</v>
      </c>
      <c r="BT253" s="766">
        <v>0</v>
      </c>
    </row>
    <row r="254" spans="2:72">
      <c r="B254" s="760"/>
      <c r="C254" s="760"/>
      <c r="D254" s="760" t="s">
        <v>98</v>
      </c>
      <c r="E254" s="760"/>
      <c r="F254" s="760"/>
      <c r="G254" s="760"/>
      <c r="H254" s="760" t="s">
        <v>882</v>
      </c>
      <c r="I254" s="640"/>
      <c r="J254" s="640"/>
      <c r="K254" s="50"/>
      <c r="L254" s="764"/>
      <c r="M254" s="765"/>
      <c r="N254" s="765"/>
      <c r="O254" s="765"/>
      <c r="P254" s="765">
        <v>42</v>
      </c>
      <c r="Q254" s="765">
        <v>42</v>
      </c>
      <c r="R254" s="765">
        <v>42</v>
      </c>
      <c r="S254" s="765">
        <v>42</v>
      </c>
      <c r="T254" s="765">
        <v>42</v>
      </c>
      <c r="U254" s="765">
        <v>42</v>
      </c>
      <c r="V254" s="765">
        <v>42</v>
      </c>
      <c r="W254" s="765">
        <v>42</v>
      </c>
      <c r="X254" s="765">
        <v>42</v>
      </c>
      <c r="Y254" s="765">
        <v>42</v>
      </c>
      <c r="Z254" s="765">
        <v>42</v>
      </c>
      <c r="AA254" s="765">
        <v>42</v>
      </c>
      <c r="AB254" s="765">
        <v>42</v>
      </c>
      <c r="AC254" s="765">
        <v>42</v>
      </c>
      <c r="AD254" s="765">
        <v>42</v>
      </c>
      <c r="AE254" s="765">
        <v>42</v>
      </c>
      <c r="AF254" s="765">
        <v>10</v>
      </c>
      <c r="AG254" s="765">
        <v>10</v>
      </c>
      <c r="AH254" s="765">
        <v>10</v>
      </c>
      <c r="AI254" s="765">
        <v>10</v>
      </c>
      <c r="AJ254" s="765">
        <v>9</v>
      </c>
      <c r="AK254" s="765">
        <v>9</v>
      </c>
      <c r="AL254" s="765">
        <v>9</v>
      </c>
      <c r="AM254" s="765">
        <v>0</v>
      </c>
      <c r="AN254" s="765">
        <v>0</v>
      </c>
      <c r="AO254" s="766">
        <v>0</v>
      </c>
      <c r="AP254" s="50"/>
      <c r="AQ254" s="764"/>
      <c r="AR254" s="765"/>
      <c r="AS254" s="765"/>
      <c r="AT254" s="765"/>
      <c r="AU254" s="765">
        <v>807475</v>
      </c>
      <c r="AV254" s="765">
        <v>807475</v>
      </c>
      <c r="AW254" s="765">
        <v>807475</v>
      </c>
      <c r="AX254" s="765">
        <v>807475</v>
      </c>
      <c r="AY254" s="765">
        <v>807475</v>
      </c>
      <c r="AZ254" s="765">
        <v>807475</v>
      </c>
      <c r="BA254" s="765">
        <v>807475</v>
      </c>
      <c r="BB254" s="765">
        <v>807475</v>
      </c>
      <c r="BC254" s="765">
        <v>807475</v>
      </c>
      <c r="BD254" s="765">
        <v>807475</v>
      </c>
      <c r="BE254" s="765">
        <v>807475</v>
      </c>
      <c r="BF254" s="765">
        <v>807475</v>
      </c>
      <c r="BG254" s="765">
        <v>807475</v>
      </c>
      <c r="BH254" s="765">
        <v>807475</v>
      </c>
      <c r="BI254" s="765">
        <v>807475</v>
      </c>
      <c r="BJ254" s="765">
        <v>807475</v>
      </c>
      <c r="BK254" s="765">
        <v>204021</v>
      </c>
      <c r="BL254" s="765">
        <v>204021</v>
      </c>
      <c r="BM254" s="765">
        <v>204021</v>
      </c>
      <c r="BN254" s="765">
        <v>204021</v>
      </c>
      <c r="BO254" s="765">
        <v>192325</v>
      </c>
      <c r="BP254" s="765">
        <v>192325</v>
      </c>
      <c r="BQ254" s="765">
        <v>192325</v>
      </c>
      <c r="BR254" s="765">
        <v>0</v>
      </c>
      <c r="BS254" s="765">
        <v>0</v>
      </c>
      <c r="BT254" s="766">
        <v>0</v>
      </c>
    </row>
    <row r="255" spans="2:72">
      <c r="B255" s="760"/>
      <c r="C255" s="760"/>
      <c r="D255" s="760" t="s">
        <v>99</v>
      </c>
      <c r="E255" s="760"/>
      <c r="F255" s="760"/>
      <c r="G255" s="760"/>
      <c r="H255" s="760" t="s">
        <v>882</v>
      </c>
      <c r="I255" s="640"/>
      <c r="J255" s="640"/>
      <c r="K255" s="50"/>
      <c r="L255" s="764"/>
      <c r="M255" s="765"/>
      <c r="N255" s="765"/>
      <c r="O255" s="765"/>
      <c r="P255" s="765">
        <v>72</v>
      </c>
      <c r="Q255" s="765">
        <v>72</v>
      </c>
      <c r="R255" s="765">
        <v>72</v>
      </c>
      <c r="S255" s="765">
        <v>72</v>
      </c>
      <c r="T255" s="765">
        <v>188</v>
      </c>
      <c r="U255" s="765">
        <v>188</v>
      </c>
      <c r="V255" s="765">
        <v>188</v>
      </c>
      <c r="W255" s="765">
        <v>188</v>
      </c>
      <c r="X255" s="765">
        <v>188</v>
      </c>
      <c r="Y255" s="765">
        <v>188</v>
      </c>
      <c r="Z255" s="765">
        <v>188</v>
      </c>
      <c r="AA255" s="765">
        <v>188</v>
      </c>
      <c r="AB255" s="765">
        <v>188</v>
      </c>
      <c r="AC255" s="765">
        <v>131</v>
      </c>
      <c r="AD255" s="765">
        <v>0</v>
      </c>
      <c r="AE255" s="765">
        <v>0</v>
      </c>
      <c r="AF255" s="765">
        <v>0</v>
      </c>
      <c r="AG255" s="765">
        <v>0</v>
      </c>
      <c r="AH255" s="765">
        <v>0</v>
      </c>
      <c r="AI255" s="765">
        <v>0</v>
      </c>
      <c r="AJ255" s="765">
        <v>0</v>
      </c>
      <c r="AK255" s="765">
        <v>0</v>
      </c>
      <c r="AL255" s="765">
        <v>0</v>
      </c>
      <c r="AM255" s="765">
        <v>0</v>
      </c>
      <c r="AN255" s="765">
        <v>0</v>
      </c>
      <c r="AO255" s="766">
        <v>0</v>
      </c>
      <c r="AP255" s="50"/>
      <c r="AQ255" s="764"/>
      <c r="AR255" s="765"/>
      <c r="AS255" s="765"/>
      <c r="AT255" s="765"/>
      <c r="AU255" s="765">
        <v>338247</v>
      </c>
      <c r="AV255" s="765">
        <v>338247</v>
      </c>
      <c r="AW255" s="765">
        <v>338247</v>
      </c>
      <c r="AX255" s="765">
        <v>338247</v>
      </c>
      <c r="AY255" s="765">
        <v>837746</v>
      </c>
      <c r="AZ255" s="765">
        <v>837746</v>
      </c>
      <c r="BA255" s="765">
        <v>837746</v>
      </c>
      <c r="BB255" s="765">
        <v>837746</v>
      </c>
      <c r="BC255" s="765">
        <v>837746</v>
      </c>
      <c r="BD255" s="765">
        <v>837746</v>
      </c>
      <c r="BE255" s="765">
        <v>837746</v>
      </c>
      <c r="BF255" s="765">
        <v>837746</v>
      </c>
      <c r="BG255" s="765">
        <v>837746</v>
      </c>
      <c r="BH255" s="765">
        <v>586422</v>
      </c>
      <c r="BI255" s="765">
        <v>0</v>
      </c>
      <c r="BJ255" s="765">
        <v>0</v>
      </c>
      <c r="BK255" s="765">
        <v>0</v>
      </c>
      <c r="BL255" s="765">
        <v>0</v>
      </c>
      <c r="BM255" s="765">
        <v>0</v>
      </c>
      <c r="BN255" s="765">
        <v>0</v>
      </c>
      <c r="BO255" s="765">
        <v>0</v>
      </c>
      <c r="BP255" s="765">
        <v>0</v>
      </c>
      <c r="BQ255" s="765">
        <v>0</v>
      </c>
      <c r="BR255" s="765">
        <v>0</v>
      </c>
      <c r="BS255" s="765">
        <v>0</v>
      </c>
      <c r="BT255" s="766">
        <v>0</v>
      </c>
    </row>
    <row r="256" spans="2:72">
      <c r="B256" s="760"/>
      <c r="C256" s="760"/>
      <c r="D256" s="760" t="s">
        <v>100</v>
      </c>
      <c r="E256" s="760"/>
      <c r="F256" s="760"/>
      <c r="G256" s="760"/>
      <c r="H256" s="760" t="s">
        <v>882</v>
      </c>
      <c r="I256" s="640"/>
      <c r="J256" s="640"/>
      <c r="K256" s="50"/>
      <c r="L256" s="764"/>
      <c r="M256" s="765"/>
      <c r="N256" s="765"/>
      <c r="O256" s="765"/>
      <c r="P256" s="765">
        <v>139</v>
      </c>
      <c r="Q256" s="765">
        <v>139</v>
      </c>
      <c r="R256" s="765">
        <v>139</v>
      </c>
      <c r="S256" s="765">
        <v>130</v>
      </c>
      <c r="T256" s="765">
        <v>130</v>
      </c>
      <c r="U256" s="765">
        <v>130</v>
      </c>
      <c r="V256" s="765">
        <v>127</v>
      </c>
      <c r="W256" s="765">
        <v>127</v>
      </c>
      <c r="X256" s="765">
        <v>127</v>
      </c>
      <c r="Y256" s="765">
        <v>113</v>
      </c>
      <c r="Z256" s="765">
        <v>100</v>
      </c>
      <c r="AA256" s="765">
        <v>100</v>
      </c>
      <c r="AB256" s="765">
        <v>67</v>
      </c>
      <c r="AC256" s="765">
        <v>67</v>
      </c>
      <c r="AD256" s="765">
        <v>67</v>
      </c>
      <c r="AE256" s="765">
        <v>51</v>
      </c>
      <c r="AF256" s="765">
        <v>4</v>
      </c>
      <c r="AG256" s="765">
        <v>4</v>
      </c>
      <c r="AH256" s="765">
        <v>4</v>
      </c>
      <c r="AI256" s="765">
        <v>4</v>
      </c>
      <c r="AJ256" s="765">
        <v>0</v>
      </c>
      <c r="AK256" s="765">
        <v>0</v>
      </c>
      <c r="AL256" s="765">
        <v>0</v>
      </c>
      <c r="AM256" s="765">
        <v>0</v>
      </c>
      <c r="AN256" s="765">
        <v>0</v>
      </c>
      <c r="AO256" s="766">
        <v>0</v>
      </c>
      <c r="AP256" s="50"/>
      <c r="AQ256" s="764"/>
      <c r="AR256" s="765"/>
      <c r="AS256" s="765"/>
      <c r="AT256" s="765"/>
      <c r="AU256" s="765">
        <v>679088</v>
      </c>
      <c r="AV256" s="765">
        <v>679088</v>
      </c>
      <c r="AW256" s="765">
        <v>679088</v>
      </c>
      <c r="AX256" s="765">
        <v>650499</v>
      </c>
      <c r="AY256" s="765">
        <v>650499</v>
      </c>
      <c r="AZ256" s="765">
        <v>650499</v>
      </c>
      <c r="BA256" s="765">
        <v>623767</v>
      </c>
      <c r="BB256" s="765">
        <v>623767</v>
      </c>
      <c r="BC256" s="765">
        <v>623767</v>
      </c>
      <c r="BD256" s="765">
        <v>510518</v>
      </c>
      <c r="BE256" s="765">
        <v>399681</v>
      </c>
      <c r="BF256" s="765">
        <v>399681</v>
      </c>
      <c r="BG256" s="765">
        <v>204589</v>
      </c>
      <c r="BH256" s="765">
        <v>204589</v>
      </c>
      <c r="BI256" s="765">
        <v>204589</v>
      </c>
      <c r="BJ256" s="765">
        <v>155734</v>
      </c>
      <c r="BK256" s="765">
        <v>11858</v>
      </c>
      <c r="BL256" s="765">
        <v>11858</v>
      </c>
      <c r="BM256" s="765">
        <v>11858</v>
      </c>
      <c r="BN256" s="765">
        <v>11858</v>
      </c>
      <c r="BO256" s="765">
        <v>0</v>
      </c>
      <c r="BP256" s="765">
        <v>0</v>
      </c>
      <c r="BQ256" s="765">
        <v>0</v>
      </c>
      <c r="BR256" s="765">
        <v>0</v>
      </c>
      <c r="BS256" s="765">
        <v>0</v>
      </c>
      <c r="BT256" s="766">
        <v>0</v>
      </c>
    </row>
    <row r="257" spans="2:72">
      <c r="B257" s="760"/>
      <c r="C257" s="760"/>
      <c r="D257" s="760" t="s">
        <v>101</v>
      </c>
      <c r="E257" s="760"/>
      <c r="F257" s="760"/>
      <c r="G257" s="760"/>
      <c r="H257" s="760" t="s">
        <v>882</v>
      </c>
      <c r="I257" s="640"/>
      <c r="J257" s="640"/>
      <c r="K257" s="50"/>
      <c r="L257" s="764"/>
      <c r="M257" s="765"/>
      <c r="N257" s="765"/>
      <c r="O257" s="765"/>
      <c r="P257" s="765">
        <v>0</v>
      </c>
      <c r="Q257" s="765">
        <v>0</v>
      </c>
      <c r="R257" s="765">
        <v>0</v>
      </c>
      <c r="S257" s="765">
        <v>0</v>
      </c>
      <c r="T257" s="765">
        <v>0</v>
      </c>
      <c r="U257" s="765">
        <v>0</v>
      </c>
      <c r="V257" s="765">
        <v>0</v>
      </c>
      <c r="W257" s="765">
        <v>0</v>
      </c>
      <c r="X257" s="765">
        <v>0</v>
      </c>
      <c r="Y257" s="765">
        <v>0</v>
      </c>
      <c r="Z257" s="765">
        <v>0</v>
      </c>
      <c r="AA257" s="765">
        <v>0</v>
      </c>
      <c r="AB257" s="765">
        <v>0</v>
      </c>
      <c r="AC257" s="765">
        <v>0</v>
      </c>
      <c r="AD257" s="765">
        <v>0</v>
      </c>
      <c r="AE257" s="765">
        <v>0</v>
      </c>
      <c r="AF257" s="765">
        <v>0</v>
      </c>
      <c r="AG257" s="765">
        <v>0</v>
      </c>
      <c r="AH257" s="765">
        <v>0</v>
      </c>
      <c r="AI257" s="765">
        <v>0</v>
      </c>
      <c r="AJ257" s="765">
        <v>0</v>
      </c>
      <c r="AK257" s="765">
        <v>0</v>
      </c>
      <c r="AL257" s="765">
        <v>0</v>
      </c>
      <c r="AM257" s="765">
        <v>0</v>
      </c>
      <c r="AN257" s="765">
        <v>0</v>
      </c>
      <c r="AO257" s="766">
        <v>0</v>
      </c>
      <c r="AP257" s="50"/>
      <c r="AQ257" s="764"/>
      <c r="AR257" s="765"/>
      <c r="AS257" s="765"/>
      <c r="AT257" s="765"/>
      <c r="AU257" s="765">
        <v>0</v>
      </c>
      <c r="AV257" s="765">
        <v>0</v>
      </c>
      <c r="AW257" s="765">
        <v>0</v>
      </c>
      <c r="AX257" s="765">
        <v>0</v>
      </c>
      <c r="AY257" s="765">
        <v>0</v>
      </c>
      <c r="AZ257" s="765">
        <v>0</v>
      </c>
      <c r="BA257" s="765">
        <v>0</v>
      </c>
      <c r="BB257" s="765">
        <v>0</v>
      </c>
      <c r="BC257" s="765">
        <v>0</v>
      </c>
      <c r="BD257" s="765">
        <v>0</v>
      </c>
      <c r="BE257" s="765">
        <v>0</v>
      </c>
      <c r="BF257" s="765">
        <v>0</v>
      </c>
      <c r="BG257" s="765">
        <v>0</v>
      </c>
      <c r="BH257" s="765">
        <v>0</v>
      </c>
      <c r="BI257" s="765">
        <v>0</v>
      </c>
      <c r="BJ257" s="765">
        <v>0</v>
      </c>
      <c r="BK257" s="765">
        <v>0</v>
      </c>
      <c r="BL257" s="765">
        <v>0</v>
      </c>
      <c r="BM257" s="765">
        <v>0</v>
      </c>
      <c r="BN257" s="765">
        <v>0</v>
      </c>
      <c r="BO257" s="765">
        <v>0</v>
      </c>
      <c r="BP257" s="765">
        <v>0</v>
      </c>
      <c r="BQ257" s="765">
        <v>0</v>
      </c>
      <c r="BR257" s="765">
        <v>0</v>
      </c>
      <c r="BS257" s="765">
        <v>0</v>
      </c>
      <c r="BT257" s="766">
        <v>0</v>
      </c>
    </row>
    <row r="258" spans="2:72">
      <c r="B258" s="760"/>
      <c r="C258" s="760"/>
      <c r="D258" s="760" t="s">
        <v>102</v>
      </c>
      <c r="E258" s="760"/>
      <c r="F258" s="760"/>
      <c r="G258" s="760"/>
      <c r="H258" s="760" t="s">
        <v>882</v>
      </c>
      <c r="I258" s="640"/>
      <c r="J258" s="640"/>
      <c r="K258" s="50"/>
      <c r="L258" s="764"/>
      <c r="M258" s="765"/>
      <c r="N258" s="765"/>
      <c r="O258" s="765"/>
      <c r="P258" s="765">
        <v>364</v>
      </c>
      <c r="Q258" s="765">
        <v>364</v>
      </c>
      <c r="R258" s="765">
        <v>364</v>
      </c>
      <c r="S258" s="765">
        <v>364</v>
      </c>
      <c r="T258" s="765">
        <v>364</v>
      </c>
      <c r="U258" s="765">
        <v>364</v>
      </c>
      <c r="V258" s="765">
        <v>364</v>
      </c>
      <c r="W258" s="765">
        <v>364</v>
      </c>
      <c r="X258" s="765">
        <v>364</v>
      </c>
      <c r="Y258" s="765">
        <v>364</v>
      </c>
      <c r="Z258" s="765">
        <v>364</v>
      </c>
      <c r="AA258" s="765">
        <v>364</v>
      </c>
      <c r="AB258" s="765">
        <v>364</v>
      </c>
      <c r="AC258" s="765">
        <v>364</v>
      </c>
      <c r="AD258" s="765">
        <v>158</v>
      </c>
      <c r="AE258" s="765">
        <v>0</v>
      </c>
      <c r="AF258" s="765">
        <v>0</v>
      </c>
      <c r="AG258" s="765">
        <v>0</v>
      </c>
      <c r="AH258" s="765">
        <v>0</v>
      </c>
      <c r="AI258" s="765">
        <v>0</v>
      </c>
      <c r="AJ258" s="765">
        <v>0</v>
      </c>
      <c r="AK258" s="765">
        <v>0</v>
      </c>
      <c r="AL258" s="765">
        <v>0</v>
      </c>
      <c r="AM258" s="765">
        <v>0</v>
      </c>
      <c r="AN258" s="765">
        <v>0</v>
      </c>
      <c r="AO258" s="766">
        <v>0</v>
      </c>
      <c r="AP258" s="50"/>
      <c r="AQ258" s="764"/>
      <c r="AR258" s="765"/>
      <c r="AS258" s="765"/>
      <c r="AT258" s="765"/>
      <c r="AU258" s="765">
        <v>878463</v>
      </c>
      <c r="AV258" s="765">
        <v>878463</v>
      </c>
      <c r="AW258" s="765">
        <v>878463</v>
      </c>
      <c r="AX258" s="765">
        <v>878463</v>
      </c>
      <c r="AY258" s="765">
        <v>878463</v>
      </c>
      <c r="AZ258" s="765">
        <v>878463</v>
      </c>
      <c r="BA258" s="765">
        <v>878463</v>
      </c>
      <c r="BB258" s="765">
        <v>878463</v>
      </c>
      <c r="BC258" s="765">
        <v>878463</v>
      </c>
      <c r="BD258" s="765">
        <v>878463</v>
      </c>
      <c r="BE258" s="765">
        <v>878463</v>
      </c>
      <c r="BF258" s="765">
        <v>878463</v>
      </c>
      <c r="BG258" s="765">
        <v>878463</v>
      </c>
      <c r="BH258" s="765">
        <v>878463</v>
      </c>
      <c r="BI258" s="765">
        <v>381173</v>
      </c>
      <c r="BJ258" s="765">
        <v>0</v>
      </c>
      <c r="BK258" s="765">
        <v>0</v>
      </c>
      <c r="BL258" s="765">
        <v>0</v>
      </c>
      <c r="BM258" s="765">
        <v>0</v>
      </c>
      <c r="BN258" s="765">
        <v>0</v>
      </c>
      <c r="BO258" s="765">
        <v>0</v>
      </c>
      <c r="BP258" s="765">
        <v>0</v>
      </c>
      <c r="BQ258" s="765">
        <v>0</v>
      </c>
      <c r="BR258" s="765">
        <v>0</v>
      </c>
      <c r="BS258" s="765">
        <v>0</v>
      </c>
      <c r="BT258" s="766">
        <v>0</v>
      </c>
    </row>
    <row r="259" spans="2:72">
      <c r="B259" s="760"/>
      <c r="C259" s="760"/>
      <c r="D259" s="760" t="s">
        <v>103</v>
      </c>
      <c r="E259" s="760"/>
      <c r="F259" s="760"/>
      <c r="G259" s="760"/>
      <c r="H259" s="760" t="s">
        <v>882</v>
      </c>
      <c r="I259" s="640"/>
      <c r="J259" s="640"/>
      <c r="K259" s="50"/>
      <c r="L259" s="764"/>
      <c r="M259" s="765"/>
      <c r="N259" s="765"/>
      <c r="O259" s="765"/>
      <c r="P259" s="765">
        <v>0</v>
      </c>
      <c r="Q259" s="765">
        <v>0</v>
      </c>
      <c r="R259" s="765">
        <v>0</v>
      </c>
      <c r="S259" s="765">
        <v>0</v>
      </c>
      <c r="T259" s="765">
        <v>0</v>
      </c>
      <c r="U259" s="765">
        <v>0</v>
      </c>
      <c r="V259" s="765">
        <v>0</v>
      </c>
      <c r="W259" s="765">
        <v>0</v>
      </c>
      <c r="X259" s="765">
        <v>0</v>
      </c>
      <c r="Y259" s="765">
        <v>0</v>
      </c>
      <c r="Z259" s="765">
        <v>0</v>
      </c>
      <c r="AA259" s="765">
        <v>0</v>
      </c>
      <c r="AB259" s="765">
        <v>0</v>
      </c>
      <c r="AC259" s="765">
        <v>0</v>
      </c>
      <c r="AD259" s="765">
        <v>0</v>
      </c>
      <c r="AE259" s="765">
        <v>0</v>
      </c>
      <c r="AF259" s="765">
        <v>0</v>
      </c>
      <c r="AG259" s="765">
        <v>0</v>
      </c>
      <c r="AH259" s="765">
        <v>0</v>
      </c>
      <c r="AI259" s="765">
        <v>0</v>
      </c>
      <c r="AJ259" s="765">
        <v>0</v>
      </c>
      <c r="AK259" s="765">
        <v>0</v>
      </c>
      <c r="AL259" s="765">
        <v>0</v>
      </c>
      <c r="AM259" s="765">
        <v>0</v>
      </c>
      <c r="AN259" s="765">
        <v>0</v>
      </c>
      <c r="AO259" s="766">
        <v>0</v>
      </c>
      <c r="AP259" s="50"/>
      <c r="AQ259" s="764"/>
      <c r="AR259" s="765"/>
      <c r="AS259" s="765"/>
      <c r="AT259" s="765"/>
      <c r="AU259" s="765">
        <v>0</v>
      </c>
      <c r="AV259" s="765">
        <v>0</v>
      </c>
      <c r="AW259" s="765">
        <v>0</v>
      </c>
      <c r="AX259" s="765">
        <v>0</v>
      </c>
      <c r="AY259" s="765">
        <v>0</v>
      </c>
      <c r="AZ259" s="765">
        <v>0</v>
      </c>
      <c r="BA259" s="765">
        <v>0</v>
      </c>
      <c r="BB259" s="765">
        <v>0</v>
      </c>
      <c r="BC259" s="765">
        <v>0</v>
      </c>
      <c r="BD259" s="765">
        <v>0</v>
      </c>
      <c r="BE259" s="765">
        <v>0</v>
      </c>
      <c r="BF259" s="765">
        <v>0</v>
      </c>
      <c r="BG259" s="765">
        <v>0</v>
      </c>
      <c r="BH259" s="765">
        <v>0</v>
      </c>
      <c r="BI259" s="765">
        <v>0</v>
      </c>
      <c r="BJ259" s="765">
        <v>0</v>
      </c>
      <c r="BK259" s="765">
        <v>0</v>
      </c>
      <c r="BL259" s="765">
        <v>0</v>
      </c>
      <c r="BM259" s="765">
        <v>0</v>
      </c>
      <c r="BN259" s="765">
        <v>0</v>
      </c>
      <c r="BO259" s="765">
        <v>0</v>
      </c>
      <c r="BP259" s="765">
        <v>0</v>
      </c>
      <c r="BQ259" s="765">
        <v>0</v>
      </c>
      <c r="BR259" s="765">
        <v>0</v>
      </c>
      <c r="BS259" s="765">
        <v>0</v>
      </c>
      <c r="BT259" s="766">
        <v>0</v>
      </c>
    </row>
    <row r="260" spans="2:72">
      <c r="B260" s="760"/>
      <c r="C260" s="760"/>
      <c r="D260" s="760" t="s">
        <v>104</v>
      </c>
      <c r="E260" s="760"/>
      <c r="F260" s="760"/>
      <c r="G260" s="760"/>
      <c r="H260" s="760" t="s">
        <v>882</v>
      </c>
      <c r="I260" s="640"/>
      <c r="J260" s="640"/>
      <c r="K260" s="50"/>
      <c r="L260" s="764"/>
      <c r="M260" s="765"/>
      <c r="N260" s="765"/>
      <c r="O260" s="765"/>
      <c r="P260" s="765">
        <v>0</v>
      </c>
      <c r="Q260" s="765">
        <v>0</v>
      </c>
      <c r="R260" s="765">
        <v>0</v>
      </c>
      <c r="S260" s="765">
        <v>0</v>
      </c>
      <c r="T260" s="765">
        <v>0</v>
      </c>
      <c r="U260" s="765">
        <v>0</v>
      </c>
      <c r="V260" s="765">
        <v>0</v>
      </c>
      <c r="W260" s="765">
        <v>0</v>
      </c>
      <c r="X260" s="765">
        <v>0</v>
      </c>
      <c r="Y260" s="765">
        <v>0</v>
      </c>
      <c r="Z260" s="765">
        <v>0</v>
      </c>
      <c r="AA260" s="765">
        <v>0</v>
      </c>
      <c r="AB260" s="765">
        <v>0</v>
      </c>
      <c r="AC260" s="765">
        <v>0</v>
      </c>
      <c r="AD260" s="765">
        <v>0</v>
      </c>
      <c r="AE260" s="765">
        <v>0</v>
      </c>
      <c r="AF260" s="765">
        <v>0</v>
      </c>
      <c r="AG260" s="765">
        <v>0</v>
      </c>
      <c r="AH260" s="765">
        <v>0</v>
      </c>
      <c r="AI260" s="765">
        <v>0</v>
      </c>
      <c r="AJ260" s="765">
        <v>0</v>
      </c>
      <c r="AK260" s="765">
        <v>0</v>
      </c>
      <c r="AL260" s="765">
        <v>0</v>
      </c>
      <c r="AM260" s="765">
        <v>0</v>
      </c>
      <c r="AN260" s="765">
        <v>0</v>
      </c>
      <c r="AO260" s="766">
        <v>0</v>
      </c>
      <c r="AP260" s="50"/>
      <c r="AQ260" s="764"/>
      <c r="AR260" s="765"/>
      <c r="AS260" s="765"/>
      <c r="AT260" s="765"/>
      <c r="AU260" s="765">
        <v>0</v>
      </c>
      <c r="AV260" s="765">
        <v>0</v>
      </c>
      <c r="AW260" s="765">
        <v>0</v>
      </c>
      <c r="AX260" s="765">
        <v>0</v>
      </c>
      <c r="AY260" s="765">
        <v>0</v>
      </c>
      <c r="AZ260" s="765">
        <v>0</v>
      </c>
      <c r="BA260" s="765">
        <v>0</v>
      </c>
      <c r="BB260" s="765">
        <v>0</v>
      </c>
      <c r="BC260" s="765">
        <v>0</v>
      </c>
      <c r="BD260" s="765">
        <v>0</v>
      </c>
      <c r="BE260" s="765">
        <v>0</v>
      </c>
      <c r="BF260" s="765">
        <v>0</v>
      </c>
      <c r="BG260" s="765">
        <v>0</v>
      </c>
      <c r="BH260" s="765">
        <v>0</v>
      </c>
      <c r="BI260" s="765">
        <v>0</v>
      </c>
      <c r="BJ260" s="765">
        <v>0</v>
      </c>
      <c r="BK260" s="765">
        <v>0</v>
      </c>
      <c r="BL260" s="765">
        <v>0</v>
      </c>
      <c r="BM260" s="765">
        <v>0</v>
      </c>
      <c r="BN260" s="765">
        <v>0</v>
      </c>
      <c r="BO260" s="765">
        <v>0</v>
      </c>
      <c r="BP260" s="765">
        <v>0</v>
      </c>
      <c r="BQ260" s="765">
        <v>0</v>
      </c>
      <c r="BR260" s="765">
        <v>0</v>
      </c>
      <c r="BS260" s="765">
        <v>0</v>
      </c>
      <c r="BT260" s="766">
        <v>0</v>
      </c>
    </row>
    <row r="261" spans="2:72">
      <c r="B261" s="760"/>
      <c r="C261" s="760"/>
      <c r="D261" s="760" t="s">
        <v>106</v>
      </c>
      <c r="E261" s="760"/>
      <c r="F261" s="760"/>
      <c r="G261" s="760"/>
      <c r="H261" s="760" t="s">
        <v>882</v>
      </c>
      <c r="I261" s="640"/>
      <c r="J261" s="640"/>
      <c r="K261" s="50"/>
      <c r="L261" s="764"/>
      <c r="M261" s="765"/>
      <c r="N261" s="765"/>
      <c r="O261" s="765"/>
      <c r="P261" s="765">
        <v>0</v>
      </c>
      <c r="Q261" s="765">
        <v>0</v>
      </c>
      <c r="R261" s="765">
        <v>0</v>
      </c>
      <c r="S261" s="765">
        <v>0</v>
      </c>
      <c r="T261" s="765">
        <v>0</v>
      </c>
      <c r="U261" s="765">
        <v>0</v>
      </c>
      <c r="V261" s="765">
        <v>0</v>
      </c>
      <c r="W261" s="765">
        <v>0</v>
      </c>
      <c r="X261" s="765">
        <v>0</v>
      </c>
      <c r="Y261" s="765">
        <v>0</v>
      </c>
      <c r="Z261" s="765">
        <v>0</v>
      </c>
      <c r="AA261" s="765">
        <v>0</v>
      </c>
      <c r="AB261" s="765">
        <v>0</v>
      </c>
      <c r="AC261" s="765">
        <v>0</v>
      </c>
      <c r="AD261" s="765">
        <v>0</v>
      </c>
      <c r="AE261" s="765">
        <v>0</v>
      </c>
      <c r="AF261" s="765">
        <v>0</v>
      </c>
      <c r="AG261" s="765">
        <v>0</v>
      </c>
      <c r="AH261" s="765">
        <v>0</v>
      </c>
      <c r="AI261" s="765">
        <v>0</v>
      </c>
      <c r="AJ261" s="765">
        <v>0</v>
      </c>
      <c r="AK261" s="765">
        <v>0</v>
      </c>
      <c r="AL261" s="765">
        <v>0</v>
      </c>
      <c r="AM261" s="765">
        <v>0</v>
      </c>
      <c r="AN261" s="765">
        <v>0</v>
      </c>
      <c r="AO261" s="766">
        <v>0</v>
      </c>
      <c r="AP261" s="50"/>
      <c r="AQ261" s="764"/>
      <c r="AR261" s="765"/>
      <c r="AS261" s="765"/>
      <c r="AT261" s="765"/>
      <c r="AU261" s="765">
        <v>0</v>
      </c>
      <c r="AV261" s="765">
        <v>0</v>
      </c>
      <c r="AW261" s="765">
        <v>0</v>
      </c>
      <c r="AX261" s="765">
        <v>0</v>
      </c>
      <c r="AY261" s="765">
        <v>0</v>
      </c>
      <c r="AZ261" s="765">
        <v>0</v>
      </c>
      <c r="BA261" s="765">
        <v>0</v>
      </c>
      <c r="BB261" s="765">
        <v>0</v>
      </c>
      <c r="BC261" s="765">
        <v>0</v>
      </c>
      <c r="BD261" s="765">
        <v>0</v>
      </c>
      <c r="BE261" s="765">
        <v>0</v>
      </c>
      <c r="BF261" s="765">
        <v>0</v>
      </c>
      <c r="BG261" s="765">
        <v>0</v>
      </c>
      <c r="BH261" s="765">
        <v>0</v>
      </c>
      <c r="BI261" s="765">
        <v>0</v>
      </c>
      <c r="BJ261" s="765">
        <v>0</v>
      </c>
      <c r="BK261" s="765">
        <v>0</v>
      </c>
      <c r="BL261" s="765">
        <v>0</v>
      </c>
      <c r="BM261" s="765">
        <v>0</v>
      </c>
      <c r="BN261" s="765">
        <v>0</v>
      </c>
      <c r="BO261" s="765">
        <v>0</v>
      </c>
      <c r="BP261" s="765">
        <v>0</v>
      </c>
      <c r="BQ261" s="765">
        <v>0</v>
      </c>
      <c r="BR261" s="765">
        <v>0</v>
      </c>
      <c r="BS261" s="765">
        <v>0</v>
      </c>
      <c r="BT261" s="766">
        <v>0</v>
      </c>
    </row>
    <row r="262" spans="2:72">
      <c r="B262" s="760"/>
      <c r="C262" s="760"/>
      <c r="D262" s="760" t="s">
        <v>105</v>
      </c>
      <c r="E262" s="760"/>
      <c r="F262" s="760"/>
      <c r="G262" s="760"/>
      <c r="H262" s="760" t="s">
        <v>882</v>
      </c>
      <c r="I262" s="640"/>
      <c r="J262" s="640"/>
      <c r="K262" s="50"/>
      <c r="L262" s="764"/>
      <c r="M262" s="765"/>
      <c r="N262" s="765"/>
      <c r="O262" s="765"/>
      <c r="P262" s="765">
        <v>0</v>
      </c>
      <c r="Q262" s="765">
        <v>0</v>
      </c>
      <c r="R262" s="765">
        <v>0</v>
      </c>
      <c r="S262" s="765">
        <v>0</v>
      </c>
      <c r="T262" s="765">
        <v>0</v>
      </c>
      <c r="U262" s="765">
        <v>0</v>
      </c>
      <c r="V262" s="765">
        <v>0</v>
      </c>
      <c r="W262" s="765">
        <v>0</v>
      </c>
      <c r="X262" s="765">
        <v>0</v>
      </c>
      <c r="Y262" s="765">
        <v>0</v>
      </c>
      <c r="Z262" s="765">
        <v>0</v>
      </c>
      <c r="AA262" s="765">
        <v>0</v>
      </c>
      <c r="AB262" s="765">
        <v>0</v>
      </c>
      <c r="AC262" s="765">
        <v>0</v>
      </c>
      <c r="AD262" s="765">
        <v>0</v>
      </c>
      <c r="AE262" s="765">
        <v>0</v>
      </c>
      <c r="AF262" s="765">
        <v>0</v>
      </c>
      <c r="AG262" s="765">
        <v>0</v>
      </c>
      <c r="AH262" s="765">
        <v>0</v>
      </c>
      <c r="AI262" s="765">
        <v>0</v>
      </c>
      <c r="AJ262" s="765">
        <v>0</v>
      </c>
      <c r="AK262" s="765">
        <v>0</v>
      </c>
      <c r="AL262" s="765">
        <v>0</v>
      </c>
      <c r="AM262" s="765">
        <v>0</v>
      </c>
      <c r="AN262" s="765">
        <v>0</v>
      </c>
      <c r="AO262" s="766">
        <v>0</v>
      </c>
      <c r="AP262" s="50"/>
      <c r="AQ262" s="764"/>
      <c r="AR262" s="765"/>
      <c r="AS262" s="765"/>
      <c r="AT262" s="765"/>
      <c r="AU262" s="765">
        <v>0</v>
      </c>
      <c r="AV262" s="765">
        <v>0</v>
      </c>
      <c r="AW262" s="765">
        <v>0</v>
      </c>
      <c r="AX262" s="765">
        <v>0</v>
      </c>
      <c r="AY262" s="765">
        <v>0</v>
      </c>
      <c r="AZ262" s="765">
        <v>0</v>
      </c>
      <c r="BA262" s="765">
        <v>0</v>
      </c>
      <c r="BB262" s="765">
        <v>0</v>
      </c>
      <c r="BC262" s="765">
        <v>0</v>
      </c>
      <c r="BD262" s="765">
        <v>0</v>
      </c>
      <c r="BE262" s="765">
        <v>0</v>
      </c>
      <c r="BF262" s="765">
        <v>0</v>
      </c>
      <c r="BG262" s="765">
        <v>0</v>
      </c>
      <c r="BH262" s="765">
        <v>0</v>
      </c>
      <c r="BI262" s="765">
        <v>0</v>
      </c>
      <c r="BJ262" s="765">
        <v>0</v>
      </c>
      <c r="BK262" s="765">
        <v>0</v>
      </c>
      <c r="BL262" s="765">
        <v>0</v>
      </c>
      <c r="BM262" s="765">
        <v>0</v>
      </c>
      <c r="BN262" s="765">
        <v>0</v>
      </c>
      <c r="BO262" s="765">
        <v>0</v>
      </c>
      <c r="BP262" s="765">
        <v>0</v>
      </c>
      <c r="BQ262" s="765">
        <v>0</v>
      </c>
      <c r="BR262" s="765">
        <v>0</v>
      </c>
      <c r="BS262" s="765">
        <v>0</v>
      </c>
      <c r="BT262" s="766">
        <v>0</v>
      </c>
    </row>
    <row r="263" spans="2:72">
      <c r="B263" s="760"/>
      <c r="C263" s="760"/>
      <c r="D263" s="760" t="s">
        <v>108</v>
      </c>
      <c r="E263" s="760"/>
      <c r="F263" s="760"/>
      <c r="G263" s="760"/>
      <c r="H263" s="760" t="s">
        <v>882</v>
      </c>
      <c r="I263" s="640"/>
      <c r="J263" s="640"/>
      <c r="K263" s="50"/>
      <c r="L263" s="764"/>
      <c r="M263" s="765"/>
      <c r="N263" s="765"/>
      <c r="O263" s="765"/>
      <c r="P263" s="765">
        <v>2</v>
      </c>
      <c r="Q263" s="765">
        <v>2</v>
      </c>
      <c r="R263" s="765">
        <v>2</v>
      </c>
      <c r="S263" s="765">
        <v>2</v>
      </c>
      <c r="T263" s="765">
        <v>2</v>
      </c>
      <c r="U263" s="765">
        <v>2</v>
      </c>
      <c r="V263" s="765">
        <v>2</v>
      </c>
      <c r="W263" s="765">
        <v>2</v>
      </c>
      <c r="X263" s="765">
        <v>1</v>
      </c>
      <c r="Y263" s="765">
        <v>1</v>
      </c>
      <c r="Z263" s="765">
        <v>1</v>
      </c>
      <c r="AA263" s="765">
        <v>1</v>
      </c>
      <c r="AB263" s="765">
        <v>1</v>
      </c>
      <c r="AC263" s="765">
        <v>1</v>
      </c>
      <c r="AD263" s="765">
        <v>0</v>
      </c>
      <c r="AE263" s="765">
        <v>0</v>
      </c>
      <c r="AF263" s="765">
        <v>0</v>
      </c>
      <c r="AG263" s="765">
        <v>0</v>
      </c>
      <c r="AH263" s="765">
        <v>0</v>
      </c>
      <c r="AI263" s="765">
        <v>0</v>
      </c>
      <c r="AJ263" s="765">
        <v>0</v>
      </c>
      <c r="AK263" s="765">
        <v>0</v>
      </c>
      <c r="AL263" s="765">
        <v>0</v>
      </c>
      <c r="AM263" s="765">
        <v>0</v>
      </c>
      <c r="AN263" s="765">
        <v>0</v>
      </c>
      <c r="AO263" s="766">
        <v>0</v>
      </c>
      <c r="AP263" s="50"/>
      <c r="AQ263" s="764"/>
      <c r="AR263" s="765"/>
      <c r="AS263" s="765"/>
      <c r="AT263" s="765"/>
      <c r="AU263" s="765">
        <v>21591</v>
      </c>
      <c r="AV263" s="765">
        <v>17590</v>
      </c>
      <c r="AW263" s="765">
        <v>16949</v>
      </c>
      <c r="AX263" s="765">
        <v>16308</v>
      </c>
      <c r="AY263" s="765">
        <v>16308</v>
      </c>
      <c r="AZ263" s="765">
        <v>16308</v>
      </c>
      <c r="BA263" s="765">
        <v>15788</v>
      </c>
      <c r="BB263" s="765">
        <v>15788</v>
      </c>
      <c r="BC263" s="765">
        <v>9881</v>
      </c>
      <c r="BD263" s="765">
        <v>9881</v>
      </c>
      <c r="BE263" s="765">
        <v>9408</v>
      </c>
      <c r="BF263" s="765">
        <v>9408</v>
      </c>
      <c r="BG263" s="765">
        <v>9408</v>
      </c>
      <c r="BH263" s="765">
        <v>9408</v>
      </c>
      <c r="BI263" s="765">
        <v>1917</v>
      </c>
      <c r="BJ263" s="765">
        <v>1917</v>
      </c>
      <c r="BK263" s="765">
        <v>1917</v>
      </c>
      <c r="BL263" s="765">
        <v>1917</v>
      </c>
      <c r="BM263" s="765">
        <v>1917</v>
      </c>
      <c r="BN263" s="765">
        <v>1917</v>
      </c>
      <c r="BO263" s="765">
        <v>1917</v>
      </c>
      <c r="BP263" s="765">
        <v>0</v>
      </c>
      <c r="BQ263" s="765">
        <v>0</v>
      </c>
      <c r="BR263" s="765">
        <v>0</v>
      </c>
      <c r="BS263" s="765">
        <v>0</v>
      </c>
      <c r="BT263" s="766">
        <v>0</v>
      </c>
    </row>
    <row r="264" spans="2:72">
      <c r="B264" s="760"/>
      <c r="C264" s="760"/>
      <c r="D264" s="760" t="s">
        <v>113</v>
      </c>
      <c r="E264" s="760"/>
      <c r="F264" s="760"/>
      <c r="G264" s="760"/>
      <c r="H264" s="760">
        <v>2016</v>
      </c>
      <c r="I264" s="640"/>
      <c r="J264" s="640"/>
      <c r="K264" s="50"/>
      <c r="L264" s="764"/>
      <c r="M264" s="765"/>
      <c r="N264" s="765"/>
      <c r="O264" s="765"/>
      <c r="P264" s="765"/>
      <c r="Q264" s="765">
        <v>1031</v>
      </c>
      <c r="R264" s="765">
        <v>1031</v>
      </c>
      <c r="S264" s="765">
        <v>1031</v>
      </c>
      <c r="T264" s="765">
        <v>1031</v>
      </c>
      <c r="U264" s="765">
        <v>1031</v>
      </c>
      <c r="V264" s="765">
        <v>1031</v>
      </c>
      <c r="W264" s="765">
        <v>1031</v>
      </c>
      <c r="X264" s="765">
        <v>1031</v>
      </c>
      <c r="Y264" s="765">
        <v>1031</v>
      </c>
      <c r="Z264" s="765">
        <v>1027</v>
      </c>
      <c r="AA264" s="765">
        <v>984</v>
      </c>
      <c r="AB264" s="765">
        <v>984</v>
      </c>
      <c r="AC264" s="765">
        <v>984</v>
      </c>
      <c r="AD264" s="765">
        <v>983</v>
      </c>
      <c r="AE264" s="765">
        <v>853</v>
      </c>
      <c r="AF264" s="765">
        <v>853</v>
      </c>
      <c r="AG264" s="765">
        <v>368</v>
      </c>
      <c r="AH264" s="765">
        <v>0</v>
      </c>
      <c r="AI264" s="765">
        <v>0</v>
      </c>
      <c r="AJ264" s="765">
        <v>0</v>
      </c>
      <c r="AK264" s="765">
        <v>0</v>
      </c>
      <c r="AL264" s="765">
        <v>0</v>
      </c>
      <c r="AM264" s="765">
        <v>0</v>
      </c>
      <c r="AN264" s="765">
        <v>0</v>
      </c>
      <c r="AO264" s="766">
        <v>0</v>
      </c>
      <c r="AP264" s="50"/>
      <c r="AQ264" s="764"/>
      <c r="AR264" s="765"/>
      <c r="AS264" s="765"/>
      <c r="AT264" s="765"/>
      <c r="AU264" s="765"/>
      <c r="AV264" s="765">
        <v>15788572</v>
      </c>
      <c r="AW264" s="765">
        <v>15788572</v>
      </c>
      <c r="AX264" s="765">
        <v>15788572</v>
      </c>
      <c r="AY264" s="765">
        <v>15788572</v>
      </c>
      <c r="AZ264" s="765">
        <v>15788572</v>
      </c>
      <c r="BA264" s="765">
        <v>15788572</v>
      </c>
      <c r="BB264" s="765">
        <v>15788572</v>
      </c>
      <c r="BC264" s="765">
        <v>15786158</v>
      </c>
      <c r="BD264" s="765">
        <v>15786158</v>
      </c>
      <c r="BE264" s="765">
        <v>15715829</v>
      </c>
      <c r="BF264" s="765">
        <v>15495884</v>
      </c>
      <c r="BG264" s="765">
        <v>15486648</v>
      </c>
      <c r="BH264" s="765">
        <v>15486648</v>
      </c>
      <c r="BI264" s="765">
        <v>15404325</v>
      </c>
      <c r="BJ264" s="765">
        <v>13341553</v>
      </c>
      <c r="BK264" s="765">
        <v>13341553</v>
      </c>
      <c r="BL264" s="765">
        <v>5859918</v>
      </c>
      <c r="BM264" s="765">
        <v>0</v>
      </c>
      <c r="BN264" s="765">
        <v>0</v>
      </c>
      <c r="BO264" s="765">
        <v>0</v>
      </c>
      <c r="BP264" s="765">
        <v>0</v>
      </c>
      <c r="BQ264" s="765">
        <v>0</v>
      </c>
      <c r="BR264" s="765">
        <v>0</v>
      </c>
      <c r="BS264" s="765">
        <v>0</v>
      </c>
      <c r="BT264" s="766">
        <v>0</v>
      </c>
    </row>
    <row r="265" spans="2:72">
      <c r="B265" s="760"/>
      <c r="C265" s="760"/>
      <c r="D265" s="760" t="s">
        <v>883</v>
      </c>
      <c r="E265" s="760"/>
      <c r="F265" s="760"/>
      <c r="G265" s="760"/>
      <c r="H265" s="760">
        <v>2016</v>
      </c>
      <c r="I265" s="640"/>
      <c r="J265" s="640"/>
      <c r="K265" s="50"/>
      <c r="L265" s="764"/>
      <c r="M265" s="765"/>
      <c r="N265" s="765"/>
      <c r="O265" s="765"/>
      <c r="P265" s="765"/>
      <c r="Q265" s="765">
        <v>1138</v>
      </c>
      <c r="R265" s="765">
        <v>1138</v>
      </c>
      <c r="S265" s="765">
        <v>1138</v>
      </c>
      <c r="T265" s="765">
        <v>1138</v>
      </c>
      <c r="U265" s="765">
        <v>1138</v>
      </c>
      <c r="V265" s="765">
        <v>1138</v>
      </c>
      <c r="W265" s="765">
        <v>1138</v>
      </c>
      <c r="X265" s="765">
        <v>1138</v>
      </c>
      <c r="Y265" s="765">
        <v>1138</v>
      </c>
      <c r="Z265" s="765">
        <v>1138</v>
      </c>
      <c r="AA265" s="765">
        <v>1138</v>
      </c>
      <c r="AB265" s="765">
        <v>1138</v>
      </c>
      <c r="AC265" s="765">
        <v>1138</v>
      </c>
      <c r="AD265" s="765">
        <v>1138</v>
      </c>
      <c r="AE265" s="765">
        <v>1138</v>
      </c>
      <c r="AF265" s="765">
        <v>1138</v>
      </c>
      <c r="AG265" s="765">
        <v>1138</v>
      </c>
      <c r="AH265" s="765">
        <v>1138</v>
      </c>
      <c r="AI265" s="765">
        <v>1018</v>
      </c>
      <c r="AJ265" s="765">
        <v>0</v>
      </c>
      <c r="AK265" s="765">
        <v>0</v>
      </c>
      <c r="AL265" s="765">
        <v>0</v>
      </c>
      <c r="AM265" s="765">
        <v>0</v>
      </c>
      <c r="AN265" s="765">
        <v>0</v>
      </c>
      <c r="AO265" s="766">
        <v>0</v>
      </c>
      <c r="AP265" s="50"/>
      <c r="AQ265" s="764"/>
      <c r="AR265" s="765"/>
      <c r="AS265" s="765"/>
      <c r="AT265" s="765"/>
      <c r="AU265" s="765"/>
      <c r="AV265" s="765">
        <v>3798500</v>
      </c>
      <c r="AW265" s="765">
        <v>3798500</v>
      </c>
      <c r="AX265" s="765">
        <v>3798500</v>
      </c>
      <c r="AY265" s="765">
        <v>3798500</v>
      </c>
      <c r="AZ265" s="765">
        <v>3798500</v>
      </c>
      <c r="BA265" s="765">
        <v>3798500</v>
      </c>
      <c r="BB265" s="765">
        <v>3798500</v>
      </c>
      <c r="BC265" s="765">
        <v>3798500</v>
      </c>
      <c r="BD265" s="765">
        <v>3798500</v>
      </c>
      <c r="BE265" s="765">
        <v>3798500</v>
      </c>
      <c r="BF265" s="765">
        <v>3798500</v>
      </c>
      <c r="BG265" s="765">
        <v>3798500</v>
      </c>
      <c r="BH265" s="765">
        <v>3798500</v>
      </c>
      <c r="BI265" s="765">
        <v>3798500</v>
      </c>
      <c r="BJ265" s="765">
        <v>3798500</v>
      </c>
      <c r="BK265" s="765">
        <v>3798500</v>
      </c>
      <c r="BL265" s="765">
        <v>3798500</v>
      </c>
      <c r="BM265" s="765">
        <v>3798500</v>
      </c>
      <c r="BN265" s="765">
        <v>3691334</v>
      </c>
      <c r="BO265" s="765">
        <v>0</v>
      </c>
      <c r="BP265" s="765">
        <v>0</v>
      </c>
      <c r="BQ265" s="765">
        <v>0</v>
      </c>
      <c r="BR265" s="765">
        <v>0</v>
      </c>
      <c r="BS265" s="765">
        <v>0</v>
      </c>
      <c r="BT265" s="766">
        <v>0</v>
      </c>
    </row>
    <row r="266" spans="2:72">
      <c r="B266" s="760"/>
      <c r="C266" s="760"/>
      <c r="D266" s="760" t="s">
        <v>115</v>
      </c>
      <c r="E266" s="760"/>
      <c r="F266" s="760"/>
      <c r="G266" s="760"/>
      <c r="H266" s="760">
        <v>2016</v>
      </c>
      <c r="I266" s="640"/>
      <c r="J266" s="640"/>
      <c r="K266" s="50"/>
      <c r="L266" s="764"/>
      <c r="M266" s="765"/>
      <c r="N266" s="765"/>
      <c r="O266" s="765"/>
      <c r="P266" s="765"/>
      <c r="Q266" s="765">
        <v>4</v>
      </c>
      <c r="R266" s="765">
        <v>4</v>
      </c>
      <c r="S266" s="765">
        <v>4</v>
      </c>
      <c r="T266" s="765">
        <v>4</v>
      </c>
      <c r="U266" s="765">
        <v>4</v>
      </c>
      <c r="V266" s="765">
        <v>4</v>
      </c>
      <c r="W266" s="765">
        <v>4</v>
      </c>
      <c r="X266" s="765">
        <v>4</v>
      </c>
      <c r="Y266" s="765">
        <v>4</v>
      </c>
      <c r="Z266" s="765">
        <v>4</v>
      </c>
      <c r="AA266" s="765">
        <v>4</v>
      </c>
      <c r="AB266" s="765">
        <v>4</v>
      </c>
      <c r="AC266" s="765">
        <v>4</v>
      </c>
      <c r="AD266" s="765">
        <v>4</v>
      </c>
      <c r="AE266" s="765">
        <v>4</v>
      </c>
      <c r="AF266" s="765">
        <v>0</v>
      </c>
      <c r="AG266" s="765">
        <v>0</v>
      </c>
      <c r="AH266" s="765">
        <v>0</v>
      </c>
      <c r="AI266" s="765">
        <v>0</v>
      </c>
      <c r="AJ266" s="765">
        <v>0</v>
      </c>
      <c r="AK266" s="765">
        <v>0</v>
      </c>
      <c r="AL266" s="765">
        <v>0</v>
      </c>
      <c r="AM266" s="765">
        <v>0</v>
      </c>
      <c r="AN266" s="765">
        <v>0</v>
      </c>
      <c r="AO266" s="766">
        <v>0</v>
      </c>
      <c r="AP266" s="50"/>
      <c r="AQ266" s="764"/>
      <c r="AR266" s="765"/>
      <c r="AS266" s="765"/>
      <c r="AT266" s="765"/>
      <c r="AU266" s="765"/>
      <c r="AV266" s="765">
        <v>18591</v>
      </c>
      <c r="AW266" s="765">
        <v>18591</v>
      </c>
      <c r="AX266" s="765">
        <v>18591</v>
      </c>
      <c r="AY266" s="765">
        <v>18591</v>
      </c>
      <c r="AZ266" s="765">
        <v>18591</v>
      </c>
      <c r="BA266" s="765">
        <v>18591</v>
      </c>
      <c r="BB266" s="765">
        <v>18591</v>
      </c>
      <c r="BC266" s="765">
        <v>18591</v>
      </c>
      <c r="BD266" s="765">
        <v>18591</v>
      </c>
      <c r="BE266" s="765">
        <v>18591</v>
      </c>
      <c r="BF266" s="765">
        <v>17929</v>
      </c>
      <c r="BG266" s="765">
        <v>17929</v>
      </c>
      <c r="BH266" s="765">
        <v>17929</v>
      </c>
      <c r="BI266" s="765">
        <v>17929</v>
      </c>
      <c r="BJ266" s="765">
        <v>17929</v>
      </c>
      <c r="BK266" s="765">
        <v>5463</v>
      </c>
      <c r="BL266" s="765">
        <v>0</v>
      </c>
      <c r="BM266" s="765">
        <v>0</v>
      </c>
      <c r="BN266" s="765">
        <v>0</v>
      </c>
      <c r="BO266" s="765">
        <v>0</v>
      </c>
      <c r="BP266" s="765">
        <v>0</v>
      </c>
      <c r="BQ266" s="765">
        <v>0</v>
      </c>
      <c r="BR266" s="765">
        <v>0</v>
      </c>
      <c r="BS266" s="765">
        <v>0</v>
      </c>
      <c r="BT266" s="766">
        <v>0</v>
      </c>
    </row>
    <row r="267" spans="2:72">
      <c r="B267" s="760"/>
      <c r="C267" s="760"/>
      <c r="D267" s="760" t="s">
        <v>116</v>
      </c>
      <c r="E267" s="760"/>
      <c r="F267" s="760"/>
      <c r="G267" s="760"/>
      <c r="H267" s="760">
        <v>2016</v>
      </c>
      <c r="I267" s="640"/>
      <c r="J267" s="640"/>
      <c r="K267" s="50"/>
      <c r="L267" s="764"/>
      <c r="M267" s="765"/>
      <c r="N267" s="765"/>
      <c r="O267" s="765"/>
      <c r="P267" s="765"/>
      <c r="Q267" s="765">
        <v>58</v>
      </c>
      <c r="R267" s="765">
        <v>58</v>
      </c>
      <c r="S267" s="765">
        <v>58</v>
      </c>
      <c r="T267" s="765">
        <v>58</v>
      </c>
      <c r="U267" s="765">
        <v>58</v>
      </c>
      <c r="V267" s="765">
        <v>57</v>
      </c>
      <c r="W267" s="765">
        <v>57</v>
      </c>
      <c r="X267" s="765">
        <v>57</v>
      </c>
      <c r="Y267" s="765">
        <v>57</v>
      </c>
      <c r="Z267" s="765">
        <v>45</v>
      </c>
      <c r="AA267" s="765">
        <v>44</v>
      </c>
      <c r="AB267" s="765">
        <v>44</v>
      </c>
      <c r="AC267" s="765">
        <v>43</v>
      </c>
      <c r="AD267" s="765">
        <v>43</v>
      </c>
      <c r="AE267" s="765">
        <v>43</v>
      </c>
      <c r="AF267" s="765">
        <v>43</v>
      </c>
      <c r="AG267" s="765">
        <v>43</v>
      </c>
      <c r="AH267" s="765">
        <v>43</v>
      </c>
      <c r="AI267" s="765">
        <v>43</v>
      </c>
      <c r="AJ267" s="765">
        <v>43</v>
      </c>
      <c r="AK267" s="765">
        <v>0</v>
      </c>
      <c r="AL267" s="765">
        <v>0</v>
      </c>
      <c r="AM267" s="765">
        <v>0</v>
      </c>
      <c r="AN267" s="765">
        <v>0</v>
      </c>
      <c r="AO267" s="766">
        <v>0</v>
      </c>
      <c r="AP267" s="50"/>
      <c r="AQ267" s="764"/>
      <c r="AR267" s="765"/>
      <c r="AS267" s="765"/>
      <c r="AT267" s="765"/>
      <c r="AU267" s="765"/>
      <c r="AV267" s="765">
        <v>747287</v>
      </c>
      <c r="AW267" s="765">
        <v>747287</v>
      </c>
      <c r="AX267" s="765">
        <v>747287</v>
      </c>
      <c r="AY267" s="765">
        <v>747287</v>
      </c>
      <c r="AZ267" s="765">
        <v>747287</v>
      </c>
      <c r="BA267" s="765">
        <v>745739</v>
      </c>
      <c r="BB267" s="765">
        <v>745739</v>
      </c>
      <c r="BC267" s="765">
        <v>745739</v>
      </c>
      <c r="BD267" s="765">
        <v>745739</v>
      </c>
      <c r="BE267" s="765">
        <v>656028</v>
      </c>
      <c r="BF267" s="765">
        <v>636258</v>
      </c>
      <c r="BG267" s="765">
        <v>636258</v>
      </c>
      <c r="BH267" s="765">
        <v>630946</v>
      </c>
      <c r="BI267" s="765">
        <v>630946</v>
      </c>
      <c r="BJ267" s="765">
        <v>630946</v>
      </c>
      <c r="BK267" s="765">
        <v>630946</v>
      </c>
      <c r="BL267" s="765">
        <v>630946</v>
      </c>
      <c r="BM267" s="765">
        <v>630946</v>
      </c>
      <c r="BN267" s="765">
        <v>630946</v>
      </c>
      <c r="BO267" s="765">
        <v>630946</v>
      </c>
      <c r="BP267" s="765">
        <v>0</v>
      </c>
      <c r="BQ267" s="765">
        <v>0</v>
      </c>
      <c r="BR267" s="765">
        <v>0</v>
      </c>
      <c r="BS267" s="765">
        <v>0</v>
      </c>
      <c r="BT267" s="766">
        <v>0</v>
      </c>
    </row>
    <row r="268" spans="2:72">
      <c r="B268" s="760"/>
      <c r="C268" s="760"/>
      <c r="D268" s="760" t="s">
        <v>117</v>
      </c>
      <c r="E268" s="760"/>
      <c r="F268" s="760"/>
      <c r="G268" s="760"/>
      <c r="H268" s="760">
        <v>2016</v>
      </c>
      <c r="I268" s="640"/>
      <c r="J268" s="640"/>
      <c r="K268" s="50"/>
      <c r="L268" s="764"/>
      <c r="M268" s="765"/>
      <c r="N268" s="765"/>
      <c r="O268" s="765"/>
      <c r="P268" s="765"/>
      <c r="Q268" s="765">
        <v>21</v>
      </c>
      <c r="R268" s="765">
        <v>21</v>
      </c>
      <c r="S268" s="765">
        <v>21</v>
      </c>
      <c r="T268" s="765">
        <v>21</v>
      </c>
      <c r="U268" s="765">
        <v>21</v>
      </c>
      <c r="V268" s="765">
        <v>21</v>
      </c>
      <c r="W268" s="765">
        <v>21</v>
      </c>
      <c r="X268" s="765">
        <v>21</v>
      </c>
      <c r="Y268" s="765">
        <v>21</v>
      </c>
      <c r="Z268" s="765">
        <v>21</v>
      </c>
      <c r="AA268" s="765">
        <v>5</v>
      </c>
      <c r="AB268" s="765">
        <v>0</v>
      </c>
      <c r="AC268" s="765">
        <v>0</v>
      </c>
      <c r="AD268" s="765">
        <v>0</v>
      </c>
      <c r="AE268" s="765">
        <v>0</v>
      </c>
      <c r="AF268" s="765">
        <v>0</v>
      </c>
      <c r="AG268" s="765">
        <v>0</v>
      </c>
      <c r="AH268" s="765">
        <v>0</v>
      </c>
      <c r="AI268" s="765">
        <v>0</v>
      </c>
      <c r="AJ268" s="765">
        <v>0</v>
      </c>
      <c r="AK268" s="765">
        <v>0</v>
      </c>
      <c r="AL268" s="765">
        <v>0</v>
      </c>
      <c r="AM268" s="765">
        <v>0</v>
      </c>
      <c r="AN268" s="765">
        <v>0</v>
      </c>
      <c r="AO268" s="766">
        <v>0</v>
      </c>
      <c r="AP268" s="50"/>
      <c r="AQ268" s="764"/>
      <c r="AR268" s="765"/>
      <c r="AS268" s="765"/>
      <c r="AT268" s="765"/>
      <c r="AU268" s="765"/>
      <c r="AV268" s="765">
        <v>157712</v>
      </c>
      <c r="AW268" s="765">
        <v>157712</v>
      </c>
      <c r="AX268" s="765">
        <v>157712</v>
      </c>
      <c r="AY268" s="765">
        <v>157712</v>
      </c>
      <c r="AZ268" s="765">
        <v>157712</v>
      </c>
      <c r="BA268" s="765">
        <v>157712</v>
      </c>
      <c r="BB268" s="765">
        <v>157712</v>
      </c>
      <c r="BC268" s="765">
        <v>157712</v>
      </c>
      <c r="BD268" s="765">
        <v>157712</v>
      </c>
      <c r="BE268" s="765">
        <v>157712</v>
      </c>
      <c r="BF268" s="765">
        <v>38937</v>
      </c>
      <c r="BG268" s="765">
        <v>0</v>
      </c>
      <c r="BH268" s="765">
        <v>0</v>
      </c>
      <c r="BI268" s="765">
        <v>0</v>
      </c>
      <c r="BJ268" s="765">
        <v>0</v>
      </c>
      <c r="BK268" s="765">
        <v>0</v>
      </c>
      <c r="BL268" s="765">
        <v>0</v>
      </c>
      <c r="BM268" s="765">
        <v>0</v>
      </c>
      <c r="BN268" s="765">
        <v>0</v>
      </c>
      <c r="BO268" s="765">
        <v>0</v>
      </c>
      <c r="BP268" s="765">
        <v>0</v>
      </c>
      <c r="BQ268" s="765">
        <v>0</v>
      </c>
      <c r="BR268" s="765">
        <v>0</v>
      </c>
      <c r="BS268" s="765">
        <v>0</v>
      </c>
      <c r="BT268" s="766">
        <v>0</v>
      </c>
    </row>
    <row r="269" spans="2:72">
      <c r="B269" s="760"/>
      <c r="C269" s="760"/>
      <c r="D269" s="760" t="s">
        <v>118</v>
      </c>
      <c r="E269" s="760"/>
      <c r="F269" s="760"/>
      <c r="G269" s="760"/>
      <c r="H269" s="760">
        <v>2016</v>
      </c>
      <c r="I269" s="640"/>
      <c r="J269" s="640"/>
      <c r="K269" s="50"/>
      <c r="L269" s="764"/>
      <c r="M269" s="765"/>
      <c r="N269" s="765"/>
      <c r="O269" s="765"/>
      <c r="P269" s="765"/>
      <c r="Q269" s="765">
        <v>3341</v>
      </c>
      <c r="R269" s="765">
        <v>3203</v>
      </c>
      <c r="S269" s="765">
        <v>3203</v>
      </c>
      <c r="T269" s="765">
        <v>3203</v>
      </c>
      <c r="U269" s="765">
        <v>3203</v>
      </c>
      <c r="V269" s="765">
        <v>3185</v>
      </c>
      <c r="W269" s="765">
        <v>3185</v>
      </c>
      <c r="X269" s="765">
        <v>3185</v>
      </c>
      <c r="Y269" s="765">
        <v>3172</v>
      </c>
      <c r="Z269" s="765">
        <v>3172</v>
      </c>
      <c r="AA269" s="765">
        <v>3142</v>
      </c>
      <c r="AB269" s="765">
        <v>2190</v>
      </c>
      <c r="AC269" s="765">
        <v>605</v>
      </c>
      <c r="AD269" s="765">
        <v>605</v>
      </c>
      <c r="AE269" s="765">
        <v>324</v>
      </c>
      <c r="AF269" s="765">
        <v>113</v>
      </c>
      <c r="AG269" s="765">
        <v>113</v>
      </c>
      <c r="AH269" s="765">
        <v>113</v>
      </c>
      <c r="AI269" s="765">
        <v>113</v>
      </c>
      <c r="AJ269" s="765">
        <v>113</v>
      </c>
      <c r="AK269" s="765">
        <v>0</v>
      </c>
      <c r="AL269" s="765">
        <v>0</v>
      </c>
      <c r="AM269" s="765">
        <v>0</v>
      </c>
      <c r="AN269" s="765">
        <v>0</v>
      </c>
      <c r="AO269" s="766">
        <v>0</v>
      </c>
      <c r="AP269" s="50"/>
      <c r="AQ269" s="764"/>
      <c r="AR269" s="765"/>
      <c r="AS269" s="765"/>
      <c r="AT269" s="765"/>
      <c r="AU269" s="765"/>
      <c r="AV269" s="765">
        <v>24740964</v>
      </c>
      <c r="AW269" s="765">
        <v>23977370</v>
      </c>
      <c r="AX269" s="765">
        <v>23977370</v>
      </c>
      <c r="AY269" s="765">
        <v>23977370</v>
      </c>
      <c r="AZ269" s="765">
        <v>23977370</v>
      </c>
      <c r="BA269" s="765">
        <v>23855235</v>
      </c>
      <c r="BB269" s="765">
        <v>23855235</v>
      </c>
      <c r="BC269" s="765">
        <v>23855235</v>
      </c>
      <c r="BD269" s="765">
        <v>23799097</v>
      </c>
      <c r="BE269" s="765">
        <v>23799097</v>
      </c>
      <c r="BF269" s="765">
        <v>23572348</v>
      </c>
      <c r="BG269" s="765">
        <v>17818087</v>
      </c>
      <c r="BH269" s="765">
        <v>4351452</v>
      </c>
      <c r="BI269" s="765">
        <v>4351452</v>
      </c>
      <c r="BJ269" s="765">
        <v>1486326</v>
      </c>
      <c r="BK269" s="765">
        <v>96302</v>
      </c>
      <c r="BL269" s="765">
        <v>96302</v>
      </c>
      <c r="BM269" s="765">
        <v>96302</v>
      </c>
      <c r="BN269" s="765">
        <v>96302</v>
      </c>
      <c r="BO269" s="765">
        <v>96302</v>
      </c>
      <c r="BP269" s="765">
        <v>0</v>
      </c>
      <c r="BQ269" s="765">
        <v>0</v>
      </c>
      <c r="BR269" s="765">
        <v>0</v>
      </c>
      <c r="BS269" s="765">
        <v>0</v>
      </c>
      <c r="BT269" s="766">
        <v>0</v>
      </c>
    </row>
    <row r="270" spans="2:72">
      <c r="B270" s="760"/>
      <c r="C270" s="760"/>
      <c r="D270" s="760" t="s">
        <v>119</v>
      </c>
      <c r="E270" s="760"/>
      <c r="F270" s="760"/>
      <c r="G270" s="760"/>
      <c r="H270" s="760">
        <v>2016</v>
      </c>
      <c r="I270" s="640"/>
      <c r="J270" s="640"/>
      <c r="K270" s="50"/>
      <c r="L270" s="764"/>
      <c r="M270" s="765"/>
      <c r="N270" s="765"/>
      <c r="O270" s="765"/>
      <c r="P270" s="765"/>
      <c r="Q270" s="765">
        <v>12</v>
      </c>
      <c r="R270" s="765">
        <v>12</v>
      </c>
      <c r="S270" s="765">
        <v>12</v>
      </c>
      <c r="T270" s="765">
        <v>11</v>
      </c>
      <c r="U270" s="765">
        <v>11</v>
      </c>
      <c r="V270" s="765">
        <v>10</v>
      </c>
      <c r="W270" s="765">
        <v>9</v>
      </c>
      <c r="X270" s="765">
        <v>8</v>
      </c>
      <c r="Y270" s="765">
        <v>7</v>
      </c>
      <c r="Z270" s="765">
        <v>6</v>
      </c>
      <c r="AA270" s="765">
        <v>4</v>
      </c>
      <c r="AB270" s="765">
        <v>3</v>
      </c>
      <c r="AC270" s="765">
        <v>1</v>
      </c>
      <c r="AD270" s="765">
        <v>1</v>
      </c>
      <c r="AE270" s="765">
        <v>1</v>
      </c>
      <c r="AF270" s="765">
        <v>1</v>
      </c>
      <c r="AG270" s="765">
        <v>0</v>
      </c>
      <c r="AH270" s="765">
        <v>0</v>
      </c>
      <c r="AI270" s="765">
        <v>0</v>
      </c>
      <c r="AJ270" s="765">
        <v>0</v>
      </c>
      <c r="AK270" s="765">
        <v>0</v>
      </c>
      <c r="AL270" s="765">
        <v>0</v>
      </c>
      <c r="AM270" s="765">
        <v>0</v>
      </c>
      <c r="AN270" s="765">
        <v>0</v>
      </c>
      <c r="AO270" s="766">
        <v>0</v>
      </c>
      <c r="AP270" s="50"/>
      <c r="AQ270" s="764"/>
      <c r="AR270" s="765"/>
      <c r="AS270" s="765"/>
      <c r="AT270" s="765"/>
      <c r="AU270" s="765"/>
      <c r="AV270" s="765">
        <v>65908</v>
      </c>
      <c r="AW270" s="765">
        <v>65908</v>
      </c>
      <c r="AX270" s="765">
        <v>62249</v>
      </c>
      <c r="AY270" s="765">
        <v>56749</v>
      </c>
      <c r="AZ270" s="765">
        <v>53584</v>
      </c>
      <c r="BA270" s="765">
        <v>44903</v>
      </c>
      <c r="BB270" s="765">
        <v>42087</v>
      </c>
      <c r="BC270" s="765">
        <v>33654</v>
      </c>
      <c r="BD270" s="765">
        <v>27309</v>
      </c>
      <c r="BE270" s="765">
        <v>22379</v>
      </c>
      <c r="BF270" s="765">
        <v>13657</v>
      </c>
      <c r="BG270" s="765">
        <v>9898</v>
      </c>
      <c r="BH270" s="765">
        <v>5288</v>
      </c>
      <c r="BI270" s="765">
        <v>3846</v>
      </c>
      <c r="BJ270" s="765">
        <v>3846</v>
      </c>
      <c r="BK270" s="765">
        <v>3846</v>
      </c>
      <c r="BL270" s="765">
        <v>0</v>
      </c>
      <c r="BM270" s="765">
        <v>0</v>
      </c>
      <c r="BN270" s="765">
        <v>0</v>
      </c>
      <c r="BO270" s="765">
        <v>0</v>
      </c>
      <c r="BP270" s="765">
        <v>0</v>
      </c>
      <c r="BQ270" s="765">
        <v>0</v>
      </c>
      <c r="BR270" s="765">
        <v>0</v>
      </c>
      <c r="BS270" s="765">
        <v>0</v>
      </c>
      <c r="BT270" s="766">
        <v>0</v>
      </c>
    </row>
    <row r="271" spans="2:72">
      <c r="B271" s="760"/>
      <c r="C271" s="760"/>
      <c r="D271" s="760" t="s">
        <v>120</v>
      </c>
      <c r="E271" s="760"/>
      <c r="F271" s="760"/>
      <c r="G271" s="760"/>
      <c r="H271" s="760">
        <v>2016</v>
      </c>
      <c r="I271" s="640"/>
      <c r="J271" s="640"/>
      <c r="K271" s="50"/>
      <c r="L271" s="764"/>
      <c r="M271" s="765"/>
      <c r="N271" s="765"/>
      <c r="O271" s="765"/>
      <c r="P271" s="765"/>
      <c r="Q271" s="765">
        <v>64</v>
      </c>
      <c r="R271" s="765">
        <v>64</v>
      </c>
      <c r="S271" s="765">
        <v>64</v>
      </c>
      <c r="T271" s="765">
        <v>64</v>
      </c>
      <c r="U271" s="765">
        <v>64</v>
      </c>
      <c r="V271" s="765">
        <v>64</v>
      </c>
      <c r="W271" s="765">
        <v>64</v>
      </c>
      <c r="X271" s="765">
        <v>64</v>
      </c>
      <c r="Y271" s="765">
        <v>64</v>
      </c>
      <c r="Z271" s="765">
        <v>64</v>
      </c>
      <c r="AA271" s="765">
        <v>64</v>
      </c>
      <c r="AB271" s="765">
        <v>64</v>
      </c>
      <c r="AC271" s="765">
        <v>64</v>
      </c>
      <c r="AD271" s="765">
        <v>64</v>
      </c>
      <c r="AE271" s="765">
        <v>64</v>
      </c>
      <c r="AF271" s="765">
        <v>23</v>
      </c>
      <c r="AG271" s="765">
        <v>0</v>
      </c>
      <c r="AH271" s="765">
        <v>0</v>
      </c>
      <c r="AI271" s="765">
        <v>0</v>
      </c>
      <c r="AJ271" s="765">
        <v>0</v>
      </c>
      <c r="AK271" s="765">
        <v>0</v>
      </c>
      <c r="AL271" s="765">
        <v>0</v>
      </c>
      <c r="AM271" s="765">
        <v>0</v>
      </c>
      <c r="AN271" s="765">
        <v>0</v>
      </c>
      <c r="AO271" s="766">
        <v>0</v>
      </c>
      <c r="AP271" s="50"/>
      <c r="AQ271" s="764"/>
      <c r="AR271" s="765"/>
      <c r="AS271" s="765"/>
      <c r="AT271" s="765"/>
      <c r="AU271" s="765"/>
      <c r="AV271" s="765">
        <v>339878</v>
      </c>
      <c r="AW271" s="765">
        <v>339878</v>
      </c>
      <c r="AX271" s="765">
        <v>339878</v>
      </c>
      <c r="AY271" s="765">
        <v>339878</v>
      </c>
      <c r="AZ271" s="765">
        <v>339878</v>
      </c>
      <c r="BA271" s="765">
        <v>339878</v>
      </c>
      <c r="BB271" s="765">
        <v>339878</v>
      </c>
      <c r="BC271" s="765">
        <v>339878</v>
      </c>
      <c r="BD271" s="765">
        <v>339878</v>
      </c>
      <c r="BE271" s="765">
        <v>339878</v>
      </c>
      <c r="BF271" s="765">
        <v>339878</v>
      </c>
      <c r="BG271" s="765">
        <v>339878</v>
      </c>
      <c r="BH271" s="765">
        <v>339878</v>
      </c>
      <c r="BI271" s="765">
        <v>339878</v>
      </c>
      <c r="BJ271" s="765">
        <v>339878</v>
      </c>
      <c r="BK271" s="765">
        <v>122121</v>
      </c>
      <c r="BL271" s="765">
        <v>0</v>
      </c>
      <c r="BM271" s="765">
        <v>0</v>
      </c>
      <c r="BN271" s="765">
        <v>0</v>
      </c>
      <c r="BO271" s="765">
        <v>0</v>
      </c>
      <c r="BP271" s="765">
        <v>0</v>
      </c>
      <c r="BQ271" s="765">
        <v>0</v>
      </c>
      <c r="BR271" s="765">
        <v>0</v>
      </c>
      <c r="BS271" s="765">
        <v>0</v>
      </c>
      <c r="BT271" s="766">
        <v>0</v>
      </c>
    </row>
    <row r="272" spans="2:72">
      <c r="B272" s="760"/>
      <c r="C272" s="760"/>
      <c r="D272" s="760" t="s">
        <v>752</v>
      </c>
      <c r="E272" s="760"/>
      <c r="F272" s="760"/>
      <c r="G272" s="760"/>
      <c r="H272" s="760">
        <v>2016</v>
      </c>
      <c r="I272" s="640"/>
      <c r="J272" s="640"/>
      <c r="K272" s="50"/>
      <c r="L272" s="764"/>
      <c r="M272" s="765"/>
      <c r="N272" s="765"/>
      <c r="O272" s="765"/>
      <c r="P272" s="765"/>
      <c r="Q272" s="765"/>
      <c r="R272" s="765"/>
      <c r="S272" s="765"/>
      <c r="T272" s="765"/>
      <c r="U272" s="765"/>
      <c r="V272" s="765"/>
      <c r="W272" s="765"/>
      <c r="X272" s="765"/>
      <c r="Y272" s="765"/>
      <c r="Z272" s="765"/>
      <c r="AA272" s="765"/>
      <c r="AB272" s="765"/>
      <c r="AC272" s="765"/>
      <c r="AD272" s="765"/>
      <c r="AE272" s="765"/>
      <c r="AF272" s="765"/>
      <c r="AG272" s="765"/>
      <c r="AH272" s="765"/>
      <c r="AI272" s="765"/>
      <c r="AJ272" s="765"/>
      <c r="AK272" s="765"/>
      <c r="AL272" s="765"/>
      <c r="AM272" s="765"/>
      <c r="AN272" s="765"/>
      <c r="AO272" s="766"/>
      <c r="AP272" s="50"/>
      <c r="AQ272" s="764"/>
      <c r="AR272" s="765"/>
      <c r="AS272" s="765"/>
      <c r="AT272" s="765"/>
      <c r="AU272" s="765"/>
      <c r="AV272" s="765">
        <v>2781</v>
      </c>
      <c r="AW272" s="765">
        <v>2781</v>
      </c>
      <c r="AX272" s="765">
        <v>2781</v>
      </c>
      <c r="AY272" s="765">
        <v>2781</v>
      </c>
      <c r="AZ272" s="765">
        <v>2781</v>
      </c>
      <c r="BA272" s="765">
        <v>2781</v>
      </c>
      <c r="BB272" s="765">
        <v>2781</v>
      </c>
      <c r="BC272" s="765">
        <v>2781</v>
      </c>
      <c r="BD272" s="765">
        <v>2781</v>
      </c>
      <c r="BE272" s="765">
        <v>2781</v>
      </c>
      <c r="BF272" s="765">
        <v>2781</v>
      </c>
      <c r="BG272" s="765">
        <v>2781</v>
      </c>
      <c r="BH272" s="765">
        <v>2781</v>
      </c>
      <c r="BI272" s="765">
        <v>2781</v>
      </c>
      <c r="BJ272" s="765">
        <v>1738</v>
      </c>
      <c r="BK272" s="765">
        <v>1738</v>
      </c>
      <c r="BL272" s="765">
        <v>1738</v>
      </c>
      <c r="BM272" s="765">
        <v>1738</v>
      </c>
      <c r="BN272" s="765">
        <v>0</v>
      </c>
      <c r="BO272" s="765">
        <v>0</v>
      </c>
      <c r="BP272" s="765">
        <v>0</v>
      </c>
      <c r="BQ272" s="765">
        <v>0</v>
      </c>
      <c r="BR272" s="765">
        <v>0</v>
      </c>
      <c r="BS272" s="765">
        <v>0</v>
      </c>
      <c r="BT272" s="766">
        <v>0</v>
      </c>
    </row>
    <row r="273" spans="2:72">
      <c r="B273" s="760"/>
      <c r="C273" s="760"/>
      <c r="D273" s="760"/>
      <c r="E273" s="760"/>
      <c r="F273" s="760"/>
      <c r="G273" s="760"/>
      <c r="H273" s="760"/>
      <c r="I273" s="640"/>
      <c r="J273" s="640"/>
      <c r="K273" s="50"/>
      <c r="L273" s="764"/>
      <c r="M273" s="765"/>
      <c r="N273" s="765"/>
      <c r="O273" s="765"/>
      <c r="P273" s="765"/>
      <c r="Q273" s="765"/>
      <c r="R273" s="765"/>
      <c r="S273" s="765"/>
      <c r="T273" s="765"/>
      <c r="U273" s="765"/>
      <c r="V273" s="765"/>
      <c r="W273" s="765"/>
      <c r="X273" s="765"/>
      <c r="Y273" s="765"/>
      <c r="Z273" s="765"/>
      <c r="AA273" s="765"/>
      <c r="AB273" s="765"/>
      <c r="AC273" s="765"/>
      <c r="AD273" s="765"/>
      <c r="AE273" s="765"/>
      <c r="AF273" s="765"/>
      <c r="AG273" s="765"/>
      <c r="AH273" s="765"/>
      <c r="AI273" s="765"/>
      <c r="AJ273" s="765"/>
      <c r="AK273" s="765"/>
      <c r="AL273" s="765"/>
      <c r="AM273" s="765"/>
      <c r="AN273" s="765"/>
      <c r="AO273" s="766"/>
      <c r="AP273" s="50"/>
      <c r="AQ273" s="764"/>
      <c r="AR273" s="765"/>
      <c r="AS273" s="765"/>
      <c r="AT273" s="765"/>
      <c r="AU273" s="765"/>
      <c r="AV273" s="765"/>
      <c r="AW273" s="765"/>
      <c r="AX273" s="765"/>
      <c r="AY273" s="765"/>
      <c r="AZ273" s="765"/>
      <c r="BA273" s="765"/>
      <c r="BB273" s="765"/>
      <c r="BC273" s="765"/>
      <c r="BD273" s="765"/>
      <c r="BE273" s="765"/>
      <c r="BF273" s="765"/>
      <c r="BG273" s="765"/>
      <c r="BH273" s="765"/>
      <c r="BI273" s="765"/>
      <c r="BJ273" s="765"/>
      <c r="BK273" s="765"/>
      <c r="BL273" s="765"/>
      <c r="BM273" s="765"/>
      <c r="BN273" s="765"/>
      <c r="BO273" s="765"/>
      <c r="BP273" s="765"/>
      <c r="BQ273" s="765"/>
      <c r="BR273" s="765"/>
      <c r="BS273" s="765"/>
      <c r="BT273" s="766"/>
    </row>
    <row r="274" spans="2:72">
      <c r="B274" s="760"/>
      <c r="C274" s="760"/>
      <c r="D274" s="760"/>
      <c r="E274" s="760"/>
      <c r="F274" s="760"/>
      <c r="G274" s="760"/>
      <c r="H274" s="760"/>
      <c r="I274" s="640"/>
      <c r="J274" s="640"/>
      <c r="K274" s="50"/>
      <c r="L274" s="764"/>
      <c r="M274" s="765"/>
      <c r="N274" s="765"/>
      <c r="O274" s="765"/>
      <c r="P274" s="765"/>
      <c r="Q274" s="765"/>
      <c r="R274" s="765"/>
      <c r="S274" s="765"/>
      <c r="T274" s="765"/>
      <c r="U274" s="765"/>
      <c r="V274" s="765"/>
      <c r="W274" s="765"/>
      <c r="X274" s="765"/>
      <c r="Y274" s="765"/>
      <c r="Z274" s="765"/>
      <c r="AA274" s="765"/>
      <c r="AB274" s="765"/>
      <c r="AC274" s="765"/>
      <c r="AD274" s="765"/>
      <c r="AE274" s="765"/>
      <c r="AF274" s="765"/>
      <c r="AG274" s="765"/>
      <c r="AH274" s="765"/>
      <c r="AI274" s="765"/>
      <c r="AJ274" s="765"/>
      <c r="AK274" s="765"/>
      <c r="AL274" s="765"/>
      <c r="AM274" s="765"/>
      <c r="AN274" s="765"/>
      <c r="AO274" s="766"/>
      <c r="AP274" s="50"/>
      <c r="AQ274" s="764"/>
      <c r="AR274" s="765"/>
      <c r="AS274" s="765"/>
      <c r="AT274" s="765"/>
      <c r="AU274" s="765"/>
      <c r="AV274" s="765"/>
      <c r="AW274" s="765"/>
      <c r="AX274" s="765"/>
      <c r="AY274" s="765"/>
      <c r="AZ274" s="765"/>
      <c r="BA274" s="765"/>
      <c r="BB274" s="765"/>
      <c r="BC274" s="765"/>
      <c r="BD274" s="765"/>
      <c r="BE274" s="765"/>
      <c r="BF274" s="765"/>
      <c r="BG274" s="765"/>
      <c r="BH274" s="765"/>
      <c r="BI274" s="765"/>
      <c r="BJ274" s="765"/>
      <c r="BK274" s="765"/>
      <c r="BL274" s="765"/>
      <c r="BM274" s="765"/>
      <c r="BN274" s="765"/>
      <c r="BO274" s="765"/>
      <c r="BP274" s="765"/>
      <c r="BQ274" s="765"/>
      <c r="BR274" s="765"/>
      <c r="BS274" s="765"/>
      <c r="BT274" s="766"/>
    </row>
    <row r="275" spans="2:72">
      <c r="B275" s="760"/>
      <c r="C275" s="760"/>
      <c r="D275" s="760"/>
      <c r="E275" s="760"/>
      <c r="F275" s="760"/>
      <c r="G275" s="760"/>
      <c r="H275" s="760"/>
      <c r="I275" s="640"/>
      <c r="J275" s="640"/>
      <c r="K275" s="50"/>
      <c r="L275" s="764"/>
      <c r="M275" s="765"/>
      <c r="N275" s="765"/>
      <c r="O275" s="765"/>
      <c r="P275" s="765"/>
      <c r="Q275" s="765"/>
      <c r="R275" s="765"/>
      <c r="S275" s="765"/>
      <c r="T275" s="765"/>
      <c r="U275" s="765"/>
      <c r="V275" s="765"/>
      <c r="W275" s="765"/>
      <c r="X275" s="765"/>
      <c r="Y275" s="765"/>
      <c r="Z275" s="765"/>
      <c r="AA275" s="765"/>
      <c r="AB275" s="765"/>
      <c r="AC275" s="765"/>
      <c r="AD275" s="765"/>
      <c r="AE275" s="765"/>
      <c r="AF275" s="765"/>
      <c r="AG275" s="765"/>
      <c r="AH275" s="765"/>
      <c r="AI275" s="765"/>
      <c r="AJ275" s="765"/>
      <c r="AK275" s="765"/>
      <c r="AL275" s="765"/>
      <c r="AM275" s="765"/>
      <c r="AN275" s="765"/>
      <c r="AO275" s="766"/>
      <c r="AP275" s="50"/>
      <c r="AQ275" s="764"/>
      <c r="AR275" s="765"/>
      <c r="AS275" s="765"/>
      <c r="AT275" s="765"/>
      <c r="AU275" s="765"/>
      <c r="AV275" s="765"/>
      <c r="AW275" s="765"/>
      <c r="AX275" s="765"/>
      <c r="AY275" s="765"/>
      <c r="AZ275" s="765"/>
      <c r="BA275" s="765"/>
      <c r="BB275" s="765"/>
      <c r="BC275" s="765"/>
      <c r="BD275" s="765"/>
      <c r="BE275" s="765"/>
      <c r="BF275" s="765"/>
      <c r="BG275" s="765"/>
      <c r="BH275" s="765"/>
      <c r="BI275" s="765"/>
      <c r="BJ275" s="765"/>
      <c r="BK275" s="765"/>
      <c r="BL275" s="765"/>
      <c r="BM275" s="765"/>
      <c r="BN275" s="765"/>
      <c r="BO275" s="765"/>
      <c r="BP275" s="765"/>
      <c r="BQ275" s="765"/>
      <c r="BR275" s="765"/>
      <c r="BS275" s="765"/>
      <c r="BT275" s="766"/>
    </row>
    <row r="276" spans="2:72">
      <c r="B276" s="760"/>
      <c r="C276" s="760"/>
      <c r="D276" s="760"/>
      <c r="E276" s="760"/>
      <c r="F276" s="760"/>
      <c r="G276" s="760"/>
      <c r="H276" s="760"/>
      <c r="I276" s="640"/>
      <c r="J276" s="640"/>
      <c r="K276" s="50"/>
      <c r="L276" s="764"/>
      <c r="M276" s="765"/>
      <c r="N276" s="765"/>
      <c r="O276" s="765"/>
      <c r="P276" s="765"/>
      <c r="Q276" s="765"/>
      <c r="R276" s="765"/>
      <c r="S276" s="765"/>
      <c r="T276" s="765"/>
      <c r="U276" s="765"/>
      <c r="V276" s="765"/>
      <c r="W276" s="765"/>
      <c r="X276" s="765"/>
      <c r="Y276" s="765"/>
      <c r="Z276" s="765"/>
      <c r="AA276" s="765"/>
      <c r="AB276" s="765"/>
      <c r="AC276" s="765"/>
      <c r="AD276" s="765"/>
      <c r="AE276" s="765"/>
      <c r="AF276" s="765"/>
      <c r="AG276" s="765"/>
      <c r="AH276" s="765"/>
      <c r="AI276" s="765"/>
      <c r="AJ276" s="765"/>
      <c r="AK276" s="765"/>
      <c r="AL276" s="765"/>
      <c r="AM276" s="765"/>
      <c r="AN276" s="765"/>
      <c r="AO276" s="766"/>
      <c r="AP276" s="50"/>
      <c r="AQ276" s="764"/>
      <c r="AR276" s="765"/>
      <c r="AS276" s="765"/>
      <c r="AT276" s="765"/>
      <c r="AU276" s="765"/>
      <c r="AV276" s="765"/>
      <c r="AW276" s="765"/>
      <c r="AX276" s="765"/>
      <c r="AY276" s="765"/>
      <c r="AZ276" s="765"/>
      <c r="BA276" s="765"/>
      <c r="BB276" s="765"/>
      <c r="BC276" s="765"/>
      <c r="BD276" s="765"/>
      <c r="BE276" s="765"/>
      <c r="BF276" s="765"/>
      <c r="BG276" s="765"/>
      <c r="BH276" s="765"/>
      <c r="BI276" s="765"/>
      <c r="BJ276" s="765"/>
      <c r="BK276" s="765"/>
      <c r="BL276" s="765"/>
      <c r="BM276" s="765"/>
      <c r="BN276" s="765"/>
      <c r="BO276" s="765"/>
      <c r="BP276" s="765"/>
      <c r="BQ276" s="765"/>
      <c r="BR276" s="765"/>
      <c r="BS276" s="765"/>
      <c r="BT276" s="766"/>
    </row>
    <row r="277" spans="2:72">
      <c r="B277" s="760"/>
      <c r="C277" s="760"/>
      <c r="D277" s="760"/>
      <c r="E277" s="760"/>
      <c r="F277" s="760"/>
      <c r="G277" s="760"/>
      <c r="H277" s="760"/>
      <c r="I277" s="640"/>
      <c r="J277" s="640"/>
      <c r="K277" s="50"/>
      <c r="L277" s="764"/>
      <c r="M277" s="765"/>
      <c r="N277" s="765"/>
      <c r="O277" s="765"/>
      <c r="P277" s="765"/>
      <c r="Q277" s="765"/>
      <c r="R277" s="765"/>
      <c r="S277" s="765"/>
      <c r="T277" s="765"/>
      <c r="U277" s="765"/>
      <c r="V277" s="765"/>
      <c r="W277" s="765"/>
      <c r="X277" s="765"/>
      <c r="Y277" s="765"/>
      <c r="Z277" s="765"/>
      <c r="AA277" s="765"/>
      <c r="AB277" s="765"/>
      <c r="AC277" s="765"/>
      <c r="AD277" s="765"/>
      <c r="AE277" s="765"/>
      <c r="AF277" s="765"/>
      <c r="AG277" s="765"/>
      <c r="AH277" s="765"/>
      <c r="AI277" s="765"/>
      <c r="AJ277" s="765"/>
      <c r="AK277" s="765"/>
      <c r="AL277" s="765"/>
      <c r="AM277" s="765"/>
      <c r="AN277" s="765"/>
      <c r="AO277" s="766"/>
      <c r="AP277" s="50"/>
      <c r="AQ277" s="764"/>
      <c r="AR277" s="765"/>
      <c r="AS277" s="765"/>
      <c r="AT277" s="765"/>
      <c r="AU277" s="765"/>
      <c r="AV277" s="765"/>
      <c r="AW277" s="765"/>
      <c r="AX277" s="765"/>
      <c r="AY277" s="765"/>
      <c r="AZ277" s="765"/>
      <c r="BA277" s="765"/>
      <c r="BB277" s="765"/>
      <c r="BC277" s="765"/>
      <c r="BD277" s="765"/>
      <c r="BE277" s="765"/>
      <c r="BF277" s="765"/>
      <c r="BG277" s="765"/>
      <c r="BH277" s="765"/>
      <c r="BI277" s="765"/>
      <c r="BJ277" s="765"/>
      <c r="BK277" s="765"/>
      <c r="BL277" s="765"/>
      <c r="BM277" s="765"/>
      <c r="BN277" s="765"/>
      <c r="BO277" s="765"/>
      <c r="BP277" s="765"/>
      <c r="BQ277" s="765"/>
      <c r="BR277" s="765"/>
      <c r="BS277" s="765"/>
      <c r="BT277" s="766"/>
    </row>
    <row r="278" spans="2:72">
      <c r="B278" s="760"/>
      <c r="C278" s="760"/>
      <c r="D278" s="760"/>
      <c r="E278" s="760"/>
      <c r="F278" s="760"/>
      <c r="G278" s="760"/>
      <c r="H278" s="760"/>
      <c r="I278" s="640"/>
      <c r="J278" s="640"/>
      <c r="K278" s="50"/>
      <c r="L278" s="764"/>
      <c r="M278" s="765"/>
      <c r="N278" s="765"/>
      <c r="O278" s="765"/>
      <c r="P278" s="765"/>
      <c r="Q278" s="765"/>
      <c r="R278" s="765"/>
      <c r="S278" s="765"/>
      <c r="T278" s="765"/>
      <c r="U278" s="765"/>
      <c r="V278" s="765"/>
      <c r="W278" s="765"/>
      <c r="X278" s="765"/>
      <c r="Y278" s="765"/>
      <c r="Z278" s="765"/>
      <c r="AA278" s="765"/>
      <c r="AB278" s="765"/>
      <c r="AC278" s="765"/>
      <c r="AD278" s="765"/>
      <c r="AE278" s="765"/>
      <c r="AF278" s="765"/>
      <c r="AG278" s="765"/>
      <c r="AH278" s="765"/>
      <c r="AI278" s="765"/>
      <c r="AJ278" s="765"/>
      <c r="AK278" s="765"/>
      <c r="AL278" s="765"/>
      <c r="AM278" s="765"/>
      <c r="AN278" s="765"/>
      <c r="AO278" s="766"/>
      <c r="AP278" s="50"/>
      <c r="AQ278" s="764"/>
      <c r="AR278" s="765"/>
      <c r="AS278" s="765"/>
      <c r="AT278" s="765"/>
      <c r="AU278" s="765"/>
      <c r="AV278" s="765"/>
      <c r="AW278" s="765"/>
      <c r="AX278" s="765"/>
      <c r="AY278" s="765"/>
      <c r="AZ278" s="765"/>
      <c r="BA278" s="765"/>
      <c r="BB278" s="765"/>
      <c r="BC278" s="765"/>
      <c r="BD278" s="765"/>
      <c r="BE278" s="765"/>
      <c r="BF278" s="765"/>
      <c r="BG278" s="765"/>
      <c r="BH278" s="765"/>
      <c r="BI278" s="765"/>
      <c r="BJ278" s="765"/>
      <c r="BK278" s="765"/>
      <c r="BL278" s="765"/>
      <c r="BM278" s="765"/>
      <c r="BN278" s="765"/>
      <c r="BO278" s="765"/>
      <c r="BP278" s="765"/>
      <c r="BQ278" s="765"/>
      <c r="BR278" s="765"/>
      <c r="BS278" s="765"/>
      <c r="BT278" s="766"/>
    </row>
    <row r="279" spans="2:72">
      <c r="B279" s="760"/>
      <c r="C279" s="760"/>
      <c r="D279" s="760"/>
      <c r="E279" s="760"/>
      <c r="F279" s="760"/>
      <c r="G279" s="760"/>
      <c r="H279" s="760"/>
      <c r="I279" s="640"/>
      <c r="J279" s="640"/>
      <c r="K279" s="50"/>
      <c r="L279" s="764"/>
      <c r="M279" s="765"/>
      <c r="N279" s="765"/>
      <c r="O279" s="765"/>
      <c r="P279" s="765"/>
      <c r="Q279" s="765"/>
      <c r="R279" s="765"/>
      <c r="S279" s="765"/>
      <c r="T279" s="765"/>
      <c r="U279" s="765"/>
      <c r="V279" s="765"/>
      <c r="W279" s="765"/>
      <c r="X279" s="765"/>
      <c r="Y279" s="765"/>
      <c r="Z279" s="765"/>
      <c r="AA279" s="765"/>
      <c r="AB279" s="765"/>
      <c r="AC279" s="765"/>
      <c r="AD279" s="765"/>
      <c r="AE279" s="765"/>
      <c r="AF279" s="765"/>
      <c r="AG279" s="765"/>
      <c r="AH279" s="765"/>
      <c r="AI279" s="765"/>
      <c r="AJ279" s="765"/>
      <c r="AK279" s="765"/>
      <c r="AL279" s="765"/>
      <c r="AM279" s="765"/>
      <c r="AN279" s="765"/>
      <c r="AO279" s="766"/>
      <c r="AP279" s="50"/>
      <c r="AQ279" s="764"/>
      <c r="AR279" s="765"/>
      <c r="AS279" s="765"/>
      <c r="AT279" s="765"/>
      <c r="AU279" s="765"/>
      <c r="AV279" s="765"/>
      <c r="AW279" s="765"/>
      <c r="AX279" s="765"/>
      <c r="AY279" s="765"/>
      <c r="AZ279" s="765"/>
      <c r="BA279" s="765"/>
      <c r="BB279" s="765"/>
      <c r="BC279" s="765"/>
      <c r="BD279" s="765"/>
      <c r="BE279" s="765"/>
      <c r="BF279" s="765"/>
      <c r="BG279" s="765"/>
      <c r="BH279" s="765"/>
      <c r="BI279" s="765"/>
      <c r="BJ279" s="765"/>
      <c r="BK279" s="765"/>
      <c r="BL279" s="765"/>
      <c r="BM279" s="765"/>
      <c r="BN279" s="765"/>
      <c r="BO279" s="765"/>
      <c r="BP279" s="765"/>
      <c r="BQ279" s="765"/>
      <c r="BR279" s="765"/>
      <c r="BS279" s="765"/>
      <c r="BT279" s="766"/>
    </row>
    <row r="280" spans="2:72">
      <c r="B280" s="760"/>
      <c r="C280" s="760"/>
      <c r="D280" s="760"/>
      <c r="E280" s="760"/>
      <c r="F280" s="760"/>
      <c r="G280" s="760"/>
      <c r="H280" s="760"/>
      <c r="I280" s="640"/>
      <c r="J280" s="640"/>
      <c r="K280" s="50"/>
      <c r="L280" s="764"/>
      <c r="M280" s="765"/>
      <c r="N280" s="765"/>
      <c r="O280" s="765"/>
      <c r="P280" s="765"/>
      <c r="Q280" s="765"/>
      <c r="R280" s="765"/>
      <c r="S280" s="765"/>
      <c r="T280" s="765"/>
      <c r="U280" s="765"/>
      <c r="V280" s="765"/>
      <c r="W280" s="765"/>
      <c r="X280" s="765"/>
      <c r="Y280" s="765"/>
      <c r="Z280" s="765"/>
      <c r="AA280" s="765"/>
      <c r="AB280" s="765"/>
      <c r="AC280" s="765"/>
      <c r="AD280" s="765"/>
      <c r="AE280" s="765"/>
      <c r="AF280" s="765"/>
      <c r="AG280" s="765"/>
      <c r="AH280" s="765"/>
      <c r="AI280" s="765"/>
      <c r="AJ280" s="765"/>
      <c r="AK280" s="765"/>
      <c r="AL280" s="765"/>
      <c r="AM280" s="765"/>
      <c r="AN280" s="765"/>
      <c r="AO280" s="766"/>
      <c r="AP280" s="50"/>
      <c r="AQ280" s="764"/>
      <c r="AR280" s="765"/>
      <c r="AS280" s="765"/>
      <c r="AT280" s="765"/>
      <c r="AU280" s="765"/>
      <c r="AV280" s="765"/>
      <c r="AW280" s="765"/>
      <c r="AX280" s="765"/>
      <c r="AY280" s="765"/>
      <c r="AZ280" s="765"/>
      <c r="BA280" s="765"/>
      <c r="BB280" s="765"/>
      <c r="BC280" s="765"/>
      <c r="BD280" s="765"/>
      <c r="BE280" s="765"/>
      <c r="BF280" s="765"/>
      <c r="BG280" s="765"/>
      <c r="BH280" s="765"/>
      <c r="BI280" s="765"/>
      <c r="BJ280" s="765"/>
      <c r="BK280" s="765"/>
      <c r="BL280" s="765"/>
      <c r="BM280" s="765"/>
      <c r="BN280" s="765"/>
      <c r="BO280" s="765"/>
      <c r="BP280" s="765"/>
      <c r="BQ280" s="765"/>
      <c r="BR280" s="765"/>
      <c r="BS280" s="765"/>
      <c r="BT280" s="766"/>
    </row>
    <row r="281" spans="2:72">
      <c r="B281" s="760"/>
      <c r="C281" s="760"/>
      <c r="D281" s="760"/>
      <c r="E281" s="760"/>
      <c r="F281" s="760"/>
      <c r="G281" s="760"/>
      <c r="H281" s="760"/>
      <c r="I281" s="640"/>
      <c r="J281" s="640"/>
      <c r="K281" s="50"/>
      <c r="L281" s="764"/>
      <c r="M281" s="765"/>
      <c r="N281" s="765"/>
      <c r="O281" s="765"/>
      <c r="P281" s="765"/>
      <c r="Q281" s="765"/>
      <c r="R281" s="765"/>
      <c r="S281" s="765"/>
      <c r="T281" s="765"/>
      <c r="U281" s="765"/>
      <c r="V281" s="765"/>
      <c r="W281" s="765"/>
      <c r="X281" s="765"/>
      <c r="Y281" s="765"/>
      <c r="Z281" s="765"/>
      <c r="AA281" s="765"/>
      <c r="AB281" s="765"/>
      <c r="AC281" s="765"/>
      <c r="AD281" s="765"/>
      <c r="AE281" s="765"/>
      <c r="AF281" s="765"/>
      <c r="AG281" s="765"/>
      <c r="AH281" s="765"/>
      <c r="AI281" s="765"/>
      <c r="AJ281" s="765"/>
      <c r="AK281" s="765"/>
      <c r="AL281" s="765"/>
      <c r="AM281" s="765"/>
      <c r="AN281" s="765"/>
      <c r="AO281" s="766"/>
      <c r="AP281" s="50"/>
      <c r="AQ281" s="764"/>
      <c r="AR281" s="765"/>
      <c r="AS281" s="765"/>
      <c r="AT281" s="765"/>
      <c r="AU281" s="765"/>
      <c r="AV281" s="765"/>
      <c r="AW281" s="765"/>
      <c r="AX281" s="765"/>
      <c r="AY281" s="765"/>
      <c r="AZ281" s="765"/>
      <c r="BA281" s="765"/>
      <c r="BB281" s="765"/>
      <c r="BC281" s="765"/>
      <c r="BD281" s="765"/>
      <c r="BE281" s="765"/>
      <c r="BF281" s="765"/>
      <c r="BG281" s="765"/>
      <c r="BH281" s="765"/>
      <c r="BI281" s="765"/>
      <c r="BJ281" s="765"/>
      <c r="BK281" s="765"/>
      <c r="BL281" s="765"/>
      <c r="BM281" s="765"/>
      <c r="BN281" s="765"/>
      <c r="BO281" s="765"/>
      <c r="BP281" s="765"/>
      <c r="BQ281" s="765"/>
      <c r="BR281" s="765"/>
      <c r="BS281" s="765"/>
      <c r="BT281" s="766"/>
    </row>
    <row r="282" spans="2:72">
      <c r="B282" s="760"/>
      <c r="C282" s="760"/>
      <c r="D282" s="760"/>
      <c r="E282" s="760"/>
      <c r="F282" s="760"/>
      <c r="G282" s="760"/>
      <c r="H282" s="760"/>
      <c r="I282" s="640"/>
      <c r="J282" s="640"/>
      <c r="K282" s="50"/>
      <c r="L282" s="764"/>
      <c r="M282" s="765"/>
      <c r="N282" s="765"/>
      <c r="O282" s="765"/>
      <c r="P282" s="765"/>
      <c r="Q282" s="765"/>
      <c r="R282" s="765"/>
      <c r="S282" s="765"/>
      <c r="T282" s="765"/>
      <c r="U282" s="765"/>
      <c r="V282" s="765"/>
      <c r="W282" s="765"/>
      <c r="X282" s="765"/>
      <c r="Y282" s="765"/>
      <c r="Z282" s="765"/>
      <c r="AA282" s="765"/>
      <c r="AB282" s="765"/>
      <c r="AC282" s="765"/>
      <c r="AD282" s="765"/>
      <c r="AE282" s="765"/>
      <c r="AF282" s="765"/>
      <c r="AG282" s="765"/>
      <c r="AH282" s="765"/>
      <c r="AI282" s="765"/>
      <c r="AJ282" s="765"/>
      <c r="AK282" s="765"/>
      <c r="AL282" s="765"/>
      <c r="AM282" s="765"/>
      <c r="AN282" s="765"/>
      <c r="AO282" s="766"/>
      <c r="AP282" s="50"/>
      <c r="AQ282" s="764"/>
      <c r="AR282" s="765"/>
      <c r="AS282" s="765"/>
      <c r="AT282" s="765"/>
      <c r="AU282" s="765"/>
      <c r="AV282" s="765"/>
      <c r="AW282" s="765"/>
      <c r="AX282" s="765"/>
      <c r="AY282" s="765"/>
      <c r="AZ282" s="765"/>
      <c r="BA282" s="765"/>
      <c r="BB282" s="765"/>
      <c r="BC282" s="765"/>
      <c r="BD282" s="765"/>
      <c r="BE282" s="765"/>
      <c r="BF282" s="765"/>
      <c r="BG282" s="765"/>
      <c r="BH282" s="765"/>
      <c r="BI282" s="765"/>
      <c r="BJ282" s="765"/>
      <c r="BK282" s="765"/>
      <c r="BL282" s="765"/>
      <c r="BM282" s="765"/>
      <c r="BN282" s="765"/>
      <c r="BO282" s="765"/>
      <c r="BP282" s="765"/>
      <c r="BQ282" s="765"/>
      <c r="BR282" s="765"/>
      <c r="BS282" s="765"/>
      <c r="BT282" s="766"/>
    </row>
    <row r="283" spans="2:72">
      <c r="B283" s="760"/>
      <c r="C283" s="760"/>
      <c r="D283" s="760"/>
      <c r="E283" s="760"/>
      <c r="F283" s="760"/>
      <c r="G283" s="760"/>
      <c r="H283" s="760"/>
      <c r="I283" s="640"/>
      <c r="J283" s="640"/>
      <c r="K283" s="50"/>
      <c r="L283" s="764"/>
      <c r="M283" s="765"/>
      <c r="N283" s="765"/>
      <c r="O283" s="765"/>
      <c r="P283" s="765"/>
      <c r="Q283" s="765"/>
      <c r="R283" s="765"/>
      <c r="S283" s="765"/>
      <c r="T283" s="765"/>
      <c r="U283" s="765"/>
      <c r="V283" s="765"/>
      <c r="W283" s="765"/>
      <c r="X283" s="765"/>
      <c r="Y283" s="765"/>
      <c r="Z283" s="765"/>
      <c r="AA283" s="765"/>
      <c r="AB283" s="765"/>
      <c r="AC283" s="765"/>
      <c r="AD283" s="765"/>
      <c r="AE283" s="765"/>
      <c r="AF283" s="765"/>
      <c r="AG283" s="765"/>
      <c r="AH283" s="765"/>
      <c r="AI283" s="765"/>
      <c r="AJ283" s="765"/>
      <c r="AK283" s="765"/>
      <c r="AL283" s="765"/>
      <c r="AM283" s="765"/>
      <c r="AN283" s="765"/>
      <c r="AO283" s="766"/>
      <c r="AP283" s="50"/>
      <c r="AQ283" s="764"/>
      <c r="AR283" s="765"/>
      <c r="AS283" s="765"/>
      <c r="AT283" s="765"/>
      <c r="AU283" s="765"/>
      <c r="AV283" s="765"/>
      <c r="AW283" s="765"/>
      <c r="AX283" s="765"/>
      <c r="AY283" s="765"/>
      <c r="AZ283" s="765"/>
      <c r="BA283" s="765"/>
      <c r="BB283" s="765"/>
      <c r="BC283" s="765"/>
      <c r="BD283" s="765"/>
      <c r="BE283" s="765"/>
      <c r="BF283" s="765"/>
      <c r="BG283" s="765"/>
      <c r="BH283" s="765"/>
      <c r="BI283" s="765"/>
      <c r="BJ283" s="765"/>
      <c r="BK283" s="765"/>
      <c r="BL283" s="765"/>
      <c r="BM283" s="765"/>
      <c r="BN283" s="765"/>
      <c r="BO283" s="765"/>
      <c r="BP283" s="765"/>
      <c r="BQ283" s="765"/>
      <c r="BR283" s="765"/>
      <c r="BS283" s="765"/>
      <c r="BT283" s="766"/>
    </row>
    <row r="284" spans="2:72">
      <c r="B284" s="760"/>
      <c r="C284" s="760"/>
      <c r="D284" s="760"/>
      <c r="E284" s="760"/>
      <c r="F284" s="760"/>
      <c r="G284" s="760"/>
      <c r="H284" s="760"/>
      <c r="I284" s="640"/>
      <c r="J284" s="640"/>
      <c r="K284" s="50"/>
      <c r="L284" s="764"/>
      <c r="M284" s="765"/>
      <c r="N284" s="765"/>
      <c r="O284" s="765"/>
      <c r="P284" s="765"/>
      <c r="Q284" s="765"/>
      <c r="R284" s="765"/>
      <c r="S284" s="765"/>
      <c r="T284" s="765"/>
      <c r="U284" s="765"/>
      <c r="V284" s="765"/>
      <c r="W284" s="765"/>
      <c r="X284" s="765"/>
      <c r="Y284" s="765"/>
      <c r="Z284" s="765"/>
      <c r="AA284" s="765"/>
      <c r="AB284" s="765"/>
      <c r="AC284" s="765"/>
      <c r="AD284" s="765"/>
      <c r="AE284" s="765"/>
      <c r="AF284" s="765"/>
      <c r="AG284" s="765"/>
      <c r="AH284" s="765"/>
      <c r="AI284" s="765"/>
      <c r="AJ284" s="765"/>
      <c r="AK284" s="765"/>
      <c r="AL284" s="765"/>
      <c r="AM284" s="765"/>
      <c r="AN284" s="765"/>
      <c r="AO284" s="766"/>
      <c r="AP284" s="50"/>
      <c r="AQ284" s="764"/>
      <c r="AR284" s="765"/>
      <c r="AS284" s="765"/>
      <c r="AT284" s="765"/>
      <c r="AU284" s="765"/>
      <c r="AV284" s="765"/>
      <c r="AW284" s="765"/>
      <c r="AX284" s="765"/>
      <c r="AY284" s="765"/>
      <c r="AZ284" s="765"/>
      <c r="BA284" s="765"/>
      <c r="BB284" s="765"/>
      <c r="BC284" s="765"/>
      <c r="BD284" s="765"/>
      <c r="BE284" s="765"/>
      <c r="BF284" s="765"/>
      <c r="BG284" s="765"/>
      <c r="BH284" s="765"/>
      <c r="BI284" s="765"/>
      <c r="BJ284" s="765"/>
      <c r="BK284" s="765"/>
      <c r="BL284" s="765"/>
      <c r="BM284" s="765"/>
      <c r="BN284" s="765"/>
      <c r="BO284" s="765"/>
      <c r="BP284" s="765"/>
      <c r="BQ284" s="765"/>
      <c r="BR284" s="765"/>
      <c r="BS284" s="765"/>
      <c r="BT284" s="766"/>
    </row>
    <row r="285" spans="2:72">
      <c r="B285" s="760"/>
      <c r="C285" s="760"/>
      <c r="D285" s="760"/>
      <c r="E285" s="760"/>
      <c r="F285" s="760"/>
      <c r="G285" s="760"/>
      <c r="H285" s="760"/>
      <c r="I285" s="640"/>
      <c r="J285" s="640"/>
      <c r="K285" s="50"/>
      <c r="L285" s="764"/>
      <c r="M285" s="765"/>
      <c r="N285" s="765"/>
      <c r="O285" s="765"/>
      <c r="P285" s="765"/>
      <c r="Q285" s="765"/>
      <c r="R285" s="765"/>
      <c r="S285" s="765"/>
      <c r="T285" s="765"/>
      <c r="U285" s="765"/>
      <c r="V285" s="765"/>
      <c r="W285" s="765"/>
      <c r="X285" s="765"/>
      <c r="Y285" s="765"/>
      <c r="Z285" s="765"/>
      <c r="AA285" s="765"/>
      <c r="AB285" s="765"/>
      <c r="AC285" s="765"/>
      <c r="AD285" s="765"/>
      <c r="AE285" s="765"/>
      <c r="AF285" s="765"/>
      <c r="AG285" s="765"/>
      <c r="AH285" s="765"/>
      <c r="AI285" s="765"/>
      <c r="AJ285" s="765"/>
      <c r="AK285" s="765"/>
      <c r="AL285" s="765"/>
      <c r="AM285" s="765"/>
      <c r="AN285" s="765"/>
      <c r="AO285" s="766"/>
      <c r="AP285" s="50"/>
      <c r="AQ285" s="764"/>
      <c r="AR285" s="765"/>
      <c r="AS285" s="765"/>
      <c r="AT285" s="765"/>
      <c r="AU285" s="765"/>
      <c r="AV285" s="765"/>
      <c r="AW285" s="765"/>
      <c r="AX285" s="765"/>
      <c r="AY285" s="765"/>
      <c r="AZ285" s="765"/>
      <c r="BA285" s="765"/>
      <c r="BB285" s="765"/>
      <c r="BC285" s="765"/>
      <c r="BD285" s="765"/>
      <c r="BE285" s="765"/>
      <c r="BF285" s="765"/>
      <c r="BG285" s="765"/>
      <c r="BH285" s="765"/>
      <c r="BI285" s="765"/>
      <c r="BJ285" s="765"/>
      <c r="BK285" s="765"/>
      <c r="BL285" s="765"/>
      <c r="BM285" s="765"/>
      <c r="BN285" s="765"/>
      <c r="BO285" s="765"/>
      <c r="BP285" s="765"/>
      <c r="BQ285" s="765"/>
      <c r="BR285" s="765"/>
      <c r="BS285" s="765"/>
      <c r="BT285" s="766"/>
    </row>
    <row r="286" spans="2:72">
      <c r="B286" s="760"/>
      <c r="C286" s="760"/>
      <c r="D286" s="760"/>
      <c r="E286" s="760"/>
      <c r="F286" s="760"/>
      <c r="G286" s="760"/>
      <c r="H286" s="760"/>
      <c r="I286" s="640"/>
      <c r="J286" s="640"/>
      <c r="K286" s="50"/>
      <c r="L286" s="764"/>
      <c r="M286" s="765"/>
      <c r="N286" s="765"/>
      <c r="O286" s="765"/>
      <c r="P286" s="765"/>
      <c r="Q286" s="765"/>
      <c r="R286" s="765"/>
      <c r="S286" s="765"/>
      <c r="T286" s="765"/>
      <c r="U286" s="765"/>
      <c r="V286" s="765"/>
      <c r="W286" s="765"/>
      <c r="X286" s="765"/>
      <c r="Y286" s="765"/>
      <c r="Z286" s="765"/>
      <c r="AA286" s="765"/>
      <c r="AB286" s="765"/>
      <c r="AC286" s="765"/>
      <c r="AD286" s="765"/>
      <c r="AE286" s="765"/>
      <c r="AF286" s="765"/>
      <c r="AG286" s="765"/>
      <c r="AH286" s="765"/>
      <c r="AI286" s="765"/>
      <c r="AJ286" s="765"/>
      <c r="AK286" s="765"/>
      <c r="AL286" s="765"/>
      <c r="AM286" s="765"/>
      <c r="AN286" s="765"/>
      <c r="AO286" s="766"/>
      <c r="AP286" s="50"/>
      <c r="AQ286" s="764"/>
      <c r="AR286" s="765"/>
      <c r="AS286" s="765"/>
      <c r="AT286" s="765"/>
      <c r="AU286" s="765"/>
      <c r="AV286" s="765"/>
      <c r="AW286" s="765"/>
      <c r="AX286" s="765"/>
      <c r="AY286" s="765"/>
      <c r="AZ286" s="765"/>
      <c r="BA286" s="765"/>
      <c r="BB286" s="765"/>
      <c r="BC286" s="765"/>
      <c r="BD286" s="765"/>
      <c r="BE286" s="765"/>
      <c r="BF286" s="765"/>
      <c r="BG286" s="765"/>
      <c r="BH286" s="765"/>
      <c r="BI286" s="765"/>
      <c r="BJ286" s="765"/>
      <c r="BK286" s="765"/>
      <c r="BL286" s="765"/>
      <c r="BM286" s="765"/>
      <c r="BN286" s="765"/>
      <c r="BO286" s="765"/>
      <c r="BP286" s="765"/>
      <c r="BQ286" s="765"/>
      <c r="BR286" s="765"/>
      <c r="BS286" s="765"/>
      <c r="BT286" s="766"/>
    </row>
    <row r="287" spans="2:72">
      <c r="B287" s="760"/>
      <c r="C287" s="760"/>
      <c r="D287" s="760"/>
      <c r="E287" s="760"/>
      <c r="F287" s="760"/>
      <c r="G287" s="760"/>
      <c r="H287" s="760"/>
      <c r="I287" s="640"/>
      <c r="J287" s="640"/>
      <c r="K287" s="50"/>
      <c r="L287" s="764"/>
      <c r="M287" s="765"/>
      <c r="N287" s="765"/>
      <c r="O287" s="765"/>
      <c r="P287" s="765"/>
      <c r="Q287" s="765"/>
      <c r="R287" s="765"/>
      <c r="S287" s="765"/>
      <c r="T287" s="765"/>
      <c r="U287" s="765"/>
      <c r="V287" s="765"/>
      <c r="W287" s="765"/>
      <c r="X287" s="765"/>
      <c r="Y287" s="765"/>
      <c r="Z287" s="765"/>
      <c r="AA287" s="765"/>
      <c r="AB287" s="765"/>
      <c r="AC287" s="765"/>
      <c r="AD287" s="765"/>
      <c r="AE287" s="765"/>
      <c r="AF287" s="765"/>
      <c r="AG287" s="765"/>
      <c r="AH287" s="765"/>
      <c r="AI287" s="765"/>
      <c r="AJ287" s="765"/>
      <c r="AK287" s="765"/>
      <c r="AL287" s="765"/>
      <c r="AM287" s="765"/>
      <c r="AN287" s="765"/>
      <c r="AO287" s="766"/>
      <c r="AP287" s="50"/>
      <c r="AQ287" s="764"/>
      <c r="AR287" s="765"/>
      <c r="AS287" s="765"/>
      <c r="AT287" s="765"/>
      <c r="AU287" s="765"/>
      <c r="AV287" s="765"/>
      <c r="AW287" s="765"/>
      <c r="AX287" s="765"/>
      <c r="AY287" s="765"/>
      <c r="AZ287" s="765"/>
      <c r="BA287" s="765"/>
      <c r="BB287" s="765"/>
      <c r="BC287" s="765"/>
      <c r="BD287" s="765"/>
      <c r="BE287" s="765"/>
      <c r="BF287" s="765"/>
      <c r="BG287" s="765"/>
      <c r="BH287" s="765"/>
      <c r="BI287" s="765"/>
      <c r="BJ287" s="765"/>
      <c r="BK287" s="765"/>
      <c r="BL287" s="765"/>
      <c r="BM287" s="765"/>
      <c r="BN287" s="765"/>
      <c r="BO287" s="765"/>
      <c r="BP287" s="765"/>
      <c r="BQ287" s="765"/>
      <c r="BR287" s="765"/>
      <c r="BS287" s="765"/>
      <c r="BT287" s="766"/>
    </row>
    <row r="288" spans="2:72">
      <c r="B288" s="760"/>
      <c r="C288" s="760"/>
      <c r="D288" s="760"/>
      <c r="E288" s="760"/>
      <c r="F288" s="760"/>
      <c r="G288" s="760"/>
      <c r="H288" s="760"/>
      <c r="I288" s="640"/>
      <c r="J288" s="640"/>
      <c r="K288" s="50"/>
      <c r="L288" s="764"/>
      <c r="M288" s="765"/>
      <c r="N288" s="765"/>
      <c r="O288" s="765"/>
      <c r="P288" s="765"/>
      <c r="Q288" s="765"/>
      <c r="R288" s="765"/>
      <c r="S288" s="765"/>
      <c r="T288" s="765"/>
      <c r="U288" s="765"/>
      <c r="V288" s="765"/>
      <c r="W288" s="765"/>
      <c r="X288" s="765"/>
      <c r="Y288" s="765"/>
      <c r="Z288" s="765"/>
      <c r="AA288" s="765"/>
      <c r="AB288" s="765"/>
      <c r="AC288" s="765"/>
      <c r="AD288" s="765"/>
      <c r="AE288" s="765"/>
      <c r="AF288" s="765"/>
      <c r="AG288" s="765"/>
      <c r="AH288" s="765"/>
      <c r="AI288" s="765"/>
      <c r="AJ288" s="765"/>
      <c r="AK288" s="765"/>
      <c r="AL288" s="765"/>
      <c r="AM288" s="765"/>
      <c r="AN288" s="765"/>
      <c r="AO288" s="766"/>
      <c r="AP288" s="50"/>
      <c r="AQ288" s="764"/>
      <c r="AR288" s="765"/>
      <c r="AS288" s="765"/>
      <c r="AT288" s="765"/>
      <c r="AU288" s="765"/>
      <c r="AV288" s="765"/>
      <c r="AW288" s="765"/>
      <c r="AX288" s="765"/>
      <c r="AY288" s="765"/>
      <c r="AZ288" s="765"/>
      <c r="BA288" s="765"/>
      <c r="BB288" s="765"/>
      <c r="BC288" s="765"/>
      <c r="BD288" s="765"/>
      <c r="BE288" s="765"/>
      <c r="BF288" s="765"/>
      <c r="BG288" s="765"/>
      <c r="BH288" s="765"/>
      <c r="BI288" s="765"/>
      <c r="BJ288" s="765"/>
      <c r="BK288" s="765"/>
      <c r="BL288" s="765"/>
      <c r="BM288" s="765"/>
      <c r="BN288" s="765"/>
      <c r="BO288" s="765"/>
      <c r="BP288" s="765"/>
      <c r="BQ288" s="765"/>
      <c r="BR288" s="765"/>
      <c r="BS288" s="765"/>
      <c r="BT288" s="766"/>
    </row>
    <row r="289" spans="2:72">
      <c r="B289" s="760"/>
      <c r="C289" s="760"/>
      <c r="D289" s="760"/>
      <c r="E289" s="760"/>
      <c r="F289" s="760"/>
      <c r="G289" s="760"/>
      <c r="H289" s="760"/>
      <c r="I289" s="640"/>
      <c r="J289" s="640"/>
      <c r="K289" s="50"/>
      <c r="L289" s="764"/>
      <c r="M289" s="765"/>
      <c r="N289" s="765"/>
      <c r="O289" s="765"/>
      <c r="P289" s="765"/>
      <c r="Q289" s="765"/>
      <c r="R289" s="765"/>
      <c r="S289" s="765"/>
      <c r="T289" s="765"/>
      <c r="U289" s="765"/>
      <c r="V289" s="765"/>
      <c r="W289" s="765"/>
      <c r="X289" s="765"/>
      <c r="Y289" s="765"/>
      <c r="Z289" s="765"/>
      <c r="AA289" s="765"/>
      <c r="AB289" s="765"/>
      <c r="AC289" s="765"/>
      <c r="AD289" s="765"/>
      <c r="AE289" s="765"/>
      <c r="AF289" s="765"/>
      <c r="AG289" s="765"/>
      <c r="AH289" s="765"/>
      <c r="AI289" s="765"/>
      <c r="AJ289" s="765"/>
      <c r="AK289" s="765"/>
      <c r="AL289" s="765"/>
      <c r="AM289" s="765"/>
      <c r="AN289" s="765"/>
      <c r="AO289" s="766"/>
      <c r="AP289" s="50"/>
      <c r="AQ289" s="764"/>
      <c r="AR289" s="765"/>
      <c r="AS289" s="765"/>
      <c r="AT289" s="765"/>
      <c r="AU289" s="765"/>
      <c r="AV289" s="765"/>
      <c r="AW289" s="765"/>
      <c r="AX289" s="765"/>
      <c r="AY289" s="765"/>
      <c r="AZ289" s="765"/>
      <c r="BA289" s="765"/>
      <c r="BB289" s="765"/>
      <c r="BC289" s="765"/>
      <c r="BD289" s="765"/>
      <c r="BE289" s="765"/>
      <c r="BF289" s="765"/>
      <c r="BG289" s="765"/>
      <c r="BH289" s="765"/>
      <c r="BI289" s="765"/>
      <c r="BJ289" s="765"/>
      <c r="BK289" s="765"/>
      <c r="BL289" s="765"/>
      <c r="BM289" s="765"/>
      <c r="BN289" s="765"/>
      <c r="BO289" s="765"/>
      <c r="BP289" s="765"/>
      <c r="BQ289" s="765"/>
      <c r="BR289" s="765"/>
      <c r="BS289" s="765"/>
      <c r="BT289" s="766"/>
    </row>
    <row r="290" spans="2:72">
      <c r="B290" s="760"/>
      <c r="C290" s="760"/>
      <c r="D290" s="760"/>
      <c r="E290" s="760"/>
      <c r="F290" s="760"/>
      <c r="G290" s="760"/>
      <c r="H290" s="760"/>
      <c r="I290" s="640"/>
      <c r="J290" s="640"/>
      <c r="K290" s="50"/>
      <c r="L290" s="764"/>
      <c r="M290" s="765"/>
      <c r="N290" s="765"/>
      <c r="O290" s="765"/>
      <c r="P290" s="765"/>
      <c r="Q290" s="765"/>
      <c r="R290" s="765"/>
      <c r="S290" s="765"/>
      <c r="T290" s="765"/>
      <c r="U290" s="765"/>
      <c r="V290" s="765"/>
      <c r="W290" s="765"/>
      <c r="X290" s="765"/>
      <c r="Y290" s="765"/>
      <c r="Z290" s="765"/>
      <c r="AA290" s="765"/>
      <c r="AB290" s="765"/>
      <c r="AC290" s="765"/>
      <c r="AD290" s="765"/>
      <c r="AE290" s="765"/>
      <c r="AF290" s="765"/>
      <c r="AG290" s="765"/>
      <c r="AH290" s="765"/>
      <c r="AI290" s="765"/>
      <c r="AJ290" s="765"/>
      <c r="AK290" s="765"/>
      <c r="AL290" s="765"/>
      <c r="AM290" s="765"/>
      <c r="AN290" s="765"/>
      <c r="AO290" s="766"/>
      <c r="AP290" s="50"/>
      <c r="AQ290" s="764"/>
      <c r="AR290" s="765"/>
      <c r="AS290" s="765"/>
      <c r="AT290" s="765"/>
      <c r="AU290" s="765"/>
      <c r="AV290" s="765"/>
      <c r="AW290" s="765"/>
      <c r="AX290" s="765"/>
      <c r="AY290" s="765"/>
      <c r="AZ290" s="765"/>
      <c r="BA290" s="765"/>
      <c r="BB290" s="765"/>
      <c r="BC290" s="765"/>
      <c r="BD290" s="765"/>
      <c r="BE290" s="765"/>
      <c r="BF290" s="765"/>
      <c r="BG290" s="765"/>
      <c r="BH290" s="765"/>
      <c r="BI290" s="765"/>
      <c r="BJ290" s="765"/>
      <c r="BK290" s="765"/>
      <c r="BL290" s="765"/>
      <c r="BM290" s="765"/>
      <c r="BN290" s="765"/>
      <c r="BO290" s="765"/>
      <c r="BP290" s="765"/>
      <c r="BQ290" s="765"/>
      <c r="BR290" s="765"/>
      <c r="BS290" s="765"/>
      <c r="BT290" s="766"/>
    </row>
    <row r="291" spans="2:72">
      <c r="B291" s="760"/>
      <c r="C291" s="760"/>
      <c r="D291" s="760"/>
      <c r="E291" s="760"/>
      <c r="F291" s="760"/>
      <c r="G291" s="760"/>
      <c r="H291" s="760"/>
      <c r="I291" s="640"/>
      <c r="J291" s="640"/>
      <c r="K291" s="50"/>
      <c r="L291" s="764"/>
      <c r="M291" s="765"/>
      <c r="N291" s="765"/>
      <c r="O291" s="765"/>
      <c r="P291" s="765"/>
      <c r="Q291" s="765"/>
      <c r="R291" s="765"/>
      <c r="S291" s="765"/>
      <c r="T291" s="765"/>
      <c r="U291" s="765"/>
      <c r="V291" s="765"/>
      <c r="W291" s="765"/>
      <c r="X291" s="765"/>
      <c r="Y291" s="765"/>
      <c r="Z291" s="765"/>
      <c r="AA291" s="765"/>
      <c r="AB291" s="765"/>
      <c r="AC291" s="765"/>
      <c r="AD291" s="765"/>
      <c r="AE291" s="765"/>
      <c r="AF291" s="765"/>
      <c r="AG291" s="765"/>
      <c r="AH291" s="765"/>
      <c r="AI291" s="765"/>
      <c r="AJ291" s="765"/>
      <c r="AK291" s="765"/>
      <c r="AL291" s="765"/>
      <c r="AM291" s="765"/>
      <c r="AN291" s="765"/>
      <c r="AO291" s="766"/>
      <c r="AP291" s="50"/>
      <c r="AQ291" s="764"/>
      <c r="AR291" s="765"/>
      <c r="AS291" s="765"/>
      <c r="AT291" s="765"/>
      <c r="AU291" s="765"/>
      <c r="AV291" s="765"/>
      <c r="AW291" s="765"/>
      <c r="AX291" s="765"/>
      <c r="AY291" s="765"/>
      <c r="AZ291" s="765"/>
      <c r="BA291" s="765"/>
      <c r="BB291" s="765"/>
      <c r="BC291" s="765"/>
      <c r="BD291" s="765"/>
      <c r="BE291" s="765"/>
      <c r="BF291" s="765"/>
      <c r="BG291" s="765"/>
      <c r="BH291" s="765"/>
      <c r="BI291" s="765"/>
      <c r="BJ291" s="765"/>
      <c r="BK291" s="765"/>
      <c r="BL291" s="765"/>
      <c r="BM291" s="765"/>
      <c r="BN291" s="765"/>
      <c r="BO291" s="765"/>
      <c r="BP291" s="765"/>
      <c r="BQ291" s="765"/>
      <c r="BR291" s="765"/>
      <c r="BS291" s="765"/>
      <c r="BT291" s="766"/>
    </row>
    <row r="292" spans="2:72">
      <c r="B292" s="760"/>
      <c r="C292" s="760"/>
      <c r="D292" s="760"/>
      <c r="E292" s="760"/>
      <c r="F292" s="760"/>
      <c r="G292" s="760"/>
      <c r="H292" s="760"/>
      <c r="I292" s="640"/>
      <c r="J292" s="640"/>
      <c r="K292" s="50"/>
      <c r="L292" s="764"/>
      <c r="M292" s="765"/>
      <c r="N292" s="765"/>
      <c r="O292" s="765"/>
      <c r="P292" s="765"/>
      <c r="Q292" s="765"/>
      <c r="R292" s="765"/>
      <c r="S292" s="765"/>
      <c r="T292" s="765"/>
      <c r="U292" s="765"/>
      <c r="V292" s="765"/>
      <c r="W292" s="765"/>
      <c r="X292" s="765"/>
      <c r="Y292" s="765"/>
      <c r="Z292" s="765"/>
      <c r="AA292" s="765"/>
      <c r="AB292" s="765"/>
      <c r="AC292" s="765"/>
      <c r="AD292" s="765"/>
      <c r="AE292" s="765"/>
      <c r="AF292" s="765"/>
      <c r="AG292" s="765"/>
      <c r="AH292" s="765"/>
      <c r="AI292" s="765"/>
      <c r="AJ292" s="765"/>
      <c r="AK292" s="765"/>
      <c r="AL292" s="765"/>
      <c r="AM292" s="765"/>
      <c r="AN292" s="765"/>
      <c r="AO292" s="766"/>
      <c r="AP292" s="50"/>
      <c r="AQ292" s="764"/>
      <c r="AR292" s="765"/>
      <c r="AS292" s="765"/>
      <c r="AT292" s="765"/>
      <c r="AU292" s="765"/>
      <c r="AV292" s="765"/>
      <c r="AW292" s="765"/>
      <c r="AX292" s="765"/>
      <c r="AY292" s="765"/>
      <c r="AZ292" s="765"/>
      <c r="BA292" s="765"/>
      <c r="BB292" s="765"/>
      <c r="BC292" s="765"/>
      <c r="BD292" s="765"/>
      <c r="BE292" s="765"/>
      <c r="BF292" s="765"/>
      <c r="BG292" s="765"/>
      <c r="BH292" s="765"/>
      <c r="BI292" s="765"/>
      <c r="BJ292" s="765"/>
      <c r="BK292" s="765"/>
      <c r="BL292" s="765"/>
      <c r="BM292" s="765"/>
      <c r="BN292" s="765"/>
      <c r="BO292" s="765"/>
      <c r="BP292" s="765"/>
      <c r="BQ292" s="765"/>
      <c r="BR292" s="765"/>
      <c r="BS292" s="765"/>
      <c r="BT292" s="766"/>
    </row>
    <row r="293" spans="2:72">
      <c r="B293" s="760"/>
      <c r="C293" s="760"/>
      <c r="D293" s="760"/>
      <c r="E293" s="760"/>
      <c r="F293" s="760"/>
      <c r="G293" s="760"/>
      <c r="H293" s="760"/>
      <c r="I293" s="640"/>
      <c r="J293" s="640"/>
      <c r="K293" s="50"/>
      <c r="L293" s="764"/>
      <c r="M293" s="765"/>
      <c r="N293" s="765"/>
      <c r="O293" s="765"/>
      <c r="P293" s="765"/>
      <c r="Q293" s="765"/>
      <c r="R293" s="765"/>
      <c r="S293" s="765"/>
      <c r="T293" s="765"/>
      <c r="U293" s="765"/>
      <c r="V293" s="765"/>
      <c r="W293" s="765"/>
      <c r="X293" s="765"/>
      <c r="Y293" s="765"/>
      <c r="Z293" s="765"/>
      <c r="AA293" s="765"/>
      <c r="AB293" s="765"/>
      <c r="AC293" s="765"/>
      <c r="AD293" s="765"/>
      <c r="AE293" s="765"/>
      <c r="AF293" s="765"/>
      <c r="AG293" s="765"/>
      <c r="AH293" s="765"/>
      <c r="AI293" s="765"/>
      <c r="AJ293" s="765"/>
      <c r="AK293" s="765"/>
      <c r="AL293" s="765"/>
      <c r="AM293" s="765"/>
      <c r="AN293" s="765"/>
      <c r="AO293" s="766"/>
      <c r="AP293" s="50"/>
      <c r="AQ293" s="764"/>
      <c r="AR293" s="765"/>
      <c r="AS293" s="765"/>
      <c r="AT293" s="765"/>
      <c r="AU293" s="765"/>
      <c r="AV293" s="765"/>
      <c r="AW293" s="765"/>
      <c r="AX293" s="765"/>
      <c r="AY293" s="765"/>
      <c r="AZ293" s="765"/>
      <c r="BA293" s="765"/>
      <c r="BB293" s="765"/>
      <c r="BC293" s="765"/>
      <c r="BD293" s="765"/>
      <c r="BE293" s="765"/>
      <c r="BF293" s="765"/>
      <c r="BG293" s="765"/>
      <c r="BH293" s="765"/>
      <c r="BI293" s="765"/>
      <c r="BJ293" s="765"/>
      <c r="BK293" s="765"/>
      <c r="BL293" s="765"/>
      <c r="BM293" s="765"/>
      <c r="BN293" s="765"/>
      <c r="BO293" s="765"/>
      <c r="BP293" s="765"/>
      <c r="BQ293" s="765"/>
      <c r="BR293" s="765"/>
      <c r="BS293" s="765"/>
      <c r="BT293" s="766"/>
    </row>
    <row r="294" spans="2:72">
      <c r="B294" s="760"/>
      <c r="C294" s="760"/>
      <c r="D294" s="760"/>
      <c r="E294" s="760"/>
      <c r="F294" s="760"/>
      <c r="G294" s="760"/>
      <c r="H294" s="760"/>
      <c r="I294" s="640"/>
      <c r="J294" s="640"/>
      <c r="K294" s="50"/>
      <c r="L294" s="764"/>
      <c r="M294" s="765"/>
      <c r="N294" s="765"/>
      <c r="O294" s="765"/>
      <c r="P294" s="765"/>
      <c r="Q294" s="765"/>
      <c r="R294" s="765"/>
      <c r="S294" s="765"/>
      <c r="T294" s="765"/>
      <c r="U294" s="765"/>
      <c r="V294" s="765"/>
      <c r="W294" s="765"/>
      <c r="X294" s="765"/>
      <c r="Y294" s="765"/>
      <c r="Z294" s="765"/>
      <c r="AA294" s="765"/>
      <c r="AB294" s="765"/>
      <c r="AC294" s="765"/>
      <c r="AD294" s="765"/>
      <c r="AE294" s="765"/>
      <c r="AF294" s="765"/>
      <c r="AG294" s="765"/>
      <c r="AH294" s="765"/>
      <c r="AI294" s="765"/>
      <c r="AJ294" s="765"/>
      <c r="AK294" s="765"/>
      <c r="AL294" s="765"/>
      <c r="AM294" s="765"/>
      <c r="AN294" s="765"/>
      <c r="AO294" s="766"/>
      <c r="AP294" s="50"/>
      <c r="AQ294" s="764"/>
      <c r="AR294" s="765"/>
      <c r="AS294" s="765"/>
      <c r="AT294" s="765"/>
      <c r="AU294" s="765"/>
      <c r="AV294" s="765"/>
      <c r="AW294" s="765"/>
      <c r="AX294" s="765"/>
      <c r="AY294" s="765"/>
      <c r="AZ294" s="765"/>
      <c r="BA294" s="765"/>
      <c r="BB294" s="765"/>
      <c r="BC294" s="765"/>
      <c r="BD294" s="765"/>
      <c r="BE294" s="765"/>
      <c r="BF294" s="765"/>
      <c r="BG294" s="765"/>
      <c r="BH294" s="765"/>
      <c r="BI294" s="765"/>
      <c r="BJ294" s="765"/>
      <c r="BK294" s="765"/>
      <c r="BL294" s="765"/>
      <c r="BM294" s="765"/>
      <c r="BN294" s="765"/>
      <c r="BO294" s="765"/>
      <c r="BP294" s="765"/>
      <c r="BQ294" s="765"/>
      <c r="BR294" s="765"/>
      <c r="BS294" s="765"/>
      <c r="BT294" s="766"/>
    </row>
    <row r="295" spans="2:72">
      <c r="B295" s="760"/>
      <c r="C295" s="760"/>
      <c r="D295" s="760"/>
      <c r="E295" s="760"/>
      <c r="F295" s="760"/>
      <c r="G295" s="760"/>
      <c r="H295" s="760"/>
      <c r="I295" s="640"/>
      <c r="J295" s="640"/>
      <c r="K295" s="50"/>
      <c r="L295" s="764"/>
      <c r="M295" s="765"/>
      <c r="N295" s="765"/>
      <c r="O295" s="765"/>
      <c r="P295" s="765"/>
      <c r="Q295" s="765"/>
      <c r="R295" s="765"/>
      <c r="S295" s="765"/>
      <c r="T295" s="765"/>
      <c r="U295" s="765"/>
      <c r="V295" s="765"/>
      <c r="W295" s="765"/>
      <c r="X295" s="765"/>
      <c r="Y295" s="765"/>
      <c r="Z295" s="765"/>
      <c r="AA295" s="765"/>
      <c r="AB295" s="765"/>
      <c r="AC295" s="765"/>
      <c r="AD295" s="765"/>
      <c r="AE295" s="765"/>
      <c r="AF295" s="765"/>
      <c r="AG295" s="765"/>
      <c r="AH295" s="765"/>
      <c r="AI295" s="765"/>
      <c r="AJ295" s="765"/>
      <c r="AK295" s="765"/>
      <c r="AL295" s="765"/>
      <c r="AM295" s="765"/>
      <c r="AN295" s="765"/>
      <c r="AO295" s="766"/>
      <c r="AP295" s="50"/>
      <c r="AQ295" s="764"/>
      <c r="AR295" s="765"/>
      <c r="AS295" s="765"/>
      <c r="AT295" s="765"/>
      <c r="AU295" s="765"/>
      <c r="AV295" s="765"/>
      <c r="AW295" s="765"/>
      <c r="AX295" s="765"/>
      <c r="AY295" s="765"/>
      <c r="AZ295" s="765"/>
      <c r="BA295" s="765"/>
      <c r="BB295" s="765"/>
      <c r="BC295" s="765"/>
      <c r="BD295" s="765"/>
      <c r="BE295" s="765"/>
      <c r="BF295" s="765"/>
      <c r="BG295" s="765"/>
      <c r="BH295" s="765"/>
      <c r="BI295" s="765"/>
      <c r="BJ295" s="765"/>
      <c r="BK295" s="765"/>
      <c r="BL295" s="765"/>
      <c r="BM295" s="765"/>
      <c r="BN295" s="765"/>
      <c r="BO295" s="765"/>
      <c r="BP295" s="765"/>
      <c r="BQ295" s="765"/>
      <c r="BR295" s="765"/>
      <c r="BS295" s="765"/>
      <c r="BT295" s="766"/>
    </row>
    <row r="296" spans="2:72">
      <c r="B296" s="760"/>
      <c r="C296" s="760"/>
      <c r="D296" s="760"/>
      <c r="E296" s="760"/>
      <c r="F296" s="760"/>
      <c r="G296" s="760"/>
      <c r="H296" s="760"/>
      <c r="I296" s="640"/>
      <c r="J296" s="640"/>
      <c r="K296" s="50"/>
      <c r="L296" s="764"/>
      <c r="M296" s="765"/>
      <c r="N296" s="765"/>
      <c r="O296" s="765"/>
      <c r="P296" s="765"/>
      <c r="Q296" s="765"/>
      <c r="R296" s="765"/>
      <c r="S296" s="765"/>
      <c r="T296" s="765"/>
      <c r="U296" s="765"/>
      <c r="V296" s="765"/>
      <c r="W296" s="765"/>
      <c r="X296" s="765"/>
      <c r="Y296" s="765"/>
      <c r="Z296" s="765"/>
      <c r="AA296" s="765"/>
      <c r="AB296" s="765"/>
      <c r="AC296" s="765"/>
      <c r="AD296" s="765"/>
      <c r="AE296" s="765"/>
      <c r="AF296" s="765"/>
      <c r="AG296" s="765"/>
      <c r="AH296" s="765"/>
      <c r="AI296" s="765"/>
      <c r="AJ296" s="765"/>
      <c r="AK296" s="765"/>
      <c r="AL296" s="765"/>
      <c r="AM296" s="765"/>
      <c r="AN296" s="765"/>
      <c r="AO296" s="766"/>
      <c r="AP296" s="50"/>
      <c r="AQ296" s="764"/>
      <c r="AR296" s="765"/>
      <c r="AS296" s="765"/>
      <c r="AT296" s="765"/>
      <c r="AU296" s="765"/>
      <c r="AV296" s="765"/>
      <c r="AW296" s="765"/>
      <c r="AX296" s="765"/>
      <c r="AY296" s="765"/>
      <c r="AZ296" s="765"/>
      <c r="BA296" s="765"/>
      <c r="BB296" s="765"/>
      <c r="BC296" s="765"/>
      <c r="BD296" s="765"/>
      <c r="BE296" s="765"/>
      <c r="BF296" s="765"/>
      <c r="BG296" s="765"/>
      <c r="BH296" s="765"/>
      <c r="BI296" s="765"/>
      <c r="BJ296" s="765"/>
      <c r="BK296" s="765"/>
      <c r="BL296" s="765"/>
      <c r="BM296" s="765"/>
      <c r="BN296" s="765"/>
      <c r="BO296" s="765"/>
      <c r="BP296" s="765"/>
      <c r="BQ296" s="765"/>
      <c r="BR296" s="765"/>
      <c r="BS296" s="765"/>
      <c r="BT296" s="766"/>
    </row>
    <row r="297" spans="2:72">
      <c r="B297" s="760"/>
      <c r="C297" s="760"/>
      <c r="D297" s="760"/>
      <c r="E297" s="760"/>
      <c r="F297" s="760"/>
      <c r="G297" s="760"/>
      <c r="H297" s="760"/>
      <c r="I297" s="640"/>
      <c r="J297" s="640"/>
      <c r="K297" s="50"/>
      <c r="L297" s="764"/>
      <c r="M297" s="765"/>
      <c r="N297" s="765"/>
      <c r="O297" s="765"/>
      <c r="P297" s="765"/>
      <c r="Q297" s="765"/>
      <c r="R297" s="765"/>
      <c r="S297" s="765"/>
      <c r="T297" s="765"/>
      <c r="U297" s="765"/>
      <c r="V297" s="765"/>
      <c r="W297" s="765"/>
      <c r="X297" s="765"/>
      <c r="Y297" s="765"/>
      <c r="Z297" s="765"/>
      <c r="AA297" s="765"/>
      <c r="AB297" s="765"/>
      <c r="AC297" s="765"/>
      <c r="AD297" s="765"/>
      <c r="AE297" s="765"/>
      <c r="AF297" s="765"/>
      <c r="AG297" s="765"/>
      <c r="AH297" s="765"/>
      <c r="AI297" s="765"/>
      <c r="AJ297" s="765"/>
      <c r="AK297" s="765"/>
      <c r="AL297" s="765"/>
      <c r="AM297" s="765"/>
      <c r="AN297" s="765"/>
      <c r="AO297" s="766"/>
      <c r="AP297" s="50"/>
      <c r="AQ297" s="764"/>
      <c r="AR297" s="765"/>
      <c r="AS297" s="765"/>
      <c r="AT297" s="765"/>
      <c r="AU297" s="765"/>
      <c r="AV297" s="765"/>
      <c r="AW297" s="765"/>
      <c r="AX297" s="765"/>
      <c r="AY297" s="765"/>
      <c r="AZ297" s="765"/>
      <c r="BA297" s="765"/>
      <c r="BB297" s="765"/>
      <c r="BC297" s="765"/>
      <c r="BD297" s="765"/>
      <c r="BE297" s="765"/>
      <c r="BF297" s="765"/>
      <c r="BG297" s="765"/>
      <c r="BH297" s="765"/>
      <c r="BI297" s="765"/>
      <c r="BJ297" s="765"/>
      <c r="BK297" s="765"/>
      <c r="BL297" s="765"/>
      <c r="BM297" s="765"/>
      <c r="BN297" s="765"/>
      <c r="BO297" s="765"/>
      <c r="BP297" s="765"/>
      <c r="BQ297" s="765"/>
      <c r="BR297" s="765"/>
      <c r="BS297" s="765"/>
      <c r="BT297" s="766"/>
    </row>
    <row r="298" spans="2:72">
      <c r="B298" s="760"/>
      <c r="C298" s="760"/>
      <c r="D298" s="760"/>
      <c r="E298" s="760"/>
      <c r="F298" s="760"/>
      <c r="G298" s="760"/>
      <c r="H298" s="760"/>
      <c r="I298" s="640"/>
      <c r="J298" s="640"/>
      <c r="K298" s="50"/>
      <c r="L298" s="764"/>
      <c r="M298" s="765"/>
      <c r="N298" s="765"/>
      <c r="O298" s="765"/>
      <c r="P298" s="765"/>
      <c r="Q298" s="765"/>
      <c r="R298" s="765"/>
      <c r="S298" s="765"/>
      <c r="T298" s="765"/>
      <c r="U298" s="765"/>
      <c r="V298" s="765"/>
      <c r="W298" s="765"/>
      <c r="X298" s="765"/>
      <c r="Y298" s="765"/>
      <c r="Z298" s="765"/>
      <c r="AA298" s="765"/>
      <c r="AB298" s="765"/>
      <c r="AC298" s="765"/>
      <c r="AD298" s="765"/>
      <c r="AE298" s="765"/>
      <c r="AF298" s="765"/>
      <c r="AG298" s="765"/>
      <c r="AH298" s="765"/>
      <c r="AI298" s="765"/>
      <c r="AJ298" s="765"/>
      <c r="AK298" s="765"/>
      <c r="AL298" s="765"/>
      <c r="AM298" s="765"/>
      <c r="AN298" s="765"/>
      <c r="AO298" s="766"/>
      <c r="AP298" s="50"/>
      <c r="AQ298" s="764"/>
      <c r="AR298" s="765"/>
      <c r="AS298" s="765"/>
      <c r="AT298" s="765"/>
      <c r="AU298" s="765"/>
      <c r="AV298" s="765"/>
      <c r="AW298" s="765"/>
      <c r="AX298" s="765"/>
      <c r="AY298" s="765"/>
      <c r="AZ298" s="765"/>
      <c r="BA298" s="765"/>
      <c r="BB298" s="765"/>
      <c r="BC298" s="765"/>
      <c r="BD298" s="765"/>
      <c r="BE298" s="765"/>
      <c r="BF298" s="765"/>
      <c r="BG298" s="765"/>
      <c r="BH298" s="765"/>
      <c r="BI298" s="765"/>
      <c r="BJ298" s="765"/>
      <c r="BK298" s="765"/>
      <c r="BL298" s="765"/>
      <c r="BM298" s="765"/>
      <c r="BN298" s="765"/>
      <c r="BO298" s="765"/>
      <c r="BP298" s="765"/>
      <c r="BQ298" s="765"/>
      <c r="BR298" s="765"/>
      <c r="BS298" s="765"/>
      <c r="BT298" s="766"/>
    </row>
    <row r="299" spans="2:72">
      <c r="B299" s="760"/>
      <c r="C299" s="760"/>
      <c r="D299" s="760"/>
      <c r="E299" s="760"/>
      <c r="F299" s="760"/>
      <c r="G299" s="760"/>
      <c r="H299" s="760"/>
      <c r="I299" s="640"/>
      <c r="J299" s="640"/>
      <c r="K299" s="50"/>
      <c r="L299" s="764"/>
      <c r="M299" s="765"/>
      <c r="N299" s="765"/>
      <c r="O299" s="765"/>
      <c r="P299" s="765"/>
      <c r="Q299" s="765"/>
      <c r="R299" s="765"/>
      <c r="S299" s="765"/>
      <c r="T299" s="765"/>
      <c r="U299" s="765"/>
      <c r="V299" s="765"/>
      <c r="W299" s="765"/>
      <c r="X299" s="765"/>
      <c r="Y299" s="765"/>
      <c r="Z299" s="765"/>
      <c r="AA299" s="765"/>
      <c r="AB299" s="765"/>
      <c r="AC299" s="765"/>
      <c r="AD299" s="765"/>
      <c r="AE299" s="765"/>
      <c r="AF299" s="765"/>
      <c r="AG299" s="765"/>
      <c r="AH299" s="765"/>
      <c r="AI299" s="765"/>
      <c r="AJ299" s="765"/>
      <c r="AK299" s="765"/>
      <c r="AL299" s="765"/>
      <c r="AM299" s="765"/>
      <c r="AN299" s="765"/>
      <c r="AO299" s="766"/>
      <c r="AP299" s="50"/>
      <c r="AQ299" s="764"/>
      <c r="AR299" s="765"/>
      <c r="AS299" s="765"/>
      <c r="AT299" s="765"/>
      <c r="AU299" s="765"/>
      <c r="AV299" s="765"/>
      <c r="AW299" s="765"/>
      <c r="AX299" s="765"/>
      <c r="AY299" s="765"/>
      <c r="AZ299" s="765"/>
      <c r="BA299" s="765"/>
      <c r="BB299" s="765"/>
      <c r="BC299" s="765"/>
      <c r="BD299" s="765"/>
      <c r="BE299" s="765"/>
      <c r="BF299" s="765"/>
      <c r="BG299" s="765"/>
      <c r="BH299" s="765"/>
      <c r="BI299" s="765"/>
      <c r="BJ299" s="765"/>
      <c r="BK299" s="765"/>
      <c r="BL299" s="765"/>
      <c r="BM299" s="765"/>
      <c r="BN299" s="765"/>
      <c r="BO299" s="765"/>
      <c r="BP299" s="765"/>
      <c r="BQ299" s="765"/>
      <c r="BR299" s="765"/>
      <c r="BS299" s="765"/>
      <c r="BT299" s="766"/>
    </row>
    <row r="300" spans="2:72">
      <c r="B300" s="760"/>
      <c r="C300" s="760"/>
      <c r="D300" s="760"/>
      <c r="E300" s="760"/>
      <c r="F300" s="760"/>
      <c r="G300" s="760"/>
      <c r="H300" s="760"/>
      <c r="I300" s="640"/>
      <c r="J300" s="640"/>
      <c r="K300" s="50"/>
      <c r="L300" s="764"/>
      <c r="M300" s="765"/>
      <c r="N300" s="765"/>
      <c r="O300" s="765"/>
      <c r="P300" s="765"/>
      <c r="Q300" s="765"/>
      <c r="R300" s="765"/>
      <c r="S300" s="765"/>
      <c r="T300" s="765"/>
      <c r="U300" s="765"/>
      <c r="V300" s="765"/>
      <c r="W300" s="765"/>
      <c r="X300" s="765"/>
      <c r="Y300" s="765"/>
      <c r="Z300" s="765"/>
      <c r="AA300" s="765"/>
      <c r="AB300" s="765"/>
      <c r="AC300" s="765"/>
      <c r="AD300" s="765"/>
      <c r="AE300" s="765"/>
      <c r="AF300" s="765"/>
      <c r="AG300" s="765"/>
      <c r="AH300" s="765"/>
      <c r="AI300" s="765"/>
      <c r="AJ300" s="765"/>
      <c r="AK300" s="765"/>
      <c r="AL300" s="765"/>
      <c r="AM300" s="765"/>
      <c r="AN300" s="765"/>
      <c r="AO300" s="766"/>
      <c r="AP300" s="50"/>
      <c r="AQ300" s="764"/>
      <c r="AR300" s="765"/>
      <c r="AS300" s="765"/>
      <c r="AT300" s="765"/>
      <c r="AU300" s="765"/>
      <c r="AV300" s="765"/>
      <c r="AW300" s="765"/>
      <c r="AX300" s="765"/>
      <c r="AY300" s="765"/>
      <c r="AZ300" s="765"/>
      <c r="BA300" s="765"/>
      <c r="BB300" s="765"/>
      <c r="BC300" s="765"/>
      <c r="BD300" s="765"/>
      <c r="BE300" s="765"/>
      <c r="BF300" s="765"/>
      <c r="BG300" s="765"/>
      <c r="BH300" s="765"/>
      <c r="BI300" s="765"/>
      <c r="BJ300" s="765"/>
      <c r="BK300" s="765"/>
      <c r="BL300" s="765"/>
      <c r="BM300" s="765"/>
      <c r="BN300" s="765"/>
      <c r="BO300" s="765"/>
      <c r="BP300" s="765"/>
      <c r="BQ300" s="765"/>
      <c r="BR300" s="765"/>
      <c r="BS300" s="765"/>
      <c r="BT300" s="766"/>
    </row>
    <row r="301" spans="2:72">
      <c r="B301" s="760"/>
      <c r="C301" s="760"/>
      <c r="D301" s="760"/>
      <c r="E301" s="760"/>
      <c r="F301" s="760"/>
      <c r="G301" s="760"/>
      <c r="H301" s="760"/>
      <c r="I301" s="640"/>
      <c r="J301" s="640"/>
      <c r="K301" s="50"/>
      <c r="L301" s="764"/>
      <c r="M301" s="765"/>
      <c r="N301" s="765"/>
      <c r="O301" s="765"/>
      <c r="P301" s="765"/>
      <c r="Q301" s="765"/>
      <c r="R301" s="765"/>
      <c r="S301" s="765"/>
      <c r="T301" s="765"/>
      <c r="U301" s="765"/>
      <c r="V301" s="765"/>
      <c r="W301" s="765"/>
      <c r="X301" s="765"/>
      <c r="Y301" s="765"/>
      <c r="Z301" s="765"/>
      <c r="AA301" s="765"/>
      <c r="AB301" s="765"/>
      <c r="AC301" s="765"/>
      <c r="AD301" s="765"/>
      <c r="AE301" s="765"/>
      <c r="AF301" s="765"/>
      <c r="AG301" s="765"/>
      <c r="AH301" s="765"/>
      <c r="AI301" s="765"/>
      <c r="AJ301" s="765"/>
      <c r="AK301" s="765"/>
      <c r="AL301" s="765"/>
      <c r="AM301" s="765"/>
      <c r="AN301" s="765"/>
      <c r="AO301" s="766"/>
      <c r="AP301" s="50"/>
      <c r="AQ301" s="764"/>
      <c r="AR301" s="765"/>
      <c r="AS301" s="765"/>
      <c r="AT301" s="765"/>
      <c r="AU301" s="765"/>
      <c r="AV301" s="765"/>
      <c r="AW301" s="765"/>
      <c r="AX301" s="765"/>
      <c r="AY301" s="765"/>
      <c r="AZ301" s="765"/>
      <c r="BA301" s="765"/>
      <c r="BB301" s="765"/>
      <c r="BC301" s="765"/>
      <c r="BD301" s="765"/>
      <c r="BE301" s="765"/>
      <c r="BF301" s="765"/>
      <c r="BG301" s="765"/>
      <c r="BH301" s="765"/>
      <c r="BI301" s="765"/>
      <c r="BJ301" s="765"/>
      <c r="BK301" s="765"/>
      <c r="BL301" s="765"/>
      <c r="BM301" s="765"/>
      <c r="BN301" s="765"/>
      <c r="BO301" s="765"/>
      <c r="BP301" s="765"/>
      <c r="BQ301" s="765"/>
      <c r="BR301" s="765"/>
      <c r="BS301" s="765"/>
      <c r="BT301" s="766"/>
    </row>
    <row r="302" spans="2:72">
      <c r="B302" s="760"/>
      <c r="C302" s="760"/>
      <c r="D302" s="760"/>
      <c r="E302" s="760"/>
      <c r="F302" s="760"/>
      <c r="G302" s="760"/>
      <c r="H302" s="760"/>
      <c r="I302" s="640"/>
      <c r="J302" s="640"/>
      <c r="K302" s="50"/>
      <c r="L302" s="764"/>
      <c r="M302" s="765"/>
      <c r="N302" s="765"/>
      <c r="O302" s="765"/>
      <c r="P302" s="765"/>
      <c r="Q302" s="765"/>
      <c r="R302" s="765"/>
      <c r="S302" s="765"/>
      <c r="T302" s="765"/>
      <c r="U302" s="765"/>
      <c r="V302" s="765"/>
      <c r="W302" s="765"/>
      <c r="X302" s="765"/>
      <c r="Y302" s="765"/>
      <c r="Z302" s="765"/>
      <c r="AA302" s="765"/>
      <c r="AB302" s="765"/>
      <c r="AC302" s="765"/>
      <c r="AD302" s="765"/>
      <c r="AE302" s="765"/>
      <c r="AF302" s="765"/>
      <c r="AG302" s="765"/>
      <c r="AH302" s="765"/>
      <c r="AI302" s="765"/>
      <c r="AJ302" s="765"/>
      <c r="AK302" s="765"/>
      <c r="AL302" s="765"/>
      <c r="AM302" s="765"/>
      <c r="AN302" s="765"/>
      <c r="AO302" s="766"/>
      <c r="AP302" s="50"/>
      <c r="AQ302" s="764"/>
      <c r="AR302" s="765"/>
      <c r="AS302" s="765"/>
      <c r="AT302" s="765"/>
      <c r="AU302" s="765"/>
      <c r="AV302" s="765"/>
      <c r="AW302" s="765"/>
      <c r="AX302" s="765"/>
      <c r="AY302" s="765"/>
      <c r="AZ302" s="765"/>
      <c r="BA302" s="765"/>
      <c r="BB302" s="765"/>
      <c r="BC302" s="765"/>
      <c r="BD302" s="765"/>
      <c r="BE302" s="765"/>
      <c r="BF302" s="765"/>
      <c r="BG302" s="765"/>
      <c r="BH302" s="765"/>
      <c r="BI302" s="765"/>
      <c r="BJ302" s="765"/>
      <c r="BK302" s="765"/>
      <c r="BL302" s="765"/>
      <c r="BM302" s="765"/>
      <c r="BN302" s="765"/>
      <c r="BO302" s="765"/>
      <c r="BP302" s="765"/>
      <c r="BQ302" s="765"/>
      <c r="BR302" s="765"/>
      <c r="BS302" s="765"/>
      <c r="BT302" s="766"/>
    </row>
    <row r="303" spans="2:72">
      <c r="B303" s="760"/>
      <c r="C303" s="760"/>
      <c r="D303" s="760"/>
      <c r="E303" s="760"/>
      <c r="F303" s="760"/>
      <c r="G303" s="760"/>
      <c r="H303" s="760"/>
      <c r="I303" s="640"/>
      <c r="J303" s="640"/>
      <c r="K303" s="50"/>
      <c r="L303" s="764"/>
      <c r="M303" s="765"/>
      <c r="N303" s="765"/>
      <c r="O303" s="765"/>
      <c r="P303" s="765"/>
      <c r="Q303" s="765"/>
      <c r="R303" s="765"/>
      <c r="S303" s="765"/>
      <c r="T303" s="765"/>
      <c r="U303" s="765"/>
      <c r="V303" s="765"/>
      <c r="W303" s="765"/>
      <c r="X303" s="765"/>
      <c r="Y303" s="765"/>
      <c r="Z303" s="765"/>
      <c r="AA303" s="765"/>
      <c r="AB303" s="765"/>
      <c r="AC303" s="765"/>
      <c r="AD303" s="765"/>
      <c r="AE303" s="765"/>
      <c r="AF303" s="765"/>
      <c r="AG303" s="765"/>
      <c r="AH303" s="765"/>
      <c r="AI303" s="765"/>
      <c r="AJ303" s="765"/>
      <c r="AK303" s="765"/>
      <c r="AL303" s="765"/>
      <c r="AM303" s="765"/>
      <c r="AN303" s="765"/>
      <c r="AO303" s="766"/>
      <c r="AP303" s="50"/>
      <c r="AQ303" s="764"/>
      <c r="AR303" s="765"/>
      <c r="AS303" s="765"/>
      <c r="AT303" s="765"/>
      <c r="AU303" s="765"/>
      <c r="AV303" s="765"/>
      <c r="AW303" s="765"/>
      <c r="AX303" s="765"/>
      <c r="AY303" s="765"/>
      <c r="AZ303" s="765"/>
      <c r="BA303" s="765"/>
      <c r="BB303" s="765"/>
      <c r="BC303" s="765"/>
      <c r="BD303" s="765"/>
      <c r="BE303" s="765"/>
      <c r="BF303" s="765"/>
      <c r="BG303" s="765"/>
      <c r="BH303" s="765"/>
      <c r="BI303" s="765"/>
      <c r="BJ303" s="765"/>
      <c r="BK303" s="765"/>
      <c r="BL303" s="765"/>
      <c r="BM303" s="765"/>
      <c r="BN303" s="765"/>
      <c r="BO303" s="765"/>
      <c r="BP303" s="765"/>
      <c r="BQ303" s="765"/>
      <c r="BR303" s="765"/>
      <c r="BS303" s="765"/>
      <c r="BT303" s="766"/>
    </row>
    <row r="304" spans="2:72">
      <c r="B304" s="760"/>
      <c r="C304" s="760"/>
      <c r="D304" s="760"/>
      <c r="E304" s="760"/>
      <c r="F304" s="760"/>
      <c r="G304" s="760"/>
      <c r="H304" s="760"/>
      <c r="I304" s="640"/>
      <c r="J304" s="640"/>
      <c r="K304" s="50"/>
      <c r="L304" s="764"/>
      <c r="M304" s="765"/>
      <c r="N304" s="765"/>
      <c r="O304" s="765"/>
      <c r="P304" s="765"/>
      <c r="Q304" s="765"/>
      <c r="R304" s="765"/>
      <c r="S304" s="765"/>
      <c r="T304" s="765"/>
      <c r="U304" s="765"/>
      <c r="V304" s="765"/>
      <c r="W304" s="765"/>
      <c r="X304" s="765"/>
      <c r="Y304" s="765"/>
      <c r="Z304" s="765"/>
      <c r="AA304" s="765"/>
      <c r="AB304" s="765"/>
      <c r="AC304" s="765"/>
      <c r="AD304" s="765"/>
      <c r="AE304" s="765"/>
      <c r="AF304" s="765"/>
      <c r="AG304" s="765"/>
      <c r="AH304" s="765"/>
      <c r="AI304" s="765"/>
      <c r="AJ304" s="765"/>
      <c r="AK304" s="765"/>
      <c r="AL304" s="765"/>
      <c r="AM304" s="765"/>
      <c r="AN304" s="765"/>
      <c r="AO304" s="766"/>
      <c r="AP304" s="50"/>
      <c r="AQ304" s="764"/>
      <c r="AR304" s="765"/>
      <c r="AS304" s="765"/>
      <c r="AT304" s="765"/>
      <c r="AU304" s="765"/>
      <c r="AV304" s="765"/>
      <c r="AW304" s="765"/>
      <c r="AX304" s="765"/>
      <c r="AY304" s="765"/>
      <c r="AZ304" s="765"/>
      <c r="BA304" s="765"/>
      <c r="BB304" s="765"/>
      <c r="BC304" s="765"/>
      <c r="BD304" s="765"/>
      <c r="BE304" s="765"/>
      <c r="BF304" s="765"/>
      <c r="BG304" s="765"/>
      <c r="BH304" s="765"/>
      <c r="BI304" s="765"/>
      <c r="BJ304" s="765"/>
      <c r="BK304" s="765"/>
      <c r="BL304" s="765"/>
      <c r="BM304" s="765"/>
      <c r="BN304" s="765"/>
      <c r="BO304" s="765"/>
      <c r="BP304" s="765"/>
      <c r="BQ304" s="765"/>
      <c r="BR304" s="765"/>
      <c r="BS304" s="765"/>
      <c r="BT304" s="766"/>
    </row>
    <row r="305" spans="2:72">
      <c r="B305" s="760"/>
      <c r="C305" s="760"/>
      <c r="D305" s="760"/>
      <c r="E305" s="760"/>
      <c r="F305" s="760"/>
      <c r="G305" s="760"/>
      <c r="H305" s="760"/>
      <c r="I305" s="640"/>
      <c r="J305" s="640"/>
      <c r="K305" s="50"/>
      <c r="L305" s="764"/>
      <c r="M305" s="765"/>
      <c r="N305" s="765"/>
      <c r="O305" s="765"/>
      <c r="P305" s="765"/>
      <c r="Q305" s="765"/>
      <c r="R305" s="765"/>
      <c r="S305" s="765"/>
      <c r="T305" s="765"/>
      <c r="U305" s="765"/>
      <c r="V305" s="765"/>
      <c r="W305" s="765"/>
      <c r="X305" s="765"/>
      <c r="Y305" s="765"/>
      <c r="Z305" s="765"/>
      <c r="AA305" s="765"/>
      <c r="AB305" s="765"/>
      <c r="AC305" s="765"/>
      <c r="AD305" s="765"/>
      <c r="AE305" s="765"/>
      <c r="AF305" s="765"/>
      <c r="AG305" s="765"/>
      <c r="AH305" s="765"/>
      <c r="AI305" s="765"/>
      <c r="AJ305" s="765"/>
      <c r="AK305" s="765"/>
      <c r="AL305" s="765"/>
      <c r="AM305" s="765"/>
      <c r="AN305" s="765"/>
      <c r="AO305" s="766"/>
      <c r="AP305" s="50"/>
      <c r="AQ305" s="764"/>
      <c r="AR305" s="765"/>
      <c r="AS305" s="765"/>
      <c r="AT305" s="765"/>
      <c r="AU305" s="765"/>
      <c r="AV305" s="765"/>
      <c r="AW305" s="765"/>
      <c r="AX305" s="765"/>
      <c r="AY305" s="765"/>
      <c r="AZ305" s="765"/>
      <c r="BA305" s="765"/>
      <c r="BB305" s="765"/>
      <c r="BC305" s="765"/>
      <c r="BD305" s="765"/>
      <c r="BE305" s="765"/>
      <c r="BF305" s="765"/>
      <c r="BG305" s="765"/>
      <c r="BH305" s="765"/>
      <c r="BI305" s="765"/>
      <c r="BJ305" s="765"/>
      <c r="BK305" s="765"/>
      <c r="BL305" s="765"/>
      <c r="BM305" s="765"/>
      <c r="BN305" s="765"/>
      <c r="BO305" s="765"/>
      <c r="BP305" s="765"/>
      <c r="BQ305" s="765"/>
      <c r="BR305" s="765"/>
      <c r="BS305" s="765"/>
      <c r="BT305" s="766"/>
    </row>
    <row r="306" spans="2:72">
      <c r="B306" s="760"/>
      <c r="C306" s="760"/>
      <c r="D306" s="760"/>
      <c r="E306" s="760"/>
      <c r="F306" s="760"/>
      <c r="G306" s="760"/>
      <c r="H306" s="760"/>
      <c r="I306" s="640"/>
      <c r="J306" s="640"/>
      <c r="K306" s="50"/>
      <c r="L306" s="764"/>
      <c r="M306" s="765"/>
      <c r="N306" s="765"/>
      <c r="O306" s="765"/>
      <c r="P306" s="765"/>
      <c r="Q306" s="765"/>
      <c r="R306" s="765"/>
      <c r="S306" s="765"/>
      <c r="T306" s="765"/>
      <c r="U306" s="765"/>
      <c r="V306" s="765"/>
      <c r="W306" s="765"/>
      <c r="X306" s="765"/>
      <c r="Y306" s="765"/>
      <c r="Z306" s="765"/>
      <c r="AA306" s="765"/>
      <c r="AB306" s="765"/>
      <c r="AC306" s="765"/>
      <c r="AD306" s="765"/>
      <c r="AE306" s="765"/>
      <c r="AF306" s="765"/>
      <c r="AG306" s="765"/>
      <c r="AH306" s="765"/>
      <c r="AI306" s="765"/>
      <c r="AJ306" s="765"/>
      <c r="AK306" s="765"/>
      <c r="AL306" s="765"/>
      <c r="AM306" s="765"/>
      <c r="AN306" s="765"/>
      <c r="AO306" s="766"/>
      <c r="AP306" s="50"/>
      <c r="AQ306" s="764"/>
      <c r="AR306" s="765"/>
      <c r="AS306" s="765"/>
      <c r="AT306" s="765"/>
      <c r="AU306" s="765"/>
      <c r="AV306" s="765"/>
      <c r="AW306" s="765"/>
      <c r="AX306" s="765"/>
      <c r="AY306" s="765"/>
      <c r="AZ306" s="765"/>
      <c r="BA306" s="765"/>
      <c r="BB306" s="765"/>
      <c r="BC306" s="765"/>
      <c r="BD306" s="765"/>
      <c r="BE306" s="765"/>
      <c r="BF306" s="765"/>
      <c r="BG306" s="765"/>
      <c r="BH306" s="765"/>
      <c r="BI306" s="765"/>
      <c r="BJ306" s="765"/>
      <c r="BK306" s="765"/>
      <c r="BL306" s="765"/>
      <c r="BM306" s="765"/>
      <c r="BN306" s="765"/>
      <c r="BO306" s="765"/>
      <c r="BP306" s="765"/>
      <c r="BQ306" s="765"/>
      <c r="BR306" s="765"/>
      <c r="BS306" s="765"/>
      <c r="BT306" s="766"/>
    </row>
    <row r="307" spans="2:72">
      <c r="B307" s="760"/>
      <c r="C307" s="760"/>
      <c r="D307" s="760"/>
      <c r="E307" s="760"/>
      <c r="F307" s="760"/>
      <c r="G307" s="760"/>
      <c r="H307" s="760"/>
      <c r="I307" s="640"/>
      <c r="J307" s="640"/>
      <c r="K307" s="50"/>
      <c r="L307" s="764"/>
      <c r="M307" s="765"/>
      <c r="N307" s="765"/>
      <c r="O307" s="765"/>
      <c r="P307" s="765"/>
      <c r="Q307" s="765"/>
      <c r="R307" s="765"/>
      <c r="S307" s="765"/>
      <c r="T307" s="765"/>
      <c r="U307" s="765"/>
      <c r="V307" s="765"/>
      <c r="W307" s="765"/>
      <c r="X307" s="765"/>
      <c r="Y307" s="765"/>
      <c r="Z307" s="765"/>
      <c r="AA307" s="765"/>
      <c r="AB307" s="765"/>
      <c r="AC307" s="765"/>
      <c r="AD307" s="765"/>
      <c r="AE307" s="765"/>
      <c r="AF307" s="765"/>
      <c r="AG307" s="765"/>
      <c r="AH307" s="765"/>
      <c r="AI307" s="765"/>
      <c r="AJ307" s="765"/>
      <c r="AK307" s="765"/>
      <c r="AL307" s="765"/>
      <c r="AM307" s="765"/>
      <c r="AN307" s="765"/>
      <c r="AO307" s="766"/>
      <c r="AP307" s="50"/>
      <c r="AQ307" s="764"/>
      <c r="AR307" s="765"/>
      <c r="AS307" s="765"/>
      <c r="AT307" s="765"/>
      <c r="AU307" s="765"/>
      <c r="AV307" s="765"/>
      <c r="AW307" s="765"/>
      <c r="AX307" s="765"/>
      <c r="AY307" s="765"/>
      <c r="AZ307" s="765"/>
      <c r="BA307" s="765"/>
      <c r="BB307" s="765"/>
      <c r="BC307" s="765"/>
      <c r="BD307" s="765"/>
      <c r="BE307" s="765"/>
      <c r="BF307" s="765"/>
      <c r="BG307" s="765"/>
      <c r="BH307" s="765"/>
      <c r="BI307" s="765"/>
      <c r="BJ307" s="765"/>
      <c r="BK307" s="765"/>
      <c r="BL307" s="765"/>
      <c r="BM307" s="765"/>
      <c r="BN307" s="765"/>
      <c r="BO307" s="765"/>
      <c r="BP307" s="765"/>
      <c r="BQ307" s="765"/>
      <c r="BR307" s="765"/>
      <c r="BS307" s="765"/>
      <c r="BT307" s="766"/>
    </row>
    <row r="308" spans="2:72">
      <c r="B308" s="760"/>
      <c r="C308" s="760"/>
      <c r="D308" s="760"/>
      <c r="E308" s="760"/>
      <c r="F308" s="760"/>
      <c r="G308" s="760"/>
      <c r="H308" s="760"/>
      <c r="I308" s="640"/>
      <c r="J308" s="640"/>
      <c r="K308" s="50"/>
      <c r="L308" s="764"/>
      <c r="M308" s="765"/>
      <c r="N308" s="765"/>
      <c r="O308" s="765"/>
      <c r="P308" s="765"/>
      <c r="Q308" s="765"/>
      <c r="R308" s="765"/>
      <c r="S308" s="765"/>
      <c r="T308" s="765"/>
      <c r="U308" s="765"/>
      <c r="V308" s="765"/>
      <c r="W308" s="765"/>
      <c r="X308" s="765"/>
      <c r="Y308" s="765"/>
      <c r="Z308" s="765"/>
      <c r="AA308" s="765"/>
      <c r="AB308" s="765"/>
      <c r="AC308" s="765"/>
      <c r="AD308" s="765"/>
      <c r="AE308" s="765"/>
      <c r="AF308" s="765"/>
      <c r="AG308" s="765"/>
      <c r="AH308" s="765"/>
      <c r="AI308" s="765"/>
      <c r="AJ308" s="765"/>
      <c r="AK308" s="765"/>
      <c r="AL308" s="765"/>
      <c r="AM308" s="765"/>
      <c r="AN308" s="765"/>
      <c r="AO308" s="766"/>
      <c r="AP308" s="50"/>
      <c r="AQ308" s="764"/>
      <c r="AR308" s="765"/>
      <c r="AS308" s="765"/>
      <c r="AT308" s="765"/>
      <c r="AU308" s="765"/>
      <c r="AV308" s="765"/>
      <c r="AW308" s="765"/>
      <c r="AX308" s="765"/>
      <c r="AY308" s="765"/>
      <c r="AZ308" s="765"/>
      <c r="BA308" s="765"/>
      <c r="BB308" s="765"/>
      <c r="BC308" s="765"/>
      <c r="BD308" s="765"/>
      <c r="BE308" s="765"/>
      <c r="BF308" s="765"/>
      <c r="BG308" s="765"/>
      <c r="BH308" s="765"/>
      <c r="BI308" s="765"/>
      <c r="BJ308" s="765"/>
      <c r="BK308" s="765"/>
      <c r="BL308" s="765"/>
      <c r="BM308" s="765"/>
      <c r="BN308" s="765"/>
      <c r="BO308" s="765"/>
      <c r="BP308" s="765"/>
      <c r="BQ308" s="765"/>
      <c r="BR308" s="765"/>
      <c r="BS308" s="765"/>
      <c r="BT308" s="766"/>
    </row>
    <row r="309" spans="2:72">
      <c r="B309" s="760"/>
      <c r="C309" s="760"/>
      <c r="D309" s="760"/>
      <c r="E309" s="760"/>
      <c r="F309" s="760"/>
      <c r="G309" s="760"/>
      <c r="H309" s="760"/>
      <c r="I309" s="640"/>
      <c r="J309" s="640"/>
      <c r="K309" s="50"/>
      <c r="L309" s="764"/>
      <c r="M309" s="765"/>
      <c r="N309" s="765"/>
      <c r="O309" s="765"/>
      <c r="P309" s="765"/>
      <c r="Q309" s="765"/>
      <c r="R309" s="765"/>
      <c r="S309" s="765"/>
      <c r="T309" s="765"/>
      <c r="U309" s="765"/>
      <c r="V309" s="765"/>
      <c r="W309" s="765"/>
      <c r="X309" s="765"/>
      <c r="Y309" s="765"/>
      <c r="Z309" s="765"/>
      <c r="AA309" s="765"/>
      <c r="AB309" s="765"/>
      <c r="AC309" s="765"/>
      <c r="AD309" s="765"/>
      <c r="AE309" s="765"/>
      <c r="AF309" s="765"/>
      <c r="AG309" s="765"/>
      <c r="AH309" s="765"/>
      <c r="AI309" s="765"/>
      <c r="AJ309" s="765"/>
      <c r="AK309" s="765"/>
      <c r="AL309" s="765"/>
      <c r="AM309" s="765"/>
      <c r="AN309" s="765"/>
      <c r="AO309" s="766"/>
      <c r="AP309" s="50"/>
      <c r="AQ309" s="764"/>
      <c r="AR309" s="765"/>
      <c r="AS309" s="765"/>
      <c r="AT309" s="765"/>
      <c r="AU309" s="765"/>
      <c r="AV309" s="765"/>
      <c r="AW309" s="765"/>
      <c r="AX309" s="765"/>
      <c r="AY309" s="765"/>
      <c r="AZ309" s="765"/>
      <c r="BA309" s="765"/>
      <c r="BB309" s="765"/>
      <c r="BC309" s="765"/>
      <c r="BD309" s="765"/>
      <c r="BE309" s="765"/>
      <c r="BF309" s="765"/>
      <c r="BG309" s="765"/>
      <c r="BH309" s="765"/>
      <c r="BI309" s="765"/>
      <c r="BJ309" s="765"/>
      <c r="BK309" s="765"/>
      <c r="BL309" s="765"/>
      <c r="BM309" s="765"/>
      <c r="BN309" s="765"/>
      <c r="BO309" s="765"/>
      <c r="BP309" s="765"/>
      <c r="BQ309" s="765"/>
      <c r="BR309" s="765"/>
      <c r="BS309" s="765"/>
      <c r="BT309" s="766"/>
    </row>
    <row r="310" spans="2:72">
      <c r="B310" s="760"/>
      <c r="C310" s="760"/>
      <c r="D310" s="760"/>
      <c r="E310" s="760"/>
      <c r="F310" s="760"/>
      <c r="G310" s="760"/>
      <c r="H310" s="760"/>
      <c r="I310" s="640"/>
      <c r="J310" s="640"/>
      <c r="K310" s="50"/>
      <c r="L310" s="764"/>
      <c r="M310" s="765"/>
      <c r="N310" s="765"/>
      <c r="O310" s="765"/>
      <c r="P310" s="765"/>
      <c r="Q310" s="765"/>
      <c r="R310" s="765"/>
      <c r="S310" s="765"/>
      <c r="T310" s="765"/>
      <c r="U310" s="765"/>
      <c r="V310" s="765"/>
      <c r="W310" s="765"/>
      <c r="X310" s="765"/>
      <c r="Y310" s="765"/>
      <c r="Z310" s="765"/>
      <c r="AA310" s="765"/>
      <c r="AB310" s="765"/>
      <c r="AC310" s="765"/>
      <c r="AD310" s="765"/>
      <c r="AE310" s="765"/>
      <c r="AF310" s="765"/>
      <c r="AG310" s="765"/>
      <c r="AH310" s="765"/>
      <c r="AI310" s="765"/>
      <c r="AJ310" s="765"/>
      <c r="AK310" s="765"/>
      <c r="AL310" s="765"/>
      <c r="AM310" s="765"/>
      <c r="AN310" s="765"/>
      <c r="AO310" s="766"/>
      <c r="AP310" s="50"/>
      <c r="AQ310" s="764"/>
      <c r="AR310" s="765"/>
      <c r="AS310" s="765"/>
      <c r="AT310" s="765"/>
      <c r="AU310" s="765"/>
      <c r="AV310" s="765"/>
      <c r="AW310" s="765"/>
      <c r="AX310" s="765"/>
      <c r="AY310" s="765"/>
      <c r="AZ310" s="765"/>
      <c r="BA310" s="765"/>
      <c r="BB310" s="765"/>
      <c r="BC310" s="765"/>
      <c r="BD310" s="765"/>
      <c r="BE310" s="765"/>
      <c r="BF310" s="765"/>
      <c r="BG310" s="765"/>
      <c r="BH310" s="765"/>
      <c r="BI310" s="765"/>
      <c r="BJ310" s="765"/>
      <c r="BK310" s="765"/>
      <c r="BL310" s="765"/>
      <c r="BM310" s="765"/>
      <c r="BN310" s="765"/>
      <c r="BO310" s="765"/>
      <c r="BP310" s="765"/>
      <c r="BQ310" s="765"/>
      <c r="BR310" s="765"/>
      <c r="BS310" s="765"/>
      <c r="BT310" s="766"/>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2" priority="13" operator="equal">
      <formula>0</formula>
    </cfRule>
  </conditionalFormatting>
  <conditionalFormatting sqref="L110:AO118 AQ108:BT118 AQ171:BT174 L171:AO174">
    <cfRule type="cellIs" dxfId="11" priority="10" operator="equal">
      <formula>0</formula>
    </cfRule>
  </conditionalFormatting>
  <conditionalFormatting sqref="L74:AO86 AQ72:BT88">
    <cfRule type="cellIs" dxfId="10" priority="12" operator="equal">
      <formula>0</formula>
    </cfRule>
  </conditionalFormatting>
  <conditionalFormatting sqref="L91:AO105 AQ89:BT107">
    <cfRule type="cellIs" dxfId="9" priority="11" operator="equal">
      <formula>0</formula>
    </cfRule>
  </conditionalFormatting>
  <conditionalFormatting sqref="L27:AO32">
    <cfRule type="cellIs" dxfId="8" priority="9" operator="equal">
      <formula>0</formula>
    </cfRule>
  </conditionalFormatting>
  <conditionalFormatting sqref="L33:AO43 AQ41:BT43">
    <cfRule type="cellIs" dxfId="7" priority="8" operator="equal">
      <formula>0</formula>
    </cfRule>
  </conditionalFormatting>
  <conditionalFormatting sqref="L70:AO73">
    <cfRule type="cellIs" dxfId="6" priority="7" operator="equal">
      <formula>0</formula>
    </cfRule>
  </conditionalFormatting>
  <conditionalFormatting sqref="L87:AO90">
    <cfRule type="cellIs" dxfId="5" priority="6" operator="equal">
      <formula>0</formula>
    </cfRule>
  </conditionalFormatting>
  <conditionalFormatting sqref="L106:AO109">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19:AO170 AQ119:BT170">
    <cfRule type="cellIs" dxfId="1" priority="2" operator="equal">
      <formula>0</formula>
    </cfRule>
  </conditionalFormatting>
  <conditionalFormatting sqref="AQ175:BT310 L175:AO31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I311:I1048576</xm:sqref>
        </x14:dataValidation>
        <x14:dataValidation type="list" allowBlank="1" showInputMessage="1" showErrorMessage="1" xr:uid="{00000000-0002-0000-0C00-000001000000}">
          <x14:formula1>
            <xm:f>DropDownList!$H$2:$H$3</xm:f>
          </x14:formula1>
          <xm:sqref>J311:J1048576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69"/>
  <sheetViews>
    <sheetView zoomScale="110" zoomScaleNormal="110" workbookViewId="0">
      <selection activeCell="C82" sqref="C82"/>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30"/>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5" t="s">
        <v>505</v>
      </c>
    </row>
    <row r="16" spans="1:17" ht="15.75">
      <c r="B16" s="585"/>
    </row>
    <row r="17" spans="2:21" s="664" customFormat="1" ht="20.45" customHeight="1">
      <c r="B17" s="662" t="s">
        <v>666</v>
      </c>
      <c r="C17" s="663"/>
      <c r="D17" s="663"/>
      <c r="E17" s="663"/>
      <c r="F17" s="663"/>
      <c r="G17" s="663"/>
      <c r="H17" s="663"/>
      <c r="I17" s="663"/>
      <c r="J17" s="663"/>
      <c r="K17" s="663"/>
      <c r="L17" s="663"/>
      <c r="M17" s="663"/>
      <c r="N17" s="663"/>
      <c r="O17" s="663"/>
      <c r="P17" s="663"/>
      <c r="Q17" s="663"/>
      <c r="R17" s="663"/>
      <c r="S17" s="663"/>
      <c r="T17" s="663"/>
      <c r="U17" s="663"/>
    </row>
    <row r="18" spans="2:21" ht="60" customHeight="1">
      <c r="B18" s="836" t="s">
        <v>704</v>
      </c>
      <c r="C18" s="836"/>
      <c r="D18" s="836"/>
      <c r="E18" s="836"/>
      <c r="F18" s="836"/>
      <c r="G18" s="836"/>
      <c r="H18" s="836"/>
      <c r="I18" s="836"/>
      <c r="J18" s="836"/>
      <c r="K18" s="836"/>
      <c r="L18" s="836"/>
      <c r="M18" s="836"/>
      <c r="N18" s="836"/>
      <c r="O18" s="836"/>
      <c r="P18" s="836"/>
      <c r="Q18" s="836"/>
      <c r="R18" s="836"/>
      <c r="S18" s="836"/>
      <c r="T18" s="836"/>
      <c r="U18" s="836"/>
    </row>
    <row r="21" spans="2:21" ht="21">
      <c r="B21" s="728" t="s">
        <v>775</v>
      </c>
    </row>
    <row r="23" spans="2:21" ht="21">
      <c r="B23" s="728" t="s">
        <v>776</v>
      </c>
      <c r="C23" s="729"/>
      <c r="E23" s="729"/>
      <c r="F23" s="729"/>
      <c r="H23" s="728" t="s">
        <v>703</v>
      </c>
    </row>
    <row r="24" spans="2:21" ht="18.75" customHeight="1">
      <c r="B24" s="835" t="s">
        <v>682</v>
      </c>
      <c r="C24" s="835"/>
      <c r="D24" s="835"/>
      <c r="E24" s="835"/>
      <c r="F24" s="835"/>
      <c r="H24" s="12" t="s">
        <v>690</v>
      </c>
      <c r="M24" s="12" t="s">
        <v>691</v>
      </c>
    </row>
    <row r="25" spans="2:21" ht="45">
      <c r="B25" s="725" t="s">
        <v>62</v>
      </c>
      <c r="C25" s="725" t="s">
        <v>683</v>
      </c>
      <c r="D25" s="725" t="s">
        <v>684</v>
      </c>
      <c r="E25" s="725" t="s">
        <v>686</v>
      </c>
      <c r="F25" s="725" t="s">
        <v>685</v>
      </c>
      <c r="H25" s="725" t="s">
        <v>687</v>
      </c>
      <c r="I25" s="725" t="s">
        <v>688</v>
      </c>
      <c r="J25" s="725" t="s">
        <v>689</v>
      </c>
      <c r="K25" s="725" t="s">
        <v>683</v>
      </c>
      <c r="M25" s="725" t="s">
        <v>687</v>
      </c>
      <c r="N25" s="725" t="s">
        <v>688</v>
      </c>
      <c r="O25" s="725" t="s">
        <v>689</v>
      </c>
      <c r="P25" s="725" t="s">
        <v>683</v>
      </c>
    </row>
    <row r="26" spans="2:21" ht="18">
      <c r="B26" s="732"/>
      <c r="C26" s="732" t="s">
        <v>693</v>
      </c>
      <c r="D26" s="732" t="s">
        <v>694</v>
      </c>
      <c r="E26" s="732" t="s">
        <v>695</v>
      </c>
      <c r="F26" s="732" t="s">
        <v>696</v>
      </c>
      <c r="H26" s="732"/>
      <c r="I26" s="732" t="s">
        <v>697</v>
      </c>
      <c r="J26" s="732" t="s">
        <v>698</v>
      </c>
      <c r="K26" s="732" t="s">
        <v>699</v>
      </c>
      <c r="M26" s="732"/>
      <c r="N26" s="732" t="s">
        <v>700</v>
      </c>
      <c r="O26" s="732" t="s">
        <v>701</v>
      </c>
      <c r="P26" s="732" t="s">
        <v>702</v>
      </c>
    </row>
    <row r="27" spans="2:21" ht="15.75" customHeight="1">
      <c r="B27" s="727" t="s">
        <v>777</v>
      </c>
      <c r="C27" s="734">
        <f>+K44</f>
        <v>3151.165</v>
      </c>
      <c r="D27" s="734"/>
      <c r="E27" s="726"/>
      <c r="F27" s="726"/>
      <c r="H27" s="726" t="s">
        <v>778</v>
      </c>
      <c r="I27" s="726">
        <v>0.29499999999999998</v>
      </c>
      <c r="J27" s="726">
        <v>4878</v>
      </c>
      <c r="K27" s="726">
        <f>I27*J27</f>
        <v>1439.01</v>
      </c>
      <c r="M27" s="726" t="s">
        <v>782</v>
      </c>
      <c r="N27" s="726">
        <v>0.13500000000000001</v>
      </c>
      <c r="O27" s="726">
        <v>562</v>
      </c>
      <c r="P27" s="726">
        <f>N27*O27</f>
        <v>75.87</v>
      </c>
    </row>
    <row r="28" spans="2:21" ht="15.75" customHeight="1">
      <c r="B28" s="727">
        <v>42005</v>
      </c>
      <c r="C28" s="735">
        <f t="shared" ref="C28:C39" si="0">+$P$44</f>
        <v>1331.0990000000002</v>
      </c>
      <c r="D28" s="736">
        <f>C28-$C$27</f>
        <v>-1820.0659999999998</v>
      </c>
      <c r="E28" s="726">
        <v>0.77543905030818505</v>
      </c>
      <c r="F28" s="733">
        <f>D28*E28</f>
        <v>-1411.3502505382169</v>
      </c>
      <c r="H28" s="726" t="s">
        <v>779</v>
      </c>
      <c r="I28" s="726">
        <v>0.31</v>
      </c>
      <c r="J28" s="726">
        <v>114</v>
      </c>
      <c r="K28" s="726">
        <f t="shared" ref="K28:K30" si="1">I28*J28</f>
        <v>35.339999999999996</v>
      </c>
      <c r="M28" s="726" t="s">
        <v>783</v>
      </c>
      <c r="N28" s="726">
        <v>0.152</v>
      </c>
      <c r="O28" s="726">
        <v>277</v>
      </c>
      <c r="P28" s="726">
        <f t="shared" ref="P28:P32" si="2">N28*O28</f>
        <v>42.103999999999999</v>
      </c>
    </row>
    <row r="29" spans="2:21" ht="15.75" customHeight="1">
      <c r="B29" s="727">
        <v>42036</v>
      </c>
      <c r="C29" s="735">
        <f t="shared" si="0"/>
        <v>1331.0990000000002</v>
      </c>
      <c r="D29" s="736">
        <f t="shared" ref="D29:D39" si="3">C29-$C$27</f>
        <v>-1820.0659999999998</v>
      </c>
      <c r="E29" s="726">
        <v>0.77543905030818505</v>
      </c>
      <c r="F29" s="733">
        <f>D29*E29</f>
        <v>-1411.3502505382169</v>
      </c>
      <c r="H29" s="726" t="s">
        <v>780</v>
      </c>
      <c r="I29" s="726">
        <v>0.29499999999999998</v>
      </c>
      <c r="J29" s="726">
        <v>4725</v>
      </c>
      <c r="K29" s="726">
        <f t="shared" si="1"/>
        <v>1393.875</v>
      </c>
      <c r="M29" s="726" t="s">
        <v>784</v>
      </c>
      <c r="N29" s="726">
        <v>0.189</v>
      </c>
      <c r="O29" s="726">
        <v>295</v>
      </c>
      <c r="P29" s="726">
        <f t="shared" si="2"/>
        <v>55.755000000000003</v>
      </c>
    </row>
    <row r="30" spans="2:21" ht="15.75" customHeight="1">
      <c r="B30" s="727">
        <v>42064</v>
      </c>
      <c r="C30" s="735">
        <f t="shared" si="0"/>
        <v>1331.0990000000002</v>
      </c>
      <c r="D30" s="736">
        <f t="shared" si="3"/>
        <v>-1820.0659999999998</v>
      </c>
      <c r="E30" s="726">
        <v>0.77543905030818505</v>
      </c>
      <c r="F30" s="733">
        <f>D30*E30</f>
        <v>-1411.3502505382169</v>
      </c>
      <c r="H30" s="726" t="s">
        <v>781</v>
      </c>
      <c r="I30" s="726">
        <v>0.47</v>
      </c>
      <c r="J30" s="726">
        <v>602</v>
      </c>
      <c r="K30" s="726">
        <f t="shared" si="1"/>
        <v>282.94</v>
      </c>
      <c r="M30" s="726" t="s">
        <v>785</v>
      </c>
      <c r="N30" s="726">
        <v>0.151</v>
      </c>
      <c r="O30" s="726">
        <v>1682</v>
      </c>
      <c r="P30" s="726">
        <f t="shared" si="2"/>
        <v>253.982</v>
      </c>
    </row>
    <row r="31" spans="2:21" ht="15.75" customHeight="1">
      <c r="B31" s="727">
        <v>42095</v>
      </c>
      <c r="C31" s="735">
        <f t="shared" si="0"/>
        <v>1331.0990000000002</v>
      </c>
      <c r="D31" s="736">
        <f t="shared" si="3"/>
        <v>-1820.0659999999998</v>
      </c>
      <c r="E31" s="726">
        <v>0.77543905030818505</v>
      </c>
      <c r="F31" s="733">
        <f t="shared" ref="F31:F39" si="4">D31*E31</f>
        <v>-1411.3502505382169</v>
      </c>
      <c r="H31" s="726"/>
      <c r="I31" s="726"/>
      <c r="J31" s="726"/>
      <c r="K31" s="726"/>
      <c r="M31" s="726" t="s">
        <v>786</v>
      </c>
      <c r="N31" s="726">
        <v>0.23400000000000001</v>
      </c>
      <c r="O31" s="726">
        <v>280</v>
      </c>
      <c r="P31" s="726">
        <f t="shared" si="2"/>
        <v>65.52000000000001</v>
      </c>
    </row>
    <row r="32" spans="2:21" ht="15.75" customHeight="1">
      <c r="B32" s="727">
        <v>42125</v>
      </c>
      <c r="C32" s="735">
        <f t="shared" si="0"/>
        <v>1331.0990000000002</v>
      </c>
      <c r="D32" s="736">
        <f t="shared" si="3"/>
        <v>-1820.0659999999998</v>
      </c>
      <c r="E32" s="726">
        <v>0.77543905030818505</v>
      </c>
      <c r="F32" s="733">
        <f t="shared" si="4"/>
        <v>-1411.3502505382169</v>
      </c>
      <c r="H32" s="726"/>
      <c r="I32" s="726"/>
      <c r="J32" s="726"/>
      <c r="K32" s="726"/>
      <c r="M32" s="726" t="s">
        <v>787</v>
      </c>
      <c r="N32" s="726">
        <v>0.11600000000000001</v>
      </c>
      <c r="O32" s="726">
        <v>7223</v>
      </c>
      <c r="P32" s="726">
        <f t="shared" si="2"/>
        <v>837.86800000000005</v>
      </c>
    </row>
    <row r="33" spans="2:16" ht="15.75" customHeight="1">
      <c r="B33" s="727">
        <v>42156</v>
      </c>
      <c r="C33" s="735">
        <f t="shared" si="0"/>
        <v>1331.0990000000002</v>
      </c>
      <c r="D33" s="736">
        <f t="shared" si="3"/>
        <v>-1820.0659999999998</v>
      </c>
      <c r="E33" s="726">
        <v>0.77543905030818505</v>
      </c>
      <c r="F33" s="733">
        <f t="shared" si="4"/>
        <v>-1411.3502505382169</v>
      </c>
      <c r="H33" s="726"/>
      <c r="I33" s="726"/>
      <c r="J33" s="726"/>
      <c r="K33" s="726"/>
      <c r="M33" s="726"/>
      <c r="N33" s="726"/>
      <c r="O33" s="726"/>
      <c r="P33" s="726"/>
    </row>
    <row r="34" spans="2:16" ht="15.75" customHeight="1">
      <c r="B34" s="727">
        <v>42186</v>
      </c>
      <c r="C34" s="735">
        <f t="shared" si="0"/>
        <v>1331.0990000000002</v>
      </c>
      <c r="D34" s="736">
        <f t="shared" si="3"/>
        <v>-1820.0659999999998</v>
      </c>
      <c r="E34" s="726">
        <v>0.77543905030818505</v>
      </c>
      <c r="F34" s="733">
        <f t="shared" si="4"/>
        <v>-1411.3502505382169</v>
      </c>
      <c r="H34" s="726"/>
      <c r="I34" s="726"/>
      <c r="J34" s="726"/>
      <c r="K34" s="726"/>
      <c r="M34" s="726"/>
      <c r="N34" s="726"/>
      <c r="O34" s="726"/>
      <c r="P34" s="726"/>
    </row>
    <row r="35" spans="2:16" ht="15.75" customHeight="1">
      <c r="B35" s="727">
        <v>42217</v>
      </c>
      <c r="C35" s="735">
        <f t="shared" si="0"/>
        <v>1331.0990000000002</v>
      </c>
      <c r="D35" s="736">
        <f t="shared" si="3"/>
        <v>-1820.0659999999998</v>
      </c>
      <c r="E35" s="726">
        <v>0.77543905030818505</v>
      </c>
      <c r="F35" s="733">
        <f t="shared" si="4"/>
        <v>-1411.3502505382169</v>
      </c>
      <c r="H35" s="726"/>
      <c r="I35" s="726"/>
      <c r="J35" s="726"/>
      <c r="K35" s="726"/>
      <c r="M35" s="726"/>
      <c r="N35" s="726"/>
      <c r="O35" s="726"/>
      <c r="P35" s="726"/>
    </row>
    <row r="36" spans="2:16" ht="15.75" customHeight="1">
      <c r="B36" s="727">
        <v>42248</v>
      </c>
      <c r="C36" s="735">
        <f t="shared" si="0"/>
        <v>1331.0990000000002</v>
      </c>
      <c r="D36" s="736">
        <f t="shared" si="3"/>
        <v>-1820.0659999999998</v>
      </c>
      <c r="E36" s="726">
        <v>0.77543905030818505</v>
      </c>
      <c r="F36" s="733">
        <f t="shared" si="4"/>
        <v>-1411.3502505382169</v>
      </c>
      <c r="H36" s="726"/>
      <c r="I36" s="726"/>
      <c r="J36" s="726"/>
      <c r="K36" s="726"/>
      <c r="M36" s="726"/>
      <c r="N36" s="726"/>
      <c r="O36" s="726"/>
      <c r="P36" s="726"/>
    </row>
    <row r="37" spans="2:16" ht="15.75" customHeight="1">
      <c r="B37" s="727">
        <v>42278</v>
      </c>
      <c r="C37" s="735">
        <f t="shared" si="0"/>
        <v>1331.0990000000002</v>
      </c>
      <c r="D37" s="736">
        <f t="shared" si="3"/>
        <v>-1820.0659999999998</v>
      </c>
      <c r="E37" s="726">
        <v>0.77543905030818505</v>
      </c>
      <c r="F37" s="733">
        <f t="shared" si="4"/>
        <v>-1411.3502505382169</v>
      </c>
      <c r="H37" s="726"/>
      <c r="I37" s="726"/>
      <c r="J37" s="726"/>
      <c r="K37" s="726"/>
      <c r="M37" s="726"/>
      <c r="N37" s="726"/>
      <c r="O37" s="726"/>
      <c r="P37" s="726"/>
    </row>
    <row r="38" spans="2:16" ht="15.75" customHeight="1">
      <c r="B38" s="727">
        <v>42309</v>
      </c>
      <c r="C38" s="735">
        <f t="shared" si="0"/>
        <v>1331.0990000000002</v>
      </c>
      <c r="D38" s="736">
        <f t="shared" si="3"/>
        <v>-1820.0659999999998</v>
      </c>
      <c r="E38" s="726">
        <v>0.77543905030818505</v>
      </c>
      <c r="F38" s="733">
        <f t="shared" si="4"/>
        <v>-1411.3502505382169</v>
      </c>
      <c r="H38" s="726"/>
      <c r="I38" s="726"/>
      <c r="J38" s="726"/>
      <c r="K38" s="726"/>
      <c r="M38" s="726"/>
      <c r="N38" s="726"/>
      <c r="O38" s="726"/>
      <c r="P38" s="726"/>
    </row>
    <row r="39" spans="2:16" ht="16.350000000000001" customHeight="1">
      <c r="B39" s="727">
        <v>42339</v>
      </c>
      <c r="C39" s="735">
        <f t="shared" si="0"/>
        <v>1331.0990000000002</v>
      </c>
      <c r="D39" s="736">
        <f t="shared" si="3"/>
        <v>-1820.0659999999998</v>
      </c>
      <c r="E39" s="726">
        <v>0.77543905030818505</v>
      </c>
      <c r="F39" s="733">
        <f t="shared" si="4"/>
        <v>-1411.3502505382169</v>
      </c>
      <c r="H39" s="726"/>
      <c r="I39" s="726"/>
      <c r="J39" s="726"/>
      <c r="K39" s="726"/>
      <c r="M39" s="726"/>
      <c r="N39" s="726"/>
      <c r="O39" s="726"/>
      <c r="P39" s="726"/>
    </row>
    <row r="40" spans="2:16" ht="16.350000000000001" customHeight="1">
      <c r="B40" s="737" t="s">
        <v>26</v>
      </c>
      <c r="C40" s="735"/>
      <c r="D40" s="736"/>
      <c r="E40" s="726"/>
      <c r="F40" s="733">
        <f>SUM(F28:F39)</f>
        <v>-16936.203006458603</v>
      </c>
      <c r="H40" s="726"/>
      <c r="I40" s="726"/>
      <c r="J40" s="726"/>
      <c r="K40" s="726"/>
      <c r="M40" s="726"/>
      <c r="N40" s="726"/>
      <c r="O40" s="726"/>
      <c r="P40" s="726"/>
    </row>
    <row r="41" spans="2:16">
      <c r="B41" s="727" t="s">
        <v>788</v>
      </c>
      <c r="C41" s="726"/>
      <c r="D41" s="726"/>
      <c r="E41" s="726"/>
      <c r="F41" s="726">
        <f>+F40</f>
        <v>-16936.203006458603</v>
      </c>
      <c r="H41" s="726"/>
      <c r="I41" s="726"/>
      <c r="J41" s="726"/>
      <c r="K41" s="726"/>
      <c r="M41" s="726"/>
      <c r="N41" s="726"/>
      <c r="O41" s="726"/>
      <c r="P41" s="726"/>
    </row>
    <row r="42" spans="2:16">
      <c r="B42" s="727" t="s">
        <v>789</v>
      </c>
      <c r="C42" s="726"/>
      <c r="D42" s="726"/>
      <c r="E42" s="726"/>
      <c r="F42" s="726">
        <f>+F40</f>
        <v>-16936.203006458603</v>
      </c>
      <c r="H42" s="726"/>
      <c r="I42" s="726"/>
      <c r="J42" s="726"/>
      <c r="K42" s="726"/>
      <c r="M42" s="726"/>
      <c r="N42" s="726"/>
      <c r="O42" s="726"/>
      <c r="P42" s="726"/>
    </row>
    <row r="43" spans="2:16">
      <c r="B43" s="727" t="s">
        <v>790</v>
      </c>
      <c r="C43" s="726"/>
      <c r="D43" s="726"/>
      <c r="E43" s="726"/>
      <c r="F43" s="726">
        <f>+F40</f>
        <v>-16936.203006458603</v>
      </c>
      <c r="H43" s="726"/>
      <c r="I43" s="726"/>
      <c r="J43" s="726"/>
      <c r="K43" s="726"/>
      <c r="M43" s="726"/>
      <c r="N43" s="726"/>
      <c r="O43" s="726"/>
      <c r="P43" s="726"/>
    </row>
    <row r="44" spans="2:16">
      <c r="B44" s="727" t="s">
        <v>791</v>
      </c>
      <c r="C44" s="726"/>
      <c r="D44" s="726"/>
      <c r="E44" s="726"/>
      <c r="F44" s="726">
        <f>+F40</f>
        <v>-16936.203006458603</v>
      </c>
      <c r="H44" s="737" t="s">
        <v>26</v>
      </c>
      <c r="I44" s="738"/>
      <c r="J44" s="738"/>
      <c r="K44" s="734">
        <f>SUM(K27:K43)</f>
        <v>3151.165</v>
      </c>
      <c r="M44" s="737" t="s">
        <v>26</v>
      </c>
      <c r="N44" s="738"/>
      <c r="O44" s="738"/>
      <c r="P44" s="735">
        <f>SUM(P27:P43)</f>
        <v>1331.0990000000002</v>
      </c>
    </row>
    <row r="46" spans="2:16" ht="21">
      <c r="B46" s="728" t="s">
        <v>792</v>
      </c>
    </row>
    <row r="48" spans="2:16" ht="21">
      <c r="B48" s="728" t="s">
        <v>793</v>
      </c>
      <c r="C48" s="729"/>
      <c r="E48" s="729"/>
      <c r="F48" s="729"/>
      <c r="H48" s="728" t="s">
        <v>703</v>
      </c>
    </row>
    <row r="49" spans="2:16" ht="18.75" customHeight="1">
      <c r="B49" s="835" t="s">
        <v>682</v>
      </c>
      <c r="C49" s="835"/>
      <c r="D49" s="835"/>
      <c r="E49" s="835"/>
      <c r="F49" s="835"/>
      <c r="H49" s="12" t="s">
        <v>690</v>
      </c>
      <c r="M49" s="12" t="s">
        <v>691</v>
      </c>
    </row>
    <row r="50" spans="2:16" ht="45">
      <c r="B50" s="739" t="s">
        <v>62</v>
      </c>
      <c r="C50" s="739" t="s">
        <v>683</v>
      </c>
      <c r="D50" s="739" t="s">
        <v>684</v>
      </c>
      <c r="E50" s="739" t="s">
        <v>686</v>
      </c>
      <c r="F50" s="739" t="s">
        <v>685</v>
      </c>
      <c r="H50" s="739" t="s">
        <v>687</v>
      </c>
      <c r="I50" s="739" t="s">
        <v>688</v>
      </c>
      <c r="J50" s="739" t="s">
        <v>689</v>
      </c>
      <c r="K50" s="739" t="s">
        <v>683</v>
      </c>
      <c r="M50" s="739" t="s">
        <v>687</v>
      </c>
      <c r="N50" s="739" t="s">
        <v>688</v>
      </c>
      <c r="O50" s="739" t="s">
        <v>689</v>
      </c>
      <c r="P50" s="739" t="s">
        <v>683</v>
      </c>
    </row>
    <row r="51" spans="2:16" ht="18">
      <c r="B51" s="739"/>
      <c r="C51" s="739" t="s">
        <v>693</v>
      </c>
      <c r="D51" s="739" t="s">
        <v>694</v>
      </c>
      <c r="E51" s="739" t="s">
        <v>695</v>
      </c>
      <c r="F51" s="739" t="s">
        <v>696</v>
      </c>
      <c r="H51" s="739"/>
      <c r="I51" s="739" t="s">
        <v>697</v>
      </c>
      <c r="J51" s="739" t="s">
        <v>698</v>
      </c>
      <c r="K51" s="739" t="s">
        <v>699</v>
      </c>
      <c r="M51" s="739"/>
      <c r="N51" s="739" t="s">
        <v>700</v>
      </c>
      <c r="O51" s="739" t="s">
        <v>701</v>
      </c>
      <c r="P51" s="739" t="s">
        <v>702</v>
      </c>
    </row>
    <row r="52" spans="2:16" ht="15.75" customHeight="1">
      <c r="B52" s="727" t="s">
        <v>777</v>
      </c>
      <c r="C52" s="734">
        <f>+K69</f>
        <v>246.57000000000002</v>
      </c>
      <c r="D52" s="734"/>
      <c r="E52" s="726"/>
      <c r="F52" s="726"/>
      <c r="H52" s="726" t="s">
        <v>794</v>
      </c>
      <c r="I52" s="726">
        <v>7.0000000000000007E-2</v>
      </c>
      <c r="J52" s="726">
        <v>751</v>
      </c>
      <c r="K52" s="726">
        <f>I52*J52</f>
        <v>52.570000000000007</v>
      </c>
      <c r="M52" s="726" t="s">
        <v>798</v>
      </c>
      <c r="N52" s="726">
        <v>2.9000000000000001E-2</v>
      </c>
      <c r="O52" s="726">
        <v>751</v>
      </c>
      <c r="P52" s="726">
        <f>N52*O52</f>
        <v>21.779</v>
      </c>
    </row>
    <row r="53" spans="2:16" ht="15.75" customHeight="1">
      <c r="B53" s="727">
        <v>42370</v>
      </c>
      <c r="C53" s="735">
        <f>+$P$69</f>
        <v>106.53599999999999</v>
      </c>
      <c r="D53" s="736">
        <f>C53-$C$52</f>
        <v>-140.03400000000005</v>
      </c>
      <c r="E53" s="726">
        <v>0.74132159519639595</v>
      </c>
      <c r="F53" s="733">
        <f>D53*E53</f>
        <v>-103.81022826173215</v>
      </c>
      <c r="H53" s="726" t="s">
        <v>795</v>
      </c>
      <c r="I53" s="726">
        <v>0.1</v>
      </c>
      <c r="J53" s="726">
        <v>694</v>
      </c>
      <c r="K53" s="726">
        <f t="shared" ref="K53:K56" si="5">I53*J53</f>
        <v>69.400000000000006</v>
      </c>
      <c r="M53" s="726" t="s">
        <v>799</v>
      </c>
      <c r="N53" s="726">
        <v>3.9E-2</v>
      </c>
      <c r="O53" s="726">
        <v>694</v>
      </c>
      <c r="P53" s="726">
        <f t="shared" ref="P53:P56" si="6">N53*O53</f>
        <v>27.065999999999999</v>
      </c>
    </row>
    <row r="54" spans="2:16" ht="15.75" customHeight="1">
      <c r="B54" s="727">
        <v>42401</v>
      </c>
      <c r="C54" s="735">
        <f t="shared" ref="C54:C64" si="7">+$P$69</f>
        <v>106.53599999999999</v>
      </c>
      <c r="D54" s="736">
        <f t="shared" ref="D54:D63" si="8">C54-$C$52</f>
        <v>-140.03400000000005</v>
      </c>
      <c r="E54" s="726">
        <v>0.74132159519639595</v>
      </c>
      <c r="F54" s="733">
        <f>D54*E54</f>
        <v>-103.81022826173215</v>
      </c>
      <c r="H54" s="726" t="s">
        <v>796</v>
      </c>
      <c r="I54" s="726">
        <v>0.2</v>
      </c>
      <c r="J54" s="726">
        <v>405</v>
      </c>
      <c r="K54" s="726">
        <f t="shared" si="5"/>
        <v>81</v>
      </c>
      <c r="M54" s="726" t="s">
        <v>800</v>
      </c>
      <c r="N54" s="726">
        <v>9.0999999999999998E-2</v>
      </c>
      <c r="O54" s="726">
        <v>405</v>
      </c>
      <c r="P54" s="726">
        <f t="shared" si="6"/>
        <v>36.854999999999997</v>
      </c>
    </row>
    <row r="55" spans="2:16" ht="15.75" customHeight="1">
      <c r="B55" s="727">
        <v>42430</v>
      </c>
      <c r="C55" s="735">
        <f t="shared" si="7"/>
        <v>106.53599999999999</v>
      </c>
      <c r="D55" s="736">
        <f t="shared" si="8"/>
        <v>-140.03400000000005</v>
      </c>
      <c r="E55" s="726">
        <v>0.74132159519639595</v>
      </c>
      <c r="F55" s="733">
        <f>D55*E55</f>
        <v>-103.81022826173215</v>
      </c>
      <c r="H55" s="726" t="s">
        <v>797</v>
      </c>
      <c r="I55" s="726">
        <v>0.2</v>
      </c>
      <c r="J55" s="726">
        <v>68</v>
      </c>
      <c r="K55" s="726">
        <f t="shared" si="5"/>
        <v>13.600000000000001</v>
      </c>
      <c r="M55" s="726" t="s">
        <v>801</v>
      </c>
      <c r="N55" s="726">
        <v>0.152</v>
      </c>
      <c r="O55" s="726">
        <v>68</v>
      </c>
      <c r="P55" s="726">
        <f t="shared" si="6"/>
        <v>10.336</v>
      </c>
    </row>
    <row r="56" spans="2:16" ht="15.75" customHeight="1">
      <c r="B56" s="727">
        <v>42461</v>
      </c>
      <c r="C56" s="735">
        <f t="shared" si="7"/>
        <v>106.53599999999999</v>
      </c>
      <c r="D56" s="736">
        <f t="shared" si="8"/>
        <v>-140.03400000000005</v>
      </c>
      <c r="E56" s="726">
        <v>0.74132159519639595</v>
      </c>
      <c r="F56" s="733">
        <f t="shared" ref="F56:F64" si="9">D56*E56</f>
        <v>-103.81022826173215</v>
      </c>
      <c r="H56" s="726" t="s">
        <v>797</v>
      </c>
      <c r="I56" s="726">
        <v>0.2</v>
      </c>
      <c r="J56" s="726">
        <v>150</v>
      </c>
      <c r="K56" s="726">
        <f t="shared" si="5"/>
        <v>30</v>
      </c>
      <c r="M56" s="726" t="s">
        <v>798</v>
      </c>
      <c r="N56" s="726">
        <v>7.0000000000000007E-2</v>
      </c>
      <c r="O56" s="726">
        <v>150</v>
      </c>
      <c r="P56" s="726">
        <f t="shared" si="6"/>
        <v>10.500000000000002</v>
      </c>
    </row>
    <row r="57" spans="2:16" ht="15.75" customHeight="1">
      <c r="B57" s="727">
        <v>42491</v>
      </c>
      <c r="C57" s="735">
        <f t="shared" si="7"/>
        <v>106.53599999999999</v>
      </c>
      <c r="D57" s="736">
        <f t="shared" si="8"/>
        <v>-140.03400000000005</v>
      </c>
      <c r="E57" s="726">
        <v>0.74132159519639595</v>
      </c>
      <c r="F57" s="733">
        <f t="shared" si="9"/>
        <v>-103.81022826173215</v>
      </c>
      <c r="H57" s="726"/>
      <c r="I57" s="726"/>
      <c r="J57" s="726"/>
      <c r="K57" s="726"/>
      <c r="M57" s="726"/>
      <c r="N57" s="726"/>
      <c r="O57" s="726"/>
      <c r="P57" s="726"/>
    </row>
    <row r="58" spans="2:16" ht="15.75" customHeight="1">
      <c r="B58" s="727">
        <v>42522</v>
      </c>
      <c r="C58" s="735">
        <f t="shared" si="7"/>
        <v>106.53599999999999</v>
      </c>
      <c r="D58" s="736">
        <f t="shared" si="8"/>
        <v>-140.03400000000005</v>
      </c>
      <c r="E58" s="726">
        <v>0.74132159519639595</v>
      </c>
      <c r="F58" s="733">
        <f t="shared" si="9"/>
        <v>-103.81022826173215</v>
      </c>
      <c r="H58" s="726"/>
      <c r="I58" s="726"/>
      <c r="J58" s="726"/>
      <c r="K58" s="726"/>
      <c r="M58" s="726"/>
      <c r="N58" s="726"/>
      <c r="O58" s="726"/>
      <c r="P58" s="726"/>
    </row>
    <row r="59" spans="2:16" ht="15.75" customHeight="1">
      <c r="B59" s="727">
        <v>42552</v>
      </c>
      <c r="C59" s="735">
        <f t="shared" si="7"/>
        <v>106.53599999999999</v>
      </c>
      <c r="D59" s="736">
        <f t="shared" si="8"/>
        <v>-140.03400000000005</v>
      </c>
      <c r="E59" s="726">
        <v>0.74132159519639595</v>
      </c>
      <c r="F59" s="733">
        <f t="shared" si="9"/>
        <v>-103.81022826173215</v>
      </c>
      <c r="H59" s="726"/>
      <c r="I59" s="726"/>
      <c r="J59" s="726"/>
      <c r="K59" s="726"/>
      <c r="M59" s="726"/>
      <c r="N59" s="726"/>
      <c r="O59" s="726"/>
      <c r="P59" s="726"/>
    </row>
    <row r="60" spans="2:16" ht="15.75" customHeight="1">
      <c r="B60" s="727">
        <v>42583</v>
      </c>
      <c r="C60" s="735">
        <f t="shared" si="7"/>
        <v>106.53599999999999</v>
      </c>
      <c r="D60" s="736">
        <f t="shared" si="8"/>
        <v>-140.03400000000005</v>
      </c>
      <c r="E60" s="726">
        <v>0.74132159519639595</v>
      </c>
      <c r="F60" s="733">
        <f t="shared" si="9"/>
        <v>-103.81022826173215</v>
      </c>
      <c r="H60" s="726"/>
      <c r="I60" s="726"/>
      <c r="J60" s="726"/>
      <c r="K60" s="726"/>
      <c r="M60" s="726"/>
      <c r="N60" s="726"/>
      <c r="O60" s="726"/>
      <c r="P60" s="726"/>
    </row>
    <row r="61" spans="2:16" ht="15.75" customHeight="1">
      <c r="B61" s="727">
        <v>42614</v>
      </c>
      <c r="C61" s="735">
        <f t="shared" si="7"/>
        <v>106.53599999999999</v>
      </c>
      <c r="D61" s="736">
        <f t="shared" si="8"/>
        <v>-140.03400000000005</v>
      </c>
      <c r="E61" s="726">
        <v>0.74132159519639595</v>
      </c>
      <c r="F61" s="733">
        <f t="shared" si="9"/>
        <v>-103.81022826173215</v>
      </c>
      <c r="H61" s="726"/>
      <c r="I61" s="726"/>
      <c r="J61" s="726"/>
      <c r="K61" s="726"/>
      <c r="M61" s="726"/>
      <c r="N61" s="726"/>
      <c r="O61" s="726"/>
      <c r="P61" s="726"/>
    </row>
    <row r="62" spans="2:16" ht="15.75" customHeight="1">
      <c r="B62" s="727">
        <v>42644</v>
      </c>
      <c r="C62" s="735">
        <f t="shared" si="7"/>
        <v>106.53599999999999</v>
      </c>
      <c r="D62" s="736">
        <f t="shared" si="8"/>
        <v>-140.03400000000005</v>
      </c>
      <c r="E62" s="726">
        <v>0.74132159519639595</v>
      </c>
      <c r="F62" s="733">
        <f t="shared" si="9"/>
        <v>-103.81022826173215</v>
      </c>
      <c r="H62" s="726"/>
      <c r="I62" s="726"/>
      <c r="J62" s="726"/>
      <c r="K62" s="726"/>
      <c r="M62" s="726"/>
      <c r="N62" s="726"/>
      <c r="O62" s="726"/>
      <c r="P62" s="726"/>
    </row>
    <row r="63" spans="2:16" ht="15.75" customHeight="1">
      <c r="B63" s="727">
        <v>42675</v>
      </c>
      <c r="C63" s="735">
        <f t="shared" si="7"/>
        <v>106.53599999999999</v>
      </c>
      <c r="D63" s="736">
        <f t="shared" si="8"/>
        <v>-140.03400000000005</v>
      </c>
      <c r="E63" s="726">
        <v>0.74132159519639595</v>
      </c>
      <c r="F63" s="733">
        <f t="shared" si="9"/>
        <v>-103.81022826173215</v>
      </c>
      <c r="H63" s="726"/>
      <c r="I63" s="726"/>
      <c r="J63" s="726"/>
      <c r="K63" s="726"/>
      <c r="M63" s="726"/>
      <c r="N63" s="726"/>
      <c r="O63" s="726"/>
      <c r="P63" s="726"/>
    </row>
    <row r="64" spans="2:16" ht="16.350000000000001" customHeight="1">
      <c r="B64" s="727">
        <v>42705</v>
      </c>
      <c r="C64" s="735">
        <f t="shared" si="7"/>
        <v>106.53599999999999</v>
      </c>
      <c r="D64" s="736">
        <f>C64-$C$52</f>
        <v>-140.03400000000005</v>
      </c>
      <c r="E64" s="726">
        <v>0.74132159519639595</v>
      </c>
      <c r="F64" s="733">
        <f t="shared" si="9"/>
        <v>-103.81022826173215</v>
      </c>
      <c r="H64" s="726"/>
      <c r="I64" s="726"/>
      <c r="J64" s="726"/>
      <c r="K64" s="726"/>
      <c r="M64" s="726"/>
      <c r="N64" s="726"/>
      <c r="O64" s="726"/>
      <c r="P64" s="726"/>
    </row>
    <row r="65" spans="2:16" ht="16.350000000000001" customHeight="1">
      <c r="B65" s="737" t="s">
        <v>26</v>
      </c>
      <c r="C65" s="735"/>
      <c r="D65" s="736"/>
      <c r="E65" s="726"/>
      <c r="F65" s="733">
        <f>SUM(F53:F64)</f>
        <v>-1245.7227391407857</v>
      </c>
      <c r="H65" s="726"/>
      <c r="I65" s="726"/>
      <c r="J65" s="726"/>
      <c r="K65" s="726"/>
      <c r="M65" s="726"/>
      <c r="N65" s="726"/>
      <c r="O65" s="726"/>
      <c r="P65" s="726"/>
    </row>
    <row r="66" spans="2:16">
      <c r="B66" s="727" t="s">
        <v>789</v>
      </c>
      <c r="C66" s="726"/>
      <c r="D66" s="726"/>
      <c r="E66" s="726"/>
      <c r="F66" s="726">
        <f>+F65</f>
        <v>-1245.7227391407857</v>
      </c>
      <c r="H66" s="726"/>
      <c r="I66" s="726"/>
      <c r="J66" s="726"/>
      <c r="K66" s="726"/>
      <c r="M66" s="726"/>
      <c r="N66" s="726"/>
      <c r="O66" s="726"/>
      <c r="P66" s="726"/>
    </row>
    <row r="67" spans="2:16">
      <c r="B67" s="727" t="s">
        <v>790</v>
      </c>
      <c r="C67" s="726"/>
      <c r="D67" s="726"/>
      <c r="E67" s="726"/>
      <c r="F67" s="726">
        <f>+F65</f>
        <v>-1245.7227391407857</v>
      </c>
      <c r="H67" s="726"/>
      <c r="I67" s="726"/>
      <c r="J67" s="726"/>
      <c r="K67" s="726"/>
      <c r="M67" s="726"/>
      <c r="N67" s="726"/>
      <c r="O67" s="726"/>
      <c r="P67" s="726"/>
    </row>
    <row r="68" spans="2:16">
      <c r="B68" s="727" t="s">
        <v>791</v>
      </c>
      <c r="C68" s="726"/>
      <c r="D68" s="726"/>
      <c r="E68" s="726"/>
      <c r="F68" s="726">
        <f>+F65</f>
        <v>-1245.7227391407857</v>
      </c>
      <c r="H68" s="726"/>
      <c r="I68" s="726"/>
      <c r="J68" s="726"/>
      <c r="K68" s="726"/>
      <c r="M68" s="726"/>
      <c r="N68" s="726"/>
      <c r="O68" s="726"/>
      <c r="P68" s="726"/>
    </row>
    <row r="69" spans="2:16">
      <c r="B69" s="727" t="s">
        <v>802</v>
      </c>
      <c r="C69" s="726"/>
      <c r="D69" s="726"/>
      <c r="E69" s="726"/>
      <c r="F69" s="726">
        <f>+F65</f>
        <v>-1245.7227391407857</v>
      </c>
      <c r="H69" s="737" t="s">
        <v>26</v>
      </c>
      <c r="I69" s="738"/>
      <c r="J69" s="738"/>
      <c r="K69" s="734">
        <f>SUM(K52:K68)</f>
        <v>246.57000000000002</v>
      </c>
      <c r="M69" s="737" t="s">
        <v>26</v>
      </c>
      <c r="N69" s="738"/>
      <c r="O69" s="738"/>
      <c r="P69" s="735">
        <f>SUM(P52:P68)</f>
        <v>106.53599999999999</v>
      </c>
    </row>
    <row r="71" spans="2:16" ht="21">
      <c r="B71" s="758" t="s">
        <v>803</v>
      </c>
    </row>
    <row r="73" spans="2:16" ht="21">
      <c r="B73" s="758" t="s">
        <v>804</v>
      </c>
      <c r="C73" s="729"/>
      <c r="E73" s="729"/>
      <c r="F73" s="729"/>
      <c r="H73" s="728" t="s">
        <v>703</v>
      </c>
    </row>
    <row r="74" spans="2:16">
      <c r="B74" s="835" t="s">
        <v>682</v>
      </c>
      <c r="C74" s="835"/>
      <c r="D74" s="835"/>
      <c r="E74" s="835"/>
      <c r="F74" s="835"/>
      <c r="H74" s="12" t="s">
        <v>690</v>
      </c>
      <c r="M74" s="12" t="s">
        <v>691</v>
      </c>
    </row>
    <row r="75" spans="2:16" ht="45">
      <c r="B75" s="739" t="s">
        <v>62</v>
      </c>
      <c r="C75" s="739" t="s">
        <v>683</v>
      </c>
      <c r="D75" s="739" t="s">
        <v>684</v>
      </c>
      <c r="E75" s="739" t="s">
        <v>686</v>
      </c>
      <c r="F75" s="739" t="s">
        <v>685</v>
      </c>
      <c r="H75" s="739" t="s">
        <v>687</v>
      </c>
      <c r="I75" s="739" t="s">
        <v>688</v>
      </c>
      <c r="J75" s="739" t="s">
        <v>689</v>
      </c>
      <c r="K75" s="739" t="s">
        <v>683</v>
      </c>
      <c r="M75" s="739" t="s">
        <v>687</v>
      </c>
      <c r="N75" s="739" t="s">
        <v>688</v>
      </c>
      <c r="O75" s="739" t="s">
        <v>689</v>
      </c>
      <c r="P75" s="739" t="s">
        <v>683</v>
      </c>
    </row>
    <row r="76" spans="2:16" ht="18">
      <c r="B76" s="739"/>
      <c r="C76" s="739" t="s">
        <v>693</v>
      </c>
      <c r="D76" s="739" t="s">
        <v>694</v>
      </c>
      <c r="E76" s="739" t="s">
        <v>695</v>
      </c>
      <c r="F76" s="739" t="s">
        <v>696</v>
      </c>
      <c r="H76" s="739"/>
      <c r="I76" s="739" t="s">
        <v>697</v>
      </c>
      <c r="J76" s="739" t="s">
        <v>698</v>
      </c>
      <c r="K76" s="739" t="s">
        <v>699</v>
      </c>
      <c r="M76" s="739"/>
      <c r="N76" s="739" t="s">
        <v>700</v>
      </c>
      <c r="O76" s="739" t="s">
        <v>701</v>
      </c>
      <c r="P76" s="739" t="s">
        <v>702</v>
      </c>
    </row>
    <row r="77" spans="2:16">
      <c r="B77" s="727" t="s">
        <v>777</v>
      </c>
      <c r="C77" s="734">
        <f>+K94</f>
        <v>474.05</v>
      </c>
      <c r="D77" s="734"/>
      <c r="E77" s="726"/>
      <c r="F77" s="726"/>
      <c r="H77" s="726" t="s">
        <v>805</v>
      </c>
      <c r="I77" s="726">
        <v>7.0000000000000007E-2</v>
      </c>
      <c r="J77" s="726">
        <v>2140</v>
      </c>
      <c r="K77" s="726">
        <f>I77*J77</f>
        <v>149.80000000000001</v>
      </c>
      <c r="M77" s="726" t="s">
        <v>808</v>
      </c>
      <c r="N77" s="726">
        <v>3.9E-2</v>
      </c>
      <c r="O77" s="726">
        <v>2140</v>
      </c>
      <c r="P77" s="726">
        <f>N77*O77</f>
        <v>83.46</v>
      </c>
    </row>
    <row r="78" spans="2:16">
      <c r="B78" s="727">
        <v>43101</v>
      </c>
      <c r="C78" s="735"/>
      <c r="D78" s="736"/>
      <c r="E78" s="726"/>
      <c r="F78" s="733">
        <f>D78*E78</f>
        <v>0</v>
      </c>
      <c r="H78" s="726" t="s">
        <v>805</v>
      </c>
      <c r="I78" s="726">
        <v>0.1</v>
      </c>
      <c r="J78" s="726">
        <v>2716</v>
      </c>
      <c r="K78" s="726">
        <f t="shared" ref="K78:K80" si="10">I78*J78</f>
        <v>271.60000000000002</v>
      </c>
      <c r="M78" s="726" t="s">
        <v>809</v>
      </c>
      <c r="N78" s="726">
        <v>5.0999999999999997E-2</v>
      </c>
      <c r="O78" s="726">
        <v>2716</v>
      </c>
      <c r="P78" s="726">
        <f t="shared" ref="P78:P80" si="11">N78*O78</f>
        <v>138.51599999999999</v>
      </c>
    </row>
    <row r="79" spans="2:16">
      <c r="B79" s="727">
        <v>43132</v>
      </c>
      <c r="C79" s="735">
        <f>+$P$94</f>
        <v>251.91699999999997</v>
      </c>
      <c r="D79" s="736">
        <f t="shared" ref="D79:D89" si="12">C79-$C$77</f>
        <v>-222.13300000000004</v>
      </c>
      <c r="E79" s="726">
        <v>0.77543905030818505</v>
      </c>
      <c r="F79" s="733">
        <f>D79*E79</f>
        <v>-172.2506025621081</v>
      </c>
      <c r="H79" s="726" t="s">
        <v>806</v>
      </c>
      <c r="I79" s="726">
        <v>0.15</v>
      </c>
      <c r="J79" s="726">
        <v>151</v>
      </c>
      <c r="K79" s="726">
        <f t="shared" si="10"/>
        <v>22.65</v>
      </c>
      <c r="M79" s="726" t="s">
        <v>810</v>
      </c>
      <c r="N79" s="726">
        <v>9.0999999999999998E-2</v>
      </c>
      <c r="O79" s="726">
        <v>151</v>
      </c>
      <c r="P79" s="726">
        <f t="shared" si="11"/>
        <v>13.741</v>
      </c>
    </row>
    <row r="80" spans="2:16">
      <c r="B80" s="727">
        <v>43160</v>
      </c>
      <c r="C80" s="735">
        <f t="shared" ref="C80:C89" si="13">+$P$94</f>
        <v>251.91699999999997</v>
      </c>
      <c r="D80" s="736">
        <f t="shared" si="12"/>
        <v>-222.13300000000004</v>
      </c>
      <c r="E80" s="726">
        <v>0.77543905030818505</v>
      </c>
      <c r="F80" s="733">
        <f>D80*E80</f>
        <v>-172.2506025621081</v>
      </c>
      <c r="H80" s="726" t="s">
        <v>807</v>
      </c>
      <c r="I80" s="726">
        <v>0.25</v>
      </c>
      <c r="J80" s="726">
        <v>120</v>
      </c>
      <c r="K80" s="726">
        <f t="shared" si="10"/>
        <v>30</v>
      </c>
      <c r="M80" s="726" t="s">
        <v>811</v>
      </c>
      <c r="N80" s="726">
        <v>0.13500000000000001</v>
      </c>
      <c r="O80" s="726">
        <v>120</v>
      </c>
      <c r="P80" s="726">
        <f t="shared" si="11"/>
        <v>16.200000000000003</v>
      </c>
    </row>
    <row r="81" spans="2:16">
      <c r="B81" s="727">
        <v>43191</v>
      </c>
      <c r="C81" s="735">
        <f t="shared" si="13"/>
        <v>251.91699999999997</v>
      </c>
      <c r="D81" s="736">
        <f t="shared" si="12"/>
        <v>-222.13300000000004</v>
      </c>
      <c r="E81" s="726">
        <v>0.77543905030818505</v>
      </c>
      <c r="F81" s="733">
        <f t="shared" ref="F81:F89" si="14">D81*E81</f>
        <v>-172.2506025621081</v>
      </c>
      <c r="H81" s="726"/>
      <c r="I81" s="726"/>
      <c r="J81" s="726"/>
      <c r="K81" s="726"/>
      <c r="M81" s="726"/>
      <c r="N81" s="726"/>
      <c r="O81" s="726"/>
      <c r="P81" s="726"/>
    </row>
    <row r="82" spans="2:16">
      <c r="B82" s="727">
        <v>43221</v>
      </c>
      <c r="C82" s="735">
        <f t="shared" si="13"/>
        <v>251.91699999999997</v>
      </c>
      <c r="D82" s="736">
        <f t="shared" si="12"/>
        <v>-222.13300000000004</v>
      </c>
      <c r="E82" s="726">
        <v>0.77543905030818505</v>
      </c>
      <c r="F82" s="733">
        <f t="shared" si="14"/>
        <v>-172.2506025621081</v>
      </c>
      <c r="H82" s="726"/>
      <c r="I82" s="726"/>
      <c r="J82" s="726"/>
      <c r="K82" s="726"/>
      <c r="M82" s="726"/>
      <c r="N82" s="726"/>
      <c r="O82" s="726"/>
      <c r="P82" s="726"/>
    </row>
    <row r="83" spans="2:16">
      <c r="B83" s="727">
        <v>43252</v>
      </c>
      <c r="C83" s="735">
        <f t="shared" si="13"/>
        <v>251.91699999999997</v>
      </c>
      <c r="D83" s="736">
        <f t="shared" si="12"/>
        <v>-222.13300000000004</v>
      </c>
      <c r="E83" s="726">
        <v>0.77543905030818505</v>
      </c>
      <c r="F83" s="733">
        <f t="shared" si="14"/>
        <v>-172.2506025621081</v>
      </c>
      <c r="H83" s="726"/>
      <c r="I83" s="726"/>
      <c r="J83" s="726"/>
      <c r="K83" s="726"/>
      <c r="M83" s="726"/>
      <c r="N83" s="726"/>
      <c r="O83" s="726"/>
      <c r="P83" s="726"/>
    </row>
    <row r="84" spans="2:16">
      <c r="B84" s="727">
        <v>43282</v>
      </c>
      <c r="C84" s="735">
        <f t="shared" si="13"/>
        <v>251.91699999999997</v>
      </c>
      <c r="D84" s="736">
        <f t="shared" si="12"/>
        <v>-222.13300000000004</v>
      </c>
      <c r="E84" s="726">
        <v>0.77543905030818505</v>
      </c>
      <c r="F84" s="733">
        <f t="shared" si="14"/>
        <v>-172.2506025621081</v>
      </c>
      <c r="H84" s="726"/>
      <c r="I84" s="726"/>
      <c r="J84" s="726"/>
      <c r="K84" s="726"/>
      <c r="M84" s="726"/>
      <c r="N84" s="726"/>
      <c r="O84" s="726"/>
      <c r="P84" s="726"/>
    </row>
    <row r="85" spans="2:16">
      <c r="B85" s="727">
        <v>43313</v>
      </c>
      <c r="C85" s="735">
        <f t="shared" si="13"/>
        <v>251.91699999999997</v>
      </c>
      <c r="D85" s="736">
        <f t="shared" si="12"/>
        <v>-222.13300000000004</v>
      </c>
      <c r="E85" s="726">
        <v>0.77543905030818505</v>
      </c>
      <c r="F85" s="733">
        <f t="shared" si="14"/>
        <v>-172.2506025621081</v>
      </c>
      <c r="H85" s="726"/>
      <c r="I85" s="726"/>
      <c r="J85" s="726"/>
      <c r="K85" s="726"/>
      <c r="M85" s="726"/>
      <c r="N85" s="726"/>
      <c r="O85" s="726"/>
      <c r="P85" s="726"/>
    </row>
    <row r="86" spans="2:16">
      <c r="B86" s="727">
        <v>43344</v>
      </c>
      <c r="C86" s="735">
        <f t="shared" si="13"/>
        <v>251.91699999999997</v>
      </c>
      <c r="D86" s="736">
        <f t="shared" si="12"/>
        <v>-222.13300000000004</v>
      </c>
      <c r="E86" s="726">
        <v>0.77543905030818505</v>
      </c>
      <c r="F86" s="733">
        <f t="shared" si="14"/>
        <v>-172.2506025621081</v>
      </c>
      <c r="H86" s="726"/>
      <c r="I86" s="726"/>
      <c r="J86" s="726"/>
      <c r="K86" s="726"/>
      <c r="M86" s="726"/>
      <c r="N86" s="726"/>
      <c r="O86" s="726"/>
      <c r="P86" s="726"/>
    </row>
    <row r="87" spans="2:16">
      <c r="B87" s="727">
        <v>43374</v>
      </c>
      <c r="C87" s="735">
        <f t="shared" si="13"/>
        <v>251.91699999999997</v>
      </c>
      <c r="D87" s="736">
        <f t="shared" si="12"/>
        <v>-222.13300000000004</v>
      </c>
      <c r="E87" s="726">
        <v>0.77543905030818505</v>
      </c>
      <c r="F87" s="733">
        <f t="shared" si="14"/>
        <v>-172.2506025621081</v>
      </c>
      <c r="H87" s="726"/>
      <c r="I87" s="726"/>
      <c r="J87" s="726"/>
      <c r="K87" s="726"/>
      <c r="M87" s="726"/>
      <c r="N87" s="726"/>
      <c r="O87" s="726"/>
      <c r="P87" s="726"/>
    </row>
    <row r="88" spans="2:16">
      <c r="B88" s="727">
        <v>43405</v>
      </c>
      <c r="C88" s="735">
        <f t="shared" si="13"/>
        <v>251.91699999999997</v>
      </c>
      <c r="D88" s="736">
        <f t="shared" si="12"/>
        <v>-222.13300000000004</v>
      </c>
      <c r="E88" s="726">
        <v>0.77543905030818505</v>
      </c>
      <c r="F88" s="733">
        <f t="shared" si="14"/>
        <v>-172.2506025621081</v>
      </c>
      <c r="H88" s="726"/>
      <c r="I88" s="726"/>
      <c r="J88" s="726"/>
      <c r="K88" s="726"/>
      <c r="M88" s="726"/>
      <c r="N88" s="726"/>
      <c r="O88" s="726"/>
      <c r="P88" s="726"/>
    </row>
    <row r="89" spans="2:16">
      <c r="B89" s="727">
        <v>43435</v>
      </c>
      <c r="C89" s="735">
        <f t="shared" si="13"/>
        <v>251.91699999999997</v>
      </c>
      <c r="D89" s="736">
        <f t="shared" si="12"/>
        <v>-222.13300000000004</v>
      </c>
      <c r="E89" s="726">
        <v>0.77543905030818505</v>
      </c>
      <c r="F89" s="733">
        <f t="shared" si="14"/>
        <v>-172.2506025621081</v>
      </c>
      <c r="H89" s="726"/>
      <c r="I89" s="726"/>
      <c r="J89" s="726"/>
      <c r="K89" s="726"/>
      <c r="M89" s="726"/>
      <c r="N89" s="726"/>
      <c r="O89" s="726"/>
      <c r="P89" s="726"/>
    </row>
    <row r="90" spans="2:16">
      <c r="B90" s="737" t="s">
        <v>26</v>
      </c>
      <c r="C90" s="735"/>
      <c r="D90" s="736"/>
      <c r="E90" s="726"/>
      <c r="F90" s="733">
        <f>SUM(F78:F89)</f>
        <v>-1894.7566281831887</v>
      </c>
      <c r="H90" s="726"/>
      <c r="I90" s="726"/>
      <c r="J90" s="726"/>
      <c r="K90" s="726"/>
      <c r="M90" s="726"/>
      <c r="N90" s="726"/>
      <c r="O90" s="726"/>
      <c r="P90" s="726"/>
    </row>
    <row r="91" spans="2:16">
      <c r="B91" s="727" t="s">
        <v>791</v>
      </c>
      <c r="C91" s="726"/>
      <c r="D91" s="726"/>
      <c r="E91" s="726"/>
      <c r="F91" s="726">
        <f>+F90*12/11</f>
        <v>-2067.007230745297</v>
      </c>
      <c r="H91" s="726"/>
      <c r="I91" s="726"/>
      <c r="J91" s="726"/>
      <c r="K91" s="726"/>
      <c r="M91" s="726"/>
      <c r="N91" s="726"/>
      <c r="O91" s="726"/>
      <c r="P91" s="726"/>
    </row>
    <row r="92" spans="2:16">
      <c r="B92" s="727" t="s">
        <v>802</v>
      </c>
      <c r="C92" s="726"/>
      <c r="D92" s="726"/>
      <c r="E92" s="726"/>
      <c r="F92" s="726">
        <f>+F90*12/11</f>
        <v>-2067.007230745297</v>
      </c>
      <c r="H92" s="726"/>
      <c r="I92" s="726"/>
      <c r="J92" s="726"/>
      <c r="K92" s="726"/>
      <c r="M92" s="726"/>
      <c r="N92" s="726"/>
      <c r="O92" s="726"/>
      <c r="P92" s="726"/>
    </row>
    <row r="93" spans="2:16">
      <c r="B93" s="727" t="s">
        <v>812</v>
      </c>
      <c r="C93" s="726"/>
      <c r="D93" s="726"/>
      <c r="E93" s="726"/>
      <c r="F93" s="726">
        <f>+F90*12/11</f>
        <v>-2067.007230745297</v>
      </c>
      <c r="H93" s="726"/>
      <c r="I93" s="726"/>
      <c r="J93" s="726"/>
      <c r="K93" s="726"/>
      <c r="M93" s="726"/>
      <c r="N93" s="726"/>
      <c r="O93" s="726"/>
      <c r="P93" s="726"/>
    </row>
    <row r="94" spans="2:16">
      <c r="B94" s="727" t="s">
        <v>825</v>
      </c>
      <c r="C94" s="726"/>
      <c r="D94" s="726"/>
      <c r="E94" s="726"/>
      <c r="F94" s="726">
        <f>+F90*12/11</f>
        <v>-2067.007230745297</v>
      </c>
      <c r="H94" s="737" t="s">
        <v>26</v>
      </c>
      <c r="I94" s="738"/>
      <c r="J94" s="738"/>
      <c r="K94" s="734">
        <f>SUM(K77:K93)</f>
        <v>474.05</v>
      </c>
      <c r="M94" s="737" t="s">
        <v>26</v>
      </c>
      <c r="N94" s="738"/>
      <c r="O94" s="738"/>
      <c r="P94" s="735">
        <f>SUM(P77:P93)</f>
        <v>251.91699999999997</v>
      </c>
    </row>
    <row r="96" spans="2:16" ht="21">
      <c r="B96" s="758" t="s">
        <v>813</v>
      </c>
    </row>
    <row r="98" spans="2:16" ht="21">
      <c r="B98" s="758" t="s">
        <v>814</v>
      </c>
      <c r="C98" s="729"/>
      <c r="E98" s="729"/>
      <c r="F98" s="729"/>
      <c r="H98" s="728" t="s">
        <v>703</v>
      </c>
    </row>
    <row r="99" spans="2:16">
      <c r="B99" s="835" t="s">
        <v>682</v>
      </c>
      <c r="C99" s="835"/>
      <c r="D99" s="835"/>
      <c r="E99" s="835"/>
      <c r="F99" s="835"/>
      <c r="H99" s="12" t="s">
        <v>690</v>
      </c>
      <c r="M99" s="12" t="s">
        <v>691</v>
      </c>
    </row>
    <row r="100" spans="2:16" ht="45">
      <c r="B100" s="739" t="s">
        <v>62</v>
      </c>
      <c r="C100" s="739" t="s">
        <v>683</v>
      </c>
      <c r="D100" s="739" t="s">
        <v>684</v>
      </c>
      <c r="E100" s="739" t="s">
        <v>686</v>
      </c>
      <c r="F100" s="739" t="s">
        <v>685</v>
      </c>
      <c r="H100" s="739" t="s">
        <v>687</v>
      </c>
      <c r="I100" s="739" t="s">
        <v>688</v>
      </c>
      <c r="J100" s="739" t="s">
        <v>689</v>
      </c>
      <c r="K100" s="739" t="s">
        <v>683</v>
      </c>
      <c r="M100" s="739" t="s">
        <v>687</v>
      </c>
      <c r="N100" s="739" t="s">
        <v>688</v>
      </c>
      <c r="O100" s="739" t="s">
        <v>689</v>
      </c>
      <c r="P100" s="739" t="s">
        <v>683</v>
      </c>
    </row>
    <row r="101" spans="2:16" ht="18">
      <c r="B101" s="739"/>
      <c r="C101" s="739" t="s">
        <v>693</v>
      </c>
      <c r="D101" s="739" t="s">
        <v>694</v>
      </c>
      <c r="E101" s="739" t="s">
        <v>695</v>
      </c>
      <c r="F101" s="739" t="s">
        <v>696</v>
      </c>
      <c r="H101" s="739"/>
      <c r="I101" s="739" t="s">
        <v>697</v>
      </c>
      <c r="J101" s="739" t="s">
        <v>698</v>
      </c>
      <c r="K101" s="739" t="s">
        <v>699</v>
      </c>
      <c r="M101" s="739"/>
      <c r="N101" s="739" t="s">
        <v>700</v>
      </c>
      <c r="O101" s="739" t="s">
        <v>701</v>
      </c>
      <c r="P101" s="739" t="s">
        <v>702</v>
      </c>
    </row>
    <row r="102" spans="2:16">
      <c r="B102" s="727" t="s">
        <v>777</v>
      </c>
      <c r="C102" s="734">
        <f>+K119</f>
        <v>393.6</v>
      </c>
      <c r="D102" s="734"/>
      <c r="E102" s="726"/>
      <c r="F102" s="726"/>
      <c r="H102" s="726" t="s">
        <v>805</v>
      </c>
      <c r="I102" s="726">
        <v>0.1</v>
      </c>
      <c r="J102" s="726">
        <v>3561</v>
      </c>
      <c r="K102" s="726">
        <f>I102*J102</f>
        <v>356.1</v>
      </c>
      <c r="M102" s="726" t="s">
        <v>809</v>
      </c>
      <c r="N102" s="726">
        <v>5.0999999999999997E-2</v>
      </c>
      <c r="O102" s="726">
        <v>3561</v>
      </c>
      <c r="P102" s="726">
        <f>N102*O102</f>
        <v>181.61099999999999</v>
      </c>
    </row>
    <row r="103" spans="2:16">
      <c r="B103" s="727">
        <v>43101</v>
      </c>
      <c r="C103" s="735"/>
      <c r="D103" s="736"/>
      <c r="E103" s="726"/>
      <c r="F103" s="733">
        <f>D103*E103</f>
        <v>0</v>
      </c>
      <c r="H103" s="726" t="s">
        <v>806</v>
      </c>
      <c r="I103" s="726">
        <v>0.15</v>
      </c>
      <c r="J103" s="726">
        <v>165</v>
      </c>
      <c r="K103" s="726">
        <f t="shared" ref="K103:K104" si="15">I103*J103</f>
        <v>24.75</v>
      </c>
      <c r="M103" s="726" t="s">
        <v>810</v>
      </c>
      <c r="N103" s="726">
        <v>9.0999999999999998E-2</v>
      </c>
      <c r="O103" s="726">
        <v>277</v>
      </c>
      <c r="P103" s="726">
        <f t="shared" ref="P103:P104" si="16">N103*O103</f>
        <v>25.207000000000001</v>
      </c>
    </row>
    <row r="104" spans="2:16">
      <c r="B104" s="727">
        <v>43132</v>
      </c>
      <c r="C104" s="735">
        <f>+$P$119</f>
        <v>246.64299999999997</v>
      </c>
      <c r="D104" s="736">
        <f>C104-$C$102</f>
        <v>-146.95700000000005</v>
      </c>
      <c r="E104" s="726">
        <v>0.77543905030818505</v>
      </c>
      <c r="F104" s="733">
        <f>D104*E104</f>
        <v>-113.95619651614</v>
      </c>
      <c r="H104" s="726" t="s">
        <v>807</v>
      </c>
      <c r="I104" s="726">
        <v>0.25</v>
      </c>
      <c r="J104" s="726">
        <v>51</v>
      </c>
      <c r="K104" s="726">
        <f t="shared" si="15"/>
        <v>12.75</v>
      </c>
      <c r="M104" s="726" t="s">
        <v>811</v>
      </c>
      <c r="N104" s="726">
        <v>0.13500000000000001</v>
      </c>
      <c r="O104" s="726">
        <v>295</v>
      </c>
      <c r="P104" s="726">
        <f t="shared" si="16"/>
        <v>39.825000000000003</v>
      </c>
    </row>
    <row r="105" spans="2:16">
      <c r="B105" s="727">
        <v>43160</v>
      </c>
      <c r="C105" s="735">
        <f t="shared" ref="C105:C114" si="17">+$P$119</f>
        <v>246.64299999999997</v>
      </c>
      <c r="D105" s="736">
        <f t="shared" ref="D105:D114" si="18">C105-$C$102</f>
        <v>-146.95700000000005</v>
      </c>
      <c r="E105" s="726">
        <v>0.77543905030818505</v>
      </c>
      <c r="F105" s="733">
        <f>D105*E105</f>
        <v>-113.95619651614</v>
      </c>
      <c r="H105" s="726"/>
      <c r="I105" s="726"/>
      <c r="J105" s="726"/>
      <c r="K105" s="726"/>
      <c r="M105" s="726"/>
      <c r="N105" s="726"/>
      <c r="O105" s="726"/>
      <c r="P105" s="726"/>
    </row>
    <row r="106" spans="2:16">
      <c r="B106" s="727">
        <v>43191</v>
      </c>
      <c r="C106" s="735">
        <f t="shared" si="17"/>
        <v>246.64299999999997</v>
      </c>
      <c r="D106" s="736">
        <f t="shared" si="18"/>
        <v>-146.95700000000005</v>
      </c>
      <c r="E106" s="726">
        <v>0.77543905030818505</v>
      </c>
      <c r="F106" s="733">
        <f t="shared" ref="F106:F114" si="19">D106*E106</f>
        <v>-113.95619651614</v>
      </c>
      <c r="H106" s="726"/>
      <c r="I106" s="726"/>
      <c r="J106" s="726"/>
      <c r="K106" s="726"/>
      <c r="M106" s="726"/>
      <c r="N106" s="726"/>
      <c r="O106" s="726"/>
      <c r="P106" s="726"/>
    </row>
    <row r="107" spans="2:16">
      <c r="B107" s="727">
        <v>43221</v>
      </c>
      <c r="C107" s="735">
        <f t="shared" si="17"/>
        <v>246.64299999999997</v>
      </c>
      <c r="D107" s="736">
        <f t="shared" si="18"/>
        <v>-146.95700000000005</v>
      </c>
      <c r="E107" s="726">
        <v>0.77543905030818505</v>
      </c>
      <c r="F107" s="733">
        <f t="shared" si="19"/>
        <v>-113.95619651614</v>
      </c>
      <c r="H107" s="726"/>
      <c r="I107" s="726"/>
      <c r="J107" s="726"/>
      <c r="K107" s="726"/>
      <c r="M107" s="726"/>
      <c r="N107" s="726"/>
      <c r="O107" s="726"/>
      <c r="P107" s="726"/>
    </row>
    <row r="108" spans="2:16">
      <c r="B108" s="727">
        <v>43252</v>
      </c>
      <c r="C108" s="735">
        <f t="shared" si="17"/>
        <v>246.64299999999997</v>
      </c>
      <c r="D108" s="736">
        <f t="shared" si="18"/>
        <v>-146.95700000000005</v>
      </c>
      <c r="E108" s="726">
        <v>0.77543905030818505</v>
      </c>
      <c r="F108" s="733">
        <f t="shared" si="19"/>
        <v>-113.95619651614</v>
      </c>
      <c r="H108" s="726"/>
      <c r="I108" s="726"/>
      <c r="J108" s="726"/>
      <c r="K108" s="726"/>
      <c r="M108" s="726"/>
      <c r="N108" s="726"/>
      <c r="O108" s="726"/>
      <c r="P108" s="726"/>
    </row>
    <row r="109" spans="2:16">
      <c r="B109" s="727">
        <v>43282</v>
      </c>
      <c r="C109" s="735">
        <f t="shared" si="17"/>
        <v>246.64299999999997</v>
      </c>
      <c r="D109" s="736">
        <f t="shared" si="18"/>
        <v>-146.95700000000005</v>
      </c>
      <c r="E109" s="726">
        <v>0.77543905030818505</v>
      </c>
      <c r="F109" s="733">
        <f t="shared" si="19"/>
        <v>-113.95619651614</v>
      </c>
      <c r="H109" s="726"/>
      <c r="I109" s="726"/>
      <c r="J109" s="726"/>
      <c r="K109" s="726"/>
      <c r="M109" s="726"/>
      <c r="N109" s="726"/>
      <c r="O109" s="726"/>
      <c r="P109" s="726"/>
    </row>
    <row r="110" spans="2:16">
      <c r="B110" s="727">
        <v>43313</v>
      </c>
      <c r="C110" s="735">
        <f t="shared" si="17"/>
        <v>246.64299999999997</v>
      </c>
      <c r="D110" s="736">
        <f t="shared" si="18"/>
        <v>-146.95700000000005</v>
      </c>
      <c r="E110" s="726">
        <v>0.77543905030818505</v>
      </c>
      <c r="F110" s="733">
        <f t="shared" si="19"/>
        <v>-113.95619651614</v>
      </c>
      <c r="H110" s="726"/>
      <c r="I110" s="726"/>
      <c r="J110" s="726"/>
      <c r="K110" s="726"/>
      <c r="M110" s="726"/>
      <c r="N110" s="726"/>
      <c r="O110" s="726"/>
      <c r="P110" s="726"/>
    </row>
    <row r="111" spans="2:16">
      <c r="B111" s="727">
        <v>43344</v>
      </c>
      <c r="C111" s="735">
        <f t="shared" si="17"/>
        <v>246.64299999999997</v>
      </c>
      <c r="D111" s="736">
        <f t="shared" si="18"/>
        <v>-146.95700000000005</v>
      </c>
      <c r="E111" s="726">
        <v>0.77543905030818505</v>
      </c>
      <c r="F111" s="733">
        <f t="shared" si="19"/>
        <v>-113.95619651614</v>
      </c>
      <c r="H111" s="726"/>
      <c r="I111" s="726"/>
      <c r="J111" s="726"/>
      <c r="K111" s="726"/>
      <c r="M111" s="726"/>
      <c r="N111" s="726"/>
      <c r="O111" s="726"/>
      <c r="P111" s="726"/>
    </row>
    <row r="112" spans="2:16">
      <c r="B112" s="727">
        <v>43374</v>
      </c>
      <c r="C112" s="735">
        <f t="shared" si="17"/>
        <v>246.64299999999997</v>
      </c>
      <c r="D112" s="736">
        <f t="shared" si="18"/>
        <v>-146.95700000000005</v>
      </c>
      <c r="E112" s="726">
        <v>0.77543905030818505</v>
      </c>
      <c r="F112" s="733">
        <f t="shared" si="19"/>
        <v>-113.95619651614</v>
      </c>
      <c r="H112" s="726"/>
      <c r="I112" s="726"/>
      <c r="J112" s="726"/>
      <c r="K112" s="726"/>
      <c r="M112" s="726"/>
      <c r="N112" s="726"/>
      <c r="O112" s="726"/>
      <c r="P112" s="726"/>
    </row>
    <row r="113" spans="2:16">
      <c r="B113" s="727">
        <v>43405</v>
      </c>
      <c r="C113" s="735">
        <f t="shared" si="17"/>
        <v>246.64299999999997</v>
      </c>
      <c r="D113" s="736">
        <f t="shared" si="18"/>
        <v>-146.95700000000005</v>
      </c>
      <c r="E113" s="726">
        <v>0.77543905030818505</v>
      </c>
      <c r="F113" s="733">
        <f t="shared" si="19"/>
        <v>-113.95619651614</v>
      </c>
      <c r="H113" s="726"/>
      <c r="I113" s="726"/>
      <c r="J113" s="726"/>
      <c r="K113" s="726"/>
      <c r="M113" s="726"/>
      <c r="N113" s="726"/>
      <c r="O113" s="726"/>
      <c r="P113" s="726"/>
    </row>
    <row r="114" spans="2:16">
      <c r="B114" s="727">
        <v>43435</v>
      </c>
      <c r="C114" s="735">
        <f t="shared" si="17"/>
        <v>246.64299999999997</v>
      </c>
      <c r="D114" s="736">
        <f t="shared" si="18"/>
        <v>-146.95700000000005</v>
      </c>
      <c r="E114" s="726">
        <v>0.77543905030818505</v>
      </c>
      <c r="F114" s="733">
        <f t="shared" si="19"/>
        <v>-113.95619651614</v>
      </c>
      <c r="H114" s="726"/>
      <c r="I114" s="726"/>
      <c r="J114" s="726"/>
      <c r="K114" s="726"/>
      <c r="M114" s="726"/>
      <c r="N114" s="726"/>
      <c r="O114" s="726"/>
      <c r="P114" s="726"/>
    </row>
    <row r="115" spans="2:16">
      <c r="B115" s="737" t="s">
        <v>26</v>
      </c>
      <c r="C115" s="735"/>
      <c r="D115" s="736"/>
      <c r="E115" s="726"/>
      <c r="F115" s="733">
        <f>SUM(F103:F114)</f>
        <v>-1253.5181616775399</v>
      </c>
      <c r="H115" s="726"/>
      <c r="I115" s="726"/>
      <c r="J115" s="726"/>
      <c r="K115" s="726"/>
      <c r="M115" s="726"/>
      <c r="N115" s="726"/>
      <c r="O115" s="726"/>
      <c r="P115" s="726"/>
    </row>
    <row r="116" spans="2:16">
      <c r="B116" s="727" t="s">
        <v>791</v>
      </c>
      <c r="C116" s="726"/>
      <c r="D116" s="726"/>
      <c r="E116" s="726"/>
      <c r="F116" s="726">
        <f>+F115*12/11</f>
        <v>-1367.4743581936798</v>
      </c>
      <c r="H116" s="726"/>
      <c r="I116" s="726"/>
      <c r="J116" s="726"/>
      <c r="K116" s="726"/>
      <c r="M116" s="726"/>
      <c r="N116" s="726"/>
      <c r="O116" s="726"/>
      <c r="P116" s="726"/>
    </row>
    <row r="117" spans="2:16">
      <c r="B117" s="727" t="s">
        <v>802</v>
      </c>
      <c r="C117" s="726"/>
      <c r="D117" s="726"/>
      <c r="E117" s="726"/>
      <c r="F117" s="726">
        <f>+F115*12/11</f>
        <v>-1367.4743581936798</v>
      </c>
      <c r="H117" s="726"/>
      <c r="I117" s="726"/>
      <c r="J117" s="726"/>
      <c r="K117" s="726"/>
      <c r="M117" s="726"/>
      <c r="N117" s="726"/>
      <c r="O117" s="726"/>
      <c r="P117" s="726"/>
    </row>
    <row r="118" spans="2:16">
      <c r="B118" s="727" t="s">
        <v>812</v>
      </c>
      <c r="C118" s="726"/>
      <c r="D118" s="726"/>
      <c r="E118" s="726"/>
      <c r="F118" s="726">
        <f>+F115*12/11</f>
        <v>-1367.4743581936798</v>
      </c>
      <c r="H118" s="726"/>
      <c r="I118" s="726"/>
      <c r="J118" s="726"/>
      <c r="K118" s="726"/>
      <c r="M118" s="726"/>
      <c r="N118" s="726"/>
      <c r="O118" s="726"/>
      <c r="P118" s="726"/>
    </row>
    <row r="119" spans="2:16">
      <c r="B119" s="727" t="s">
        <v>825</v>
      </c>
      <c r="C119" s="726"/>
      <c r="D119" s="726"/>
      <c r="E119" s="726"/>
      <c r="F119" s="726">
        <f>+F115*12/11</f>
        <v>-1367.4743581936798</v>
      </c>
      <c r="H119" s="737" t="s">
        <v>26</v>
      </c>
      <c r="I119" s="738"/>
      <c r="J119" s="738"/>
      <c r="K119" s="734">
        <f>SUM(K102:K118)</f>
        <v>393.6</v>
      </c>
      <c r="M119" s="737" t="s">
        <v>26</v>
      </c>
      <c r="N119" s="738"/>
      <c r="O119" s="738"/>
      <c r="P119" s="735">
        <f>SUM(P102:P118)</f>
        <v>246.64299999999997</v>
      </c>
    </row>
    <row r="121" spans="2:16" ht="21">
      <c r="B121" s="758" t="s">
        <v>815</v>
      </c>
    </row>
    <row r="123" spans="2:16" ht="21">
      <c r="B123" s="758" t="s">
        <v>816</v>
      </c>
      <c r="C123" s="729"/>
      <c r="E123" s="729"/>
      <c r="F123" s="729"/>
      <c r="H123" s="728" t="s">
        <v>703</v>
      </c>
    </row>
    <row r="124" spans="2:16">
      <c r="B124" s="835" t="s">
        <v>682</v>
      </c>
      <c r="C124" s="835"/>
      <c r="D124" s="835"/>
      <c r="E124" s="835"/>
      <c r="F124" s="835"/>
      <c r="H124" s="12" t="s">
        <v>690</v>
      </c>
      <c r="M124" s="12" t="s">
        <v>691</v>
      </c>
    </row>
    <row r="125" spans="2:16" ht="45">
      <c r="B125" s="739" t="s">
        <v>62</v>
      </c>
      <c r="C125" s="739" t="s">
        <v>683</v>
      </c>
      <c r="D125" s="739" t="s">
        <v>684</v>
      </c>
      <c r="E125" s="739" t="s">
        <v>686</v>
      </c>
      <c r="F125" s="739" t="s">
        <v>685</v>
      </c>
      <c r="H125" s="739" t="s">
        <v>687</v>
      </c>
      <c r="I125" s="739" t="s">
        <v>688</v>
      </c>
      <c r="J125" s="739" t="s">
        <v>689</v>
      </c>
      <c r="K125" s="739" t="s">
        <v>683</v>
      </c>
      <c r="M125" s="739" t="s">
        <v>687</v>
      </c>
      <c r="N125" s="739" t="s">
        <v>688</v>
      </c>
      <c r="O125" s="739" t="s">
        <v>689</v>
      </c>
      <c r="P125" s="739" t="s">
        <v>683</v>
      </c>
    </row>
    <row r="126" spans="2:16" ht="18">
      <c r="B126" s="739"/>
      <c r="C126" s="739" t="s">
        <v>693</v>
      </c>
      <c r="D126" s="739" t="s">
        <v>694</v>
      </c>
      <c r="E126" s="739" t="s">
        <v>695</v>
      </c>
      <c r="F126" s="739" t="s">
        <v>696</v>
      </c>
      <c r="H126" s="739"/>
      <c r="I126" s="739" t="s">
        <v>697</v>
      </c>
      <c r="J126" s="739" t="s">
        <v>698</v>
      </c>
      <c r="K126" s="739" t="s">
        <v>699</v>
      </c>
      <c r="M126" s="739"/>
      <c r="N126" s="739" t="s">
        <v>700</v>
      </c>
      <c r="O126" s="739" t="s">
        <v>701</v>
      </c>
      <c r="P126" s="739" t="s">
        <v>702</v>
      </c>
    </row>
    <row r="127" spans="2:16">
      <c r="B127" s="727" t="s">
        <v>777</v>
      </c>
      <c r="C127" s="734">
        <f>+K144</f>
        <v>416.88</v>
      </c>
      <c r="D127" s="734"/>
      <c r="E127" s="726"/>
      <c r="F127" s="726"/>
      <c r="H127" s="726" t="s">
        <v>817</v>
      </c>
      <c r="I127" s="726">
        <v>0.09</v>
      </c>
      <c r="J127" s="726">
        <v>949</v>
      </c>
      <c r="K127" s="726">
        <f>I127*J127</f>
        <v>85.41</v>
      </c>
      <c r="M127" s="726" t="s">
        <v>821</v>
      </c>
      <c r="N127" s="726">
        <v>2.5000000000000001E-2</v>
      </c>
      <c r="O127" s="726">
        <v>949</v>
      </c>
      <c r="P127" s="726">
        <f t="shared" ref="P127:P128" si="20">N127*O127</f>
        <v>23.725000000000001</v>
      </c>
    </row>
    <row r="128" spans="2:16">
      <c r="B128" s="727">
        <v>43466</v>
      </c>
      <c r="C128" s="735"/>
      <c r="D128" s="736"/>
      <c r="E128" s="726"/>
      <c r="F128" s="733">
        <f>D128*E128</f>
        <v>0</v>
      </c>
      <c r="H128" s="726" t="s">
        <v>818</v>
      </c>
      <c r="I128" s="726">
        <v>0.185</v>
      </c>
      <c r="J128" s="726">
        <v>308</v>
      </c>
      <c r="K128" s="726">
        <f t="shared" ref="K128:K130" si="21">I128*J128</f>
        <v>56.98</v>
      </c>
      <c r="M128" s="726" t="s">
        <v>822</v>
      </c>
      <c r="N128" s="726">
        <v>4.5999999999999999E-2</v>
      </c>
      <c r="O128" s="726">
        <v>308</v>
      </c>
      <c r="P128" s="726">
        <f t="shared" si="20"/>
        <v>14.167999999999999</v>
      </c>
    </row>
    <row r="129" spans="2:16">
      <c r="B129" s="727">
        <v>43497</v>
      </c>
      <c r="C129" s="735">
        <f>+$P$144</f>
        <v>127.68299999999999</v>
      </c>
      <c r="D129" s="736">
        <f>C129-$C$127</f>
        <v>-289.197</v>
      </c>
      <c r="E129" s="726">
        <v>0.92566435240603306</v>
      </c>
      <c r="F129" s="733">
        <f>D129*E129</f>
        <v>-267.69935372276757</v>
      </c>
      <c r="H129" s="726" t="s">
        <v>819</v>
      </c>
      <c r="I129" s="726">
        <v>0.28999999999999998</v>
      </c>
      <c r="J129" s="726">
        <v>706</v>
      </c>
      <c r="K129" s="726">
        <f t="shared" si="21"/>
        <v>204.73999999999998</v>
      </c>
      <c r="M129" s="726" t="s">
        <v>823</v>
      </c>
      <c r="N129" s="726">
        <v>0.09</v>
      </c>
      <c r="O129" s="726">
        <v>706</v>
      </c>
      <c r="P129" s="726">
        <f>N129*O129</f>
        <v>63.54</v>
      </c>
    </row>
    <row r="130" spans="2:16">
      <c r="B130" s="727">
        <v>43525</v>
      </c>
      <c r="C130" s="735">
        <f t="shared" ref="C130:C139" si="22">+$P$144</f>
        <v>127.68299999999999</v>
      </c>
      <c r="D130" s="736">
        <f t="shared" ref="D130:D139" si="23">C130-$C$127</f>
        <v>-289.197</v>
      </c>
      <c r="E130" s="726">
        <v>0.92566435240603306</v>
      </c>
      <c r="F130" s="733">
        <f>D130*E130</f>
        <v>-267.69935372276757</v>
      </c>
      <c r="H130" s="726" t="s">
        <v>820</v>
      </c>
      <c r="I130" s="726">
        <v>0.46500000000000002</v>
      </c>
      <c r="J130" s="726">
        <v>150</v>
      </c>
      <c r="K130" s="726">
        <f t="shared" si="21"/>
        <v>69.75</v>
      </c>
      <c r="M130" s="726" t="s">
        <v>824</v>
      </c>
      <c r="N130" s="726">
        <v>0.17499999999999999</v>
      </c>
      <c r="O130" s="726">
        <v>150</v>
      </c>
      <c r="P130" s="726">
        <f t="shared" ref="P130" si="24">N130*O130</f>
        <v>26.25</v>
      </c>
    </row>
    <row r="131" spans="2:16">
      <c r="B131" s="727">
        <v>43556</v>
      </c>
      <c r="C131" s="735">
        <f t="shared" si="22"/>
        <v>127.68299999999999</v>
      </c>
      <c r="D131" s="736">
        <f t="shared" si="23"/>
        <v>-289.197</v>
      </c>
      <c r="E131" s="726">
        <v>0.92566435240603306</v>
      </c>
      <c r="F131" s="733">
        <f t="shared" ref="F131:F139" si="25">D131*E131</f>
        <v>-267.69935372276757</v>
      </c>
      <c r="H131" s="726"/>
      <c r="I131" s="726"/>
      <c r="J131" s="726"/>
      <c r="K131" s="726"/>
      <c r="M131" s="726"/>
      <c r="N131" s="726"/>
      <c r="O131" s="726"/>
      <c r="P131" s="726"/>
    </row>
    <row r="132" spans="2:16">
      <c r="B132" s="727">
        <v>43586</v>
      </c>
      <c r="C132" s="735">
        <f t="shared" si="22"/>
        <v>127.68299999999999</v>
      </c>
      <c r="D132" s="736">
        <f t="shared" si="23"/>
        <v>-289.197</v>
      </c>
      <c r="E132" s="726">
        <v>0.92566435240603306</v>
      </c>
      <c r="F132" s="733">
        <f t="shared" si="25"/>
        <v>-267.69935372276757</v>
      </c>
      <c r="H132" s="726"/>
      <c r="I132" s="726"/>
      <c r="J132" s="726"/>
      <c r="K132" s="726"/>
      <c r="M132" s="726"/>
      <c r="N132" s="726"/>
      <c r="O132" s="726"/>
      <c r="P132" s="726"/>
    </row>
    <row r="133" spans="2:16">
      <c r="B133" s="727">
        <v>43617</v>
      </c>
      <c r="C133" s="735">
        <f t="shared" si="22"/>
        <v>127.68299999999999</v>
      </c>
      <c r="D133" s="736">
        <f t="shared" si="23"/>
        <v>-289.197</v>
      </c>
      <c r="E133" s="726">
        <v>0.92566435240603306</v>
      </c>
      <c r="F133" s="733">
        <f t="shared" si="25"/>
        <v>-267.69935372276757</v>
      </c>
      <c r="H133" s="726"/>
      <c r="I133" s="726"/>
      <c r="J133" s="726"/>
      <c r="K133" s="726"/>
      <c r="M133" s="726"/>
      <c r="N133" s="726"/>
      <c r="O133" s="726"/>
      <c r="P133" s="726"/>
    </row>
    <row r="134" spans="2:16">
      <c r="B134" s="727">
        <v>43647</v>
      </c>
      <c r="C134" s="735">
        <f t="shared" si="22"/>
        <v>127.68299999999999</v>
      </c>
      <c r="D134" s="736">
        <f t="shared" si="23"/>
        <v>-289.197</v>
      </c>
      <c r="E134" s="726">
        <v>0.92566435240603306</v>
      </c>
      <c r="F134" s="733">
        <f t="shared" si="25"/>
        <v>-267.69935372276757</v>
      </c>
      <c r="H134" s="726"/>
      <c r="I134" s="726"/>
      <c r="J134" s="726"/>
      <c r="K134" s="726"/>
      <c r="M134" s="726"/>
      <c r="N134" s="726"/>
      <c r="O134" s="726"/>
      <c r="P134" s="726"/>
    </row>
    <row r="135" spans="2:16">
      <c r="B135" s="727">
        <v>43678</v>
      </c>
      <c r="C135" s="735">
        <f t="shared" si="22"/>
        <v>127.68299999999999</v>
      </c>
      <c r="D135" s="736">
        <f t="shared" si="23"/>
        <v>-289.197</v>
      </c>
      <c r="E135" s="726">
        <v>0.92566435240603306</v>
      </c>
      <c r="F135" s="733">
        <f t="shared" si="25"/>
        <v>-267.69935372276757</v>
      </c>
      <c r="H135" s="726"/>
      <c r="I135" s="726"/>
      <c r="J135" s="726"/>
      <c r="K135" s="726"/>
      <c r="M135" s="726"/>
      <c r="N135" s="726"/>
      <c r="O135" s="726"/>
      <c r="P135" s="726"/>
    </row>
    <row r="136" spans="2:16">
      <c r="B136" s="727">
        <v>43709</v>
      </c>
      <c r="C136" s="735">
        <f t="shared" si="22"/>
        <v>127.68299999999999</v>
      </c>
      <c r="D136" s="736">
        <f t="shared" si="23"/>
        <v>-289.197</v>
      </c>
      <c r="E136" s="726">
        <v>0.92566435240603306</v>
      </c>
      <c r="F136" s="733">
        <f t="shared" si="25"/>
        <v>-267.69935372276757</v>
      </c>
      <c r="H136" s="726"/>
      <c r="I136" s="726"/>
      <c r="J136" s="726"/>
      <c r="K136" s="726"/>
      <c r="M136" s="726"/>
      <c r="N136" s="726"/>
      <c r="O136" s="726"/>
      <c r="P136" s="726"/>
    </row>
    <row r="137" spans="2:16">
      <c r="B137" s="727">
        <v>43739</v>
      </c>
      <c r="C137" s="735">
        <f t="shared" si="22"/>
        <v>127.68299999999999</v>
      </c>
      <c r="D137" s="736">
        <f t="shared" si="23"/>
        <v>-289.197</v>
      </c>
      <c r="E137" s="726">
        <v>0.92566435240603306</v>
      </c>
      <c r="F137" s="733">
        <f t="shared" si="25"/>
        <v>-267.69935372276757</v>
      </c>
      <c r="H137" s="726"/>
      <c r="I137" s="726"/>
      <c r="J137" s="726"/>
      <c r="K137" s="726"/>
      <c r="M137" s="726"/>
      <c r="N137" s="726"/>
      <c r="O137" s="726"/>
      <c r="P137" s="726"/>
    </row>
    <row r="138" spans="2:16">
      <c r="B138" s="727">
        <v>43770</v>
      </c>
      <c r="C138" s="735">
        <f t="shared" si="22"/>
        <v>127.68299999999999</v>
      </c>
      <c r="D138" s="736">
        <f t="shared" si="23"/>
        <v>-289.197</v>
      </c>
      <c r="E138" s="726">
        <v>0.92566435240603306</v>
      </c>
      <c r="F138" s="733">
        <f t="shared" si="25"/>
        <v>-267.69935372276757</v>
      </c>
      <c r="H138" s="726"/>
      <c r="I138" s="726"/>
      <c r="J138" s="726"/>
      <c r="K138" s="726"/>
      <c r="M138" s="726"/>
      <c r="N138" s="726"/>
      <c r="O138" s="726"/>
      <c r="P138" s="726"/>
    </row>
    <row r="139" spans="2:16">
      <c r="B139" s="727">
        <v>43800</v>
      </c>
      <c r="C139" s="735">
        <f t="shared" si="22"/>
        <v>127.68299999999999</v>
      </c>
      <c r="D139" s="736">
        <f t="shared" si="23"/>
        <v>-289.197</v>
      </c>
      <c r="E139" s="726">
        <v>0.92566435240603306</v>
      </c>
      <c r="F139" s="733">
        <f t="shared" si="25"/>
        <v>-267.69935372276757</v>
      </c>
      <c r="H139" s="726"/>
      <c r="I139" s="726"/>
      <c r="J139" s="726"/>
      <c r="K139" s="726"/>
      <c r="M139" s="726"/>
      <c r="N139" s="726"/>
      <c r="O139" s="726"/>
      <c r="P139" s="726"/>
    </row>
    <row r="140" spans="2:16">
      <c r="B140" s="737" t="s">
        <v>26</v>
      </c>
      <c r="C140" s="735"/>
      <c r="D140" s="736"/>
      <c r="E140" s="726"/>
      <c r="F140" s="733">
        <f>SUM(F128:F139)</f>
        <v>-2944.6928909504441</v>
      </c>
      <c r="H140" s="726"/>
      <c r="I140" s="726"/>
      <c r="J140" s="726"/>
      <c r="K140" s="726"/>
      <c r="M140" s="726"/>
      <c r="N140" s="726"/>
      <c r="O140" s="726"/>
      <c r="P140" s="726"/>
    </row>
    <row r="141" spans="2:16">
      <c r="B141" s="727" t="s">
        <v>802</v>
      </c>
      <c r="C141" s="726"/>
      <c r="D141" s="726"/>
      <c r="E141" s="726"/>
      <c r="F141" s="726">
        <f>+F140*12/11</f>
        <v>-3212.3922446732117</v>
      </c>
      <c r="H141" s="726"/>
      <c r="I141" s="726"/>
      <c r="J141" s="726"/>
      <c r="K141" s="726"/>
      <c r="M141" s="726"/>
      <c r="N141" s="726"/>
      <c r="O141" s="726"/>
      <c r="P141" s="726"/>
    </row>
    <row r="142" spans="2:16">
      <c r="B142" s="727" t="s">
        <v>812</v>
      </c>
      <c r="C142" s="726"/>
      <c r="D142" s="726"/>
      <c r="E142" s="726"/>
      <c r="F142" s="726">
        <f>+F140*12/11</f>
        <v>-3212.3922446732117</v>
      </c>
      <c r="H142" s="726"/>
      <c r="I142" s="726"/>
      <c r="J142" s="726"/>
      <c r="K142" s="726"/>
      <c r="M142" s="726"/>
      <c r="N142" s="726"/>
      <c r="O142" s="726"/>
      <c r="P142" s="726"/>
    </row>
    <row r="143" spans="2:16">
      <c r="B143" s="727" t="s">
        <v>825</v>
      </c>
      <c r="C143" s="726"/>
      <c r="D143" s="726"/>
      <c r="E143" s="726"/>
      <c r="F143" s="726">
        <f>+F140*12/11</f>
        <v>-3212.3922446732117</v>
      </c>
      <c r="H143" s="726"/>
      <c r="I143" s="726"/>
      <c r="J143" s="726"/>
      <c r="K143" s="726"/>
      <c r="M143" s="726"/>
      <c r="N143" s="726"/>
      <c r="O143" s="726"/>
      <c r="P143" s="726"/>
    </row>
    <row r="144" spans="2:16">
      <c r="B144" s="727" t="s">
        <v>826</v>
      </c>
      <c r="C144" s="726"/>
      <c r="D144" s="726"/>
      <c r="E144" s="726"/>
      <c r="F144" s="726">
        <f>+F140*12/11</f>
        <v>-3212.3922446732117</v>
      </c>
      <c r="H144" s="737" t="s">
        <v>26</v>
      </c>
      <c r="I144" s="738"/>
      <c r="J144" s="738"/>
      <c r="K144" s="734">
        <f>SUM(K127:K143)</f>
        <v>416.88</v>
      </c>
      <c r="M144" s="737" t="s">
        <v>26</v>
      </c>
      <c r="N144" s="738"/>
      <c r="O144" s="738"/>
      <c r="P144" s="735">
        <f>SUM(P127:P143)</f>
        <v>127.68299999999999</v>
      </c>
    </row>
    <row r="146" spans="2:16" ht="21">
      <c r="B146" s="758" t="s">
        <v>827</v>
      </c>
    </row>
    <row r="148" spans="2:16" ht="21">
      <c r="B148" s="758" t="s">
        <v>828</v>
      </c>
      <c r="C148" s="729"/>
      <c r="E148" s="729"/>
      <c r="F148" s="729"/>
      <c r="H148" s="728" t="s">
        <v>703</v>
      </c>
    </row>
    <row r="149" spans="2:16">
      <c r="B149" s="835" t="s">
        <v>682</v>
      </c>
      <c r="C149" s="835"/>
      <c r="D149" s="835"/>
      <c r="E149" s="835"/>
      <c r="F149" s="835"/>
      <c r="H149" s="12" t="s">
        <v>690</v>
      </c>
      <c r="M149" s="12" t="s">
        <v>691</v>
      </c>
    </row>
    <row r="150" spans="2:16" ht="45">
      <c r="B150" s="739" t="s">
        <v>62</v>
      </c>
      <c r="C150" s="739" t="s">
        <v>683</v>
      </c>
      <c r="D150" s="739" t="s">
        <v>684</v>
      </c>
      <c r="E150" s="739" t="s">
        <v>686</v>
      </c>
      <c r="F150" s="739" t="s">
        <v>685</v>
      </c>
      <c r="H150" s="739" t="s">
        <v>687</v>
      </c>
      <c r="I150" s="739" t="s">
        <v>688</v>
      </c>
      <c r="J150" s="739" t="s">
        <v>689</v>
      </c>
      <c r="K150" s="739" t="s">
        <v>683</v>
      </c>
      <c r="M150" s="739" t="s">
        <v>687</v>
      </c>
      <c r="N150" s="739" t="s">
        <v>688</v>
      </c>
      <c r="O150" s="739" t="s">
        <v>689</v>
      </c>
      <c r="P150" s="739" t="s">
        <v>683</v>
      </c>
    </row>
    <row r="151" spans="2:16" ht="18">
      <c r="B151" s="739"/>
      <c r="C151" s="739" t="s">
        <v>693</v>
      </c>
      <c r="D151" s="739" t="s">
        <v>694</v>
      </c>
      <c r="E151" s="739" t="s">
        <v>695</v>
      </c>
      <c r="F151" s="739" t="s">
        <v>696</v>
      </c>
      <c r="H151" s="739"/>
      <c r="I151" s="739" t="s">
        <v>697</v>
      </c>
      <c r="J151" s="739" t="s">
        <v>698</v>
      </c>
      <c r="K151" s="739" t="s">
        <v>699</v>
      </c>
      <c r="M151" s="739"/>
      <c r="N151" s="739" t="s">
        <v>700</v>
      </c>
      <c r="O151" s="739" t="s">
        <v>701</v>
      </c>
      <c r="P151" s="739" t="s">
        <v>702</v>
      </c>
    </row>
    <row r="152" spans="2:16">
      <c r="B152" s="727" t="s">
        <v>777</v>
      </c>
      <c r="C152" s="734">
        <f>+K169</f>
        <v>1363.8049999999998</v>
      </c>
      <c r="D152" s="734"/>
      <c r="E152" s="726"/>
      <c r="F152" s="726"/>
      <c r="H152" s="726" t="s">
        <v>817</v>
      </c>
      <c r="I152" s="726">
        <v>0.09</v>
      </c>
      <c r="J152" s="726">
        <v>0</v>
      </c>
      <c r="K152" s="759">
        <f>I152*J152</f>
        <v>0</v>
      </c>
      <c r="M152" s="726" t="s">
        <v>829</v>
      </c>
      <c r="N152" s="726">
        <v>2.5000000000000001E-2</v>
      </c>
      <c r="O152" s="726">
        <v>0</v>
      </c>
      <c r="P152" s="759">
        <f>N152*O152</f>
        <v>0</v>
      </c>
    </row>
    <row r="153" spans="2:16">
      <c r="B153" s="727">
        <v>43466</v>
      </c>
      <c r="C153" s="735"/>
      <c r="D153" s="736"/>
      <c r="E153" s="726"/>
      <c r="F153" s="733">
        <f>D153*E153</f>
        <v>0</v>
      </c>
      <c r="H153" s="726" t="s">
        <v>818</v>
      </c>
      <c r="I153" s="726">
        <v>0.185</v>
      </c>
      <c r="J153" s="726">
        <v>6243</v>
      </c>
      <c r="K153" s="759">
        <f t="shared" ref="K153:K155" si="26">I153*J153</f>
        <v>1154.9549999999999</v>
      </c>
      <c r="M153" s="726" t="s">
        <v>830</v>
      </c>
      <c r="N153" s="726">
        <v>4.5999999999999999E-2</v>
      </c>
      <c r="O153" s="726">
        <v>6243</v>
      </c>
      <c r="P153" s="759">
        <f t="shared" ref="P153:P155" si="27">N153*O153</f>
        <v>287.178</v>
      </c>
    </row>
    <row r="154" spans="2:16">
      <c r="B154" s="727">
        <v>43497</v>
      </c>
      <c r="C154" s="735">
        <f>+$P$169</f>
        <v>360.64800000000002</v>
      </c>
      <c r="D154" s="736">
        <f>C154-$C$152</f>
        <v>-1003.1569999999998</v>
      </c>
      <c r="E154" s="726">
        <v>0.92566435240603306</v>
      </c>
      <c r="F154" s="733">
        <f>D154*E154</f>
        <v>-928.58667476657877</v>
      </c>
      <c r="H154" s="726" t="s">
        <v>819</v>
      </c>
      <c r="I154" s="726">
        <v>0.28999999999999998</v>
      </c>
      <c r="J154" s="726">
        <v>268</v>
      </c>
      <c r="K154" s="759">
        <f t="shared" si="26"/>
        <v>77.72</v>
      </c>
      <c r="M154" s="726" t="s">
        <v>831</v>
      </c>
      <c r="N154" s="726">
        <v>0.09</v>
      </c>
      <c r="O154" s="726">
        <v>268</v>
      </c>
      <c r="P154" s="759">
        <f t="shared" si="27"/>
        <v>24.119999999999997</v>
      </c>
    </row>
    <row r="155" spans="2:16">
      <c r="B155" s="727">
        <v>43525</v>
      </c>
      <c r="C155" s="735">
        <f t="shared" ref="C155:C164" si="28">+$P$169</f>
        <v>360.64800000000002</v>
      </c>
      <c r="D155" s="736">
        <f t="shared" ref="D155:D164" si="29">C155-$C$152</f>
        <v>-1003.1569999999998</v>
      </c>
      <c r="E155" s="726">
        <v>0.92566435240603306</v>
      </c>
      <c r="F155" s="733">
        <f>D155*E155</f>
        <v>-928.58667476657877</v>
      </c>
      <c r="H155" s="726" t="s">
        <v>820</v>
      </c>
      <c r="I155" s="726">
        <v>0.46500000000000002</v>
      </c>
      <c r="J155" s="726">
        <v>282</v>
      </c>
      <c r="K155" s="759">
        <f t="shared" si="26"/>
        <v>131.13</v>
      </c>
      <c r="M155" s="726" t="s">
        <v>832</v>
      </c>
      <c r="N155" s="726">
        <v>0.17499999999999999</v>
      </c>
      <c r="O155" s="726">
        <v>282</v>
      </c>
      <c r="P155" s="759">
        <f t="shared" si="27"/>
        <v>49.349999999999994</v>
      </c>
    </row>
    <row r="156" spans="2:16">
      <c r="B156" s="727">
        <v>43556</v>
      </c>
      <c r="C156" s="735">
        <f t="shared" si="28"/>
        <v>360.64800000000002</v>
      </c>
      <c r="D156" s="736">
        <f t="shared" si="29"/>
        <v>-1003.1569999999998</v>
      </c>
      <c r="E156" s="726">
        <v>0.92566435240603306</v>
      </c>
      <c r="F156" s="733">
        <f t="shared" ref="F156:F164" si="30">D156*E156</f>
        <v>-928.58667476657877</v>
      </c>
      <c r="H156" s="726"/>
      <c r="I156" s="726"/>
      <c r="J156" s="726"/>
      <c r="K156" s="726"/>
      <c r="M156" s="726"/>
      <c r="N156" s="726"/>
      <c r="O156" s="726"/>
      <c r="P156" s="726"/>
    </row>
    <row r="157" spans="2:16">
      <c r="B157" s="727">
        <v>43586</v>
      </c>
      <c r="C157" s="735">
        <f t="shared" si="28"/>
        <v>360.64800000000002</v>
      </c>
      <c r="D157" s="736">
        <f t="shared" si="29"/>
        <v>-1003.1569999999998</v>
      </c>
      <c r="E157" s="726">
        <v>0.92566435240603306</v>
      </c>
      <c r="F157" s="733">
        <f t="shared" si="30"/>
        <v>-928.58667476657877</v>
      </c>
      <c r="H157" s="726"/>
      <c r="I157" s="726"/>
      <c r="J157" s="726"/>
      <c r="K157" s="726"/>
      <c r="M157" s="726"/>
      <c r="N157" s="726"/>
      <c r="O157" s="726"/>
      <c r="P157" s="726"/>
    </row>
    <row r="158" spans="2:16">
      <c r="B158" s="727">
        <v>43617</v>
      </c>
      <c r="C158" s="735">
        <f t="shared" si="28"/>
        <v>360.64800000000002</v>
      </c>
      <c r="D158" s="736">
        <f t="shared" si="29"/>
        <v>-1003.1569999999998</v>
      </c>
      <c r="E158" s="726">
        <v>0.92566435240603306</v>
      </c>
      <c r="F158" s="733">
        <f t="shared" si="30"/>
        <v>-928.58667476657877</v>
      </c>
      <c r="H158" s="726"/>
      <c r="I158" s="726"/>
      <c r="J158" s="726"/>
      <c r="K158" s="726"/>
      <c r="M158" s="726"/>
      <c r="N158" s="726"/>
      <c r="O158" s="726"/>
      <c r="P158" s="726"/>
    </row>
    <row r="159" spans="2:16">
      <c r="B159" s="727">
        <v>43647</v>
      </c>
      <c r="C159" s="735">
        <f t="shared" si="28"/>
        <v>360.64800000000002</v>
      </c>
      <c r="D159" s="736">
        <f t="shared" si="29"/>
        <v>-1003.1569999999998</v>
      </c>
      <c r="E159" s="726">
        <v>0.92566435240603306</v>
      </c>
      <c r="F159" s="733">
        <f t="shared" si="30"/>
        <v>-928.58667476657877</v>
      </c>
      <c r="H159" s="726"/>
      <c r="I159" s="726"/>
      <c r="J159" s="726"/>
      <c r="K159" s="726"/>
      <c r="M159" s="726"/>
      <c r="N159" s="726"/>
      <c r="O159" s="726"/>
      <c r="P159" s="726"/>
    </row>
    <row r="160" spans="2:16">
      <c r="B160" s="727">
        <v>43678</v>
      </c>
      <c r="C160" s="735">
        <f t="shared" si="28"/>
        <v>360.64800000000002</v>
      </c>
      <c r="D160" s="736">
        <f t="shared" si="29"/>
        <v>-1003.1569999999998</v>
      </c>
      <c r="E160" s="726">
        <v>0.92566435240603306</v>
      </c>
      <c r="F160" s="733">
        <f t="shared" si="30"/>
        <v>-928.58667476657877</v>
      </c>
      <c r="H160" s="726"/>
      <c r="I160" s="726"/>
      <c r="J160" s="726"/>
      <c r="K160" s="726"/>
      <c r="M160" s="726"/>
      <c r="N160" s="726"/>
      <c r="O160" s="726"/>
      <c r="P160" s="726"/>
    </row>
    <row r="161" spans="2:16">
      <c r="B161" s="727">
        <v>43709</v>
      </c>
      <c r="C161" s="735">
        <f t="shared" si="28"/>
        <v>360.64800000000002</v>
      </c>
      <c r="D161" s="736">
        <f t="shared" si="29"/>
        <v>-1003.1569999999998</v>
      </c>
      <c r="E161" s="726">
        <v>0.92566435240603306</v>
      </c>
      <c r="F161" s="733">
        <f t="shared" si="30"/>
        <v>-928.58667476657877</v>
      </c>
      <c r="H161" s="726"/>
      <c r="I161" s="726"/>
      <c r="J161" s="726"/>
      <c r="K161" s="726"/>
      <c r="M161" s="726"/>
      <c r="N161" s="726"/>
      <c r="O161" s="726"/>
      <c r="P161" s="726"/>
    </row>
    <row r="162" spans="2:16">
      <c r="B162" s="727">
        <v>43739</v>
      </c>
      <c r="C162" s="735">
        <f t="shared" si="28"/>
        <v>360.64800000000002</v>
      </c>
      <c r="D162" s="736">
        <f t="shared" si="29"/>
        <v>-1003.1569999999998</v>
      </c>
      <c r="E162" s="726">
        <v>0.92566435240603306</v>
      </c>
      <c r="F162" s="733">
        <f t="shared" si="30"/>
        <v>-928.58667476657877</v>
      </c>
      <c r="H162" s="726"/>
      <c r="I162" s="726"/>
      <c r="J162" s="726"/>
      <c r="K162" s="726"/>
      <c r="M162" s="726"/>
      <c r="N162" s="726"/>
      <c r="O162" s="726"/>
      <c r="P162" s="726"/>
    </row>
    <row r="163" spans="2:16">
      <c r="B163" s="727">
        <v>43770</v>
      </c>
      <c r="C163" s="735">
        <f t="shared" si="28"/>
        <v>360.64800000000002</v>
      </c>
      <c r="D163" s="736">
        <f t="shared" si="29"/>
        <v>-1003.1569999999998</v>
      </c>
      <c r="E163" s="726">
        <v>0.92566435240603306</v>
      </c>
      <c r="F163" s="733">
        <f t="shared" si="30"/>
        <v>-928.58667476657877</v>
      </c>
      <c r="H163" s="726"/>
      <c r="I163" s="726"/>
      <c r="J163" s="726"/>
      <c r="K163" s="726"/>
      <c r="M163" s="726"/>
      <c r="N163" s="726"/>
      <c r="O163" s="726"/>
      <c r="P163" s="726"/>
    </row>
    <row r="164" spans="2:16">
      <c r="B164" s="727">
        <v>43800</v>
      </c>
      <c r="C164" s="735">
        <f t="shared" si="28"/>
        <v>360.64800000000002</v>
      </c>
      <c r="D164" s="736">
        <f t="shared" si="29"/>
        <v>-1003.1569999999998</v>
      </c>
      <c r="E164" s="726">
        <v>0.92566435240603306</v>
      </c>
      <c r="F164" s="733">
        <f t="shared" si="30"/>
        <v>-928.58667476657877</v>
      </c>
      <c r="H164" s="726"/>
      <c r="I164" s="726"/>
      <c r="J164" s="726"/>
      <c r="K164" s="726"/>
      <c r="M164" s="726"/>
      <c r="N164" s="726"/>
      <c r="O164" s="726"/>
      <c r="P164" s="726"/>
    </row>
    <row r="165" spans="2:16">
      <c r="B165" s="737" t="s">
        <v>26</v>
      </c>
      <c r="C165" s="735"/>
      <c r="D165" s="736"/>
      <c r="E165" s="726"/>
      <c r="F165" s="733">
        <f>SUM(F153:F164)</f>
        <v>-10214.453422432367</v>
      </c>
      <c r="H165" s="726"/>
      <c r="I165" s="726"/>
      <c r="J165" s="726"/>
      <c r="K165" s="726"/>
      <c r="M165" s="726"/>
      <c r="N165" s="726"/>
      <c r="O165" s="726"/>
      <c r="P165" s="726"/>
    </row>
    <row r="166" spans="2:16">
      <c r="B166" s="727" t="s">
        <v>802</v>
      </c>
      <c r="C166" s="726"/>
      <c r="D166" s="726"/>
      <c r="E166" s="726"/>
      <c r="F166" s="726">
        <f>+F165*12/11</f>
        <v>-11143.040097198946</v>
      </c>
      <c r="H166" s="726"/>
      <c r="I166" s="726"/>
      <c r="J166" s="726"/>
      <c r="K166" s="726"/>
      <c r="M166" s="726"/>
      <c r="N166" s="726"/>
      <c r="O166" s="726"/>
      <c r="P166" s="726"/>
    </row>
    <row r="167" spans="2:16">
      <c r="B167" s="727" t="s">
        <v>812</v>
      </c>
      <c r="C167" s="726"/>
      <c r="D167" s="726"/>
      <c r="E167" s="726"/>
      <c r="F167" s="726">
        <f>+F165*12/11</f>
        <v>-11143.040097198946</v>
      </c>
      <c r="H167" s="726"/>
      <c r="I167" s="726"/>
      <c r="J167" s="726"/>
      <c r="K167" s="726"/>
      <c r="M167" s="726"/>
      <c r="N167" s="726"/>
      <c r="O167" s="726"/>
      <c r="P167" s="726"/>
    </row>
    <row r="168" spans="2:16">
      <c r="B168" s="727" t="s">
        <v>825</v>
      </c>
      <c r="C168" s="726"/>
      <c r="D168" s="726"/>
      <c r="E168" s="726"/>
      <c r="F168" s="726">
        <f>+F165*12/11</f>
        <v>-11143.040097198946</v>
      </c>
      <c r="H168" s="726"/>
      <c r="I168" s="726"/>
      <c r="J168" s="726"/>
      <c r="K168" s="726"/>
      <c r="M168" s="726"/>
      <c r="N168" s="726"/>
      <c r="O168" s="726"/>
      <c r="P168" s="726"/>
    </row>
    <row r="169" spans="2:16">
      <c r="B169" s="727" t="s">
        <v>826</v>
      </c>
      <c r="C169" s="726"/>
      <c r="D169" s="726"/>
      <c r="E169" s="726"/>
      <c r="F169" s="726">
        <f>+F165*12/11</f>
        <v>-11143.040097198946</v>
      </c>
      <c r="H169" s="737" t="s">
        <v>26</v>
      </c>
      <c r="I169" s="738"/>
      <c r="J169" s="738"/>
      <c r="K169" s="734">
        <f>SUM(K152:K168)</f>
        <v>1363.8049999999998</v>
      </c>
      <c r="M169" s="737" t="s">
        <v>26</v>
      </c>
      <c r="N169" s="738"/>
      <c r="O169" s="738"/>
      <c r="P169" s="735">
        <f>SUM(P152:P168)</f>
        <v>360.64800000000002</v>
      </c>
    </row>
  </sheetData>
  <mergeCells count="7">
    <mergeCell ref="B124:F124"/>
    <mergeCell ref="B149:F149"/>
    <mergeCell ref="B24:F24"/>
    <mergeCell ref="B18:U18"/>
    <mergeCell ref="B49:F49"/>
    <mergeCell ref="B74:F74"/>
    <mergeCell ref="B99:F9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89" customWidth="1"/>
    <col min="3" max="3" width="9" style="10"/>
    <col min="4" max="16384" width="9" style="12"/>
  </cols>
  <sheetData>
    <row r="16" spans="2:21" ht="26.25" customHeight="1">
      <c r="B16" s="690" t="s">
        <v>561</v>
      </c>
      <c r="C16" s="775" t="s">
        <v>505</v>
      </c>
      <c r="D16" s="776"/>
      <c r="E16" s="776"/>
      <c r="F16" s="776"/>
      <c r="G16" s="776"/>
      <c r="H16" s="776"/>
      <c r="I16" s="776"/>
      <c r="J16" s="776"/>
      <c r="K16" s="776"/>
      <c r="L16" s="776"/>
      <c r="M16" s="776"/>
      <c r="N16" s="776"/>
      <c r="O16" s="776"/>
      <c r="P16" s="776"/>
      <c r="Q16" s="776"/>
      <c r="R16" s="776"/>
      <c r="S16" s="776"/>
      <c r="T16" s="776"/>
      <c r="U16" s="776"/>
    </row>
    <row r="17" spans="2:21" ht="55.5" customHeight="1">
      <c r="B17" s="691" t="s">
        <v>638</v>
      </c>
      <c r="C17" s="777" t="s">
        <v>727</v>
      </c>
      <c r="D17" s="777"/>
      <c r="E17" s="777"/>
      <c r="F17" s="777"/>
      <c r="G17" s="777"/>
      <c r="H17" s="777"/>
      <c r="I17" s="777"/>
      <c r="J17" s="777"/>
      <c r="K17" s="777"/>
      <c r="L17" s="777"/>
      <c r="M17" s="777"/>
      <c r="N17" s="777"/>
      <c r="O17" s="777"/>
      <c r="P17" s="777"/>
      <c r="Q17" s="777"/>
      <c r="R17" s="777"/>
      <c r="S17" s="777"/>
      <c r="T17" s="777"/>
      <c r="U17" s="778"/>
    </row>
    <row r="18" spans="2:21" ht="15.75">
      <c r="B18" s="692"/>
      <c r="C18" s="693"/>
      <c r="D18" s="694"/>
      <c r="E18" s="694"/>
      <c r="F18" s="694"/>
      <c r="G18" s="694"/>
      <c r="H18" s="694"/>
      <c r="I18" s="694"/>
      <c r="J18" s="694"/>
      <c r="K18" s="694"/>
      <c r="L18" s="694"/>
      <c r="M18" s="694"/>
      <c r="N18" s="694"/>
      <c r="O18" s="694"/>
      <c r="P18" s="694"/>
      <c r="Q18" s="694"/>
      <c r="R18" s="694"/>
      <c r="S18" s="694"/>
      <c r="T18" s="694"/>
      <c r="U18" s="695"/>
    </row>
    <row r="19" spans="2:21" ht="15.75">
      <c r="B19" s="692"/>
      <c r="C19" s="693" t="s">
        <v>642</v>
      </c>
      <c r="D19" s="694"/>
      <c r="E19" s="694"/>
      <c r="F19" s="694"/>
      <c r="G19" s="694"/>
      <c r="H19" s="694"/>
      <c r="I19" s="694"/>
      <c r="J19" s="694"/>
      <c r="K19" s="694"/>
      <c r="L19" s="694"/>
      <c r="M19" s="694"/>
      <c r="N19" s="694"/>
      <c r="O19" s="694"/>
      <c r="P19" s="694"/>
      <c r="Q19" s="694"/>
      <c r="R19" s="694"/>
      <c r="S19" s="694"/>
      <c r="T19" s="694"/>
      <c r="U19" s="695"/>
    </row>
    <row r="20" spans="2:21" ht="15.75">
      <c r="B20" s="692"/>
      <c r="C20" s="693"/>
      <c r="D20" s="694"/>
      <c r="E20" s="694"/>
      <c r="F20" s="694"/>
      <c r="G20" s="694"/>
      <c r="H20" s="694"/>
      <c r="I20" s="694"/>
      <c r="J20" s="694"/>
      <c r="K20" s="694"/>
      <c r="L20" s="694"/>
      <c r="M20" s="694"/>
      <c r="N20" s="694"/>
      <c r="O20" s="694"/>
      <c r="P20" s="694"/>
      <c r="Q20" s="694"/>
      <c r="R20" s="694"/>
      <c r="S20" s="694"/>
      <c r="T20" s="694"/>
      <c r="U20" s="695"/>
    </row>
    <row r="21" spans="2:21" ht="15.75">
      <c r="B21" s="692"/>
      <c r="C21" s="693" t="s">
        <v>639</v>
      </c>
      <c r="D21" s="694"/>
      <c r="E21" s="694"/>
      <c r="F21" s="694"/>
      <c r="G21" s="694"/>
      <c r="H21" s="694"/>
      <c r="I21" s="694"/>
      <c r="J21" s="694"/>
      <c r="K21" s="694"/>
      <c r="L21" s="694"/>
      <c r="M21" s="694"/>
      <c r="N21" s="694"/>
      <c r="O21" s="694"/>
      <c r="P21" s="694"/>
      <c r="Q21" s="694"/>
      <c r="R21" s="694"/>
      <c r="S21" s="694"/>
      <c r="T21" s="694"/>
      <c r="U21" s="695"/>
    </row>
    <row r="22" spans="2:21" ht="15.75">
      <c r="B22" s="692"/>
      <c r="C22" s="693"/>
      <c r="D22" s="694"/>
      <c r="E22" s="694"/>
      <c r="F22" s="694"/>
      <c r="G22" s="694"/>
      <c r="H22" s="694"/>
      <c r="I22" s="694"/>
      <c r="J22" s="694"/>
      <c r="K22" s="694"/>
      <c r="L22" s="694"/>
      <c r="M22" s="694"/>
      <c r="N22" s="694"/>
      <c r="O22" s="694"/>
      <c r="P22" s="694"/>
      <c r="Q22" s="694"/>
      <c r="R22" s="694"/>
      <c r="S22" s="694"/>
      <c r="T22" s="694"/>
      <c r="U22" s="695"/>
    </row>
    <row r="23" spans="2:21" ht="30" customHeight="1">
      <c r="B23" s="692"/>
      <c r="C23" s="774" t="s">
        <v>640</v>
      </c>
      <c r="D23" s="774"/>
      <c r="E23" s="774"/>
      <c r="F23" s="774"/>
      <c r="G23" s="774"/>
      <c r="H23" s="774"/>
      <c r="I23" s="774"/>
      <c r="J23" s="774"/>
      <c r="K23" s="774"/>
      <c r="L23" s="774"/>
      <c r="M23" s="774"/>
      <c r="N23" s="774"/>
      <c r="O23" s="774"/>
      <c r="P23" s="774"/>
      <c r="Q23" s="774"/>
      <c r="R23" s="774"/>
      <c r="S23" s="774"/>
      <c r="T23" s="694"/>
      <c r="U23" s="695"/>
    </row>
    <row r="24" spans="2:21" ht="15.75">
      <c r="B24" s="692"/>
      <c r="C24" s="693"/>
      <c r="D24" s="694"/>
      <c r="E24" s="694"/>
      <c r="F24" s="694"/>
      <c r="G24" s="694"/>
      <c r="H24" s="694"/>
      <c r="I24" s="694"/>
      <c r="J24" s="694"/>
      <c r="K24" s="694"/>
      <c r="L24" s="694"/>
      <c r="M24" s="694"/>
      <c r="N24" s="694"/>
      <c r="O24" s="694"/>
      <c r="P24" s="694"/>
      <c r="Q24" s="694"/>
      <c r="R24" s="694"/>
      <c r="S24" s="694"/>
      <c r="T24" s="694"/>
      <c r="U24" s="695"/>
    </row>
    <row r="25" spans="2:21" ht="15.75">
      <c r="B25" s="692"/>
      <c r="C25" s="693" t="s">
        <v>643</v>
      </c>
      <c r="D25" s="694"/>
      <c r="E25" s="694"/>
      <c r="F25" s="694"/>
      <c r="G25" s="694"/>
      <c r="H25" s="694"/>
      <c r="I25" s="694"/>
      <c r="J25" s="694"/>
      <c r="K25" s="694"/>
      <c r="L25" s="694"/>
      <c r="M25" s="694"/>
      <c r="N25" s="694"/>
      <c r="O25" s="694"/>
      <c r="P25" s="694"/>
      <c r="Q25" s="694"/>
      <c r="R25" s="694"/>
      <c r="S25" s="694"/>
      <c r="T25" s="694"/>
      <c r="U25" s="695"/>
    </row>
    <row r="26" spans="2:21" ht="15.75">
      <c r="B26" s="692"/>
      <c r="C26" s="693"/>
      <c r="D26" s="694"/>
      <c r="E26" s="694"/>
      <c r="F26" s="694"/>
      <c r="G26" s="694"/>
      <c r="H26" s="694"/>
      <c r="I26" s="694"/>
      <c r="J26" s="694"/>
      <c r="K26" s="694"/>
      <c r="L26" s="694"/>
      <c r="M26" s="694"/>
      <c r="N26" s="694"/>
      <c r="O26" s="694"/>
      <c r="P26" s="694"/>
      <c r="Q26" s="694"/>
      <c r="R26" s="694"/>
      <c r="S26" s="694"/>
      <c r="T26" s="694"/>
      <c r="U26" s="695"/>
    </row>
    <row r="27" spans="2:21" ht="31.5" customHeight="1">
      <c r="B27" s="692"/>
      <c r="C27" s="774" t="s">
        <v>641</v>
      </c>
      <c r="D27" s="774"/>
      <c r="E27" s="774"/>
      <c r="F27" s="774"/>
      <c r="G27" s="774"/>
      <c r="H27" s="774"/>
      <c r="I27" s="774"/>
      <c r="J27" s="774"/>
      <c r="K27" s="774"/>
      <c r="L27" s="774"/>
      <c r="M27" s="774"/>
      <c r="N27" s="774"/>
      <c r="O27" s="774"/>
      <c r="P27" s="774"/>
      <c r="Q27" s="774"/>
      <c r="R27" s="774"/>
      <c r="S27" s="774"/>
      <c r="T27" s="774"/>
      <c r="U27" s="779"/>
    </row>
    <row r="28" spans="2:21" ht="15.75">
      <c r="B28" s="692"/>
      <c r="C28" s="693"/>
      <c r="D28" s="694"/>
      <c r="E28" s="694"/>
      <c r="F28" s="694"/>
      <c r="G28" s="694"/>
      <c r="H28" s="694"/>
      <c r="I28" s="694"/>
      <c r="J28" s="694"/>
      <c r="K28" s="694"/>
      <c r="L28" s="694"/>
      <c r="M28" s="694"/>
      <c r="N28" s="694"/>
      <c r="O28" s="694"/>
      <c r="P28" s="694"/>
      <c r="Q28" s="694"/>
      <c r="R28" s="694"/>
      <c r="S28" s="694"/>
      <c r="T28" s="694"/>
      <c r="U28" s="695"/>
    </row>
    <row r="29" spans="2:21" ht="31.5" customHeight="1">
      <c r="B29" s="692"/>
      <c r="C29" s="774" t="s">
        <v>644</v>
      </c>
      <c r="D29" s="774"/>
      <c r="E29" s="774"/>
      <c r="F29" s="774"/>
      <c r="G29" s="774"/>
      <c r="H29" s="774"/>
      <c r="I29" s="774"/>
      <c r="J29" s="774"/>
      <c r="K29" s="774"/>
      <c r="L29" s="774"/>
      <c r="M29" s="774"/>
      <c r="N29" s="774"/>
      <c r="O29" s="774"/>
      <c r="P29" s="774"/>
      <c r="Q29" s="774"/>
      <c r="R29" s="774"/>
      <c r="S29" s="774"/>
      <c r="T29" s="774"/>
      <c r="U29" s="779"/>
    </row>
    <row r="30" spans="2:21" ht="15.75">
      <c r="B30" s="692"/>
      <c r="C30" s="693"/>
      <c r="D30" s="694"/>
      <c r="E30" s="694"/>
      <c r="F30" s="694"/>
      <c r="G30" s="694"/>
      <c r="H30" s="694"/>
      <c r="I30" s="694"/>
      <c r="J30" s="694"/>
      <c r="K30" s="694"/>
      <c r="L30" s="694"/>
      <c r="M30" s="694"/>
      <c r="N30" s="694"/>
      <c r="O30" s="694"/>
      <c r="P30" s="694"/>
      <c r="Q30" s="694"/>
      <c r="R30" s="694"/>
      <c r="S30" s="694"/>
      <c r="T30" s="694"/>
      <c r="U30" s="695"/>
    </row>
    <row r="31" spans="2:21" ht="15.75">
      <c r="B31" s="692"/>
      <c r="C31" s="693" t="s">
        <v>645</v>
      </c>
      <c r="D31" s="694"/>
      <c r="E31" s="694"/>
      <c r="F31" s="694"/>
      <c r="G31" s="694"/>
      <c r="H31" s="694"/>
      <c r="I31" s="694"/>
      <c r="J31" s="694"/>
      <c r="K31" s="694"/>
      <c r="L31" s="694"/>
      <c r="M31" s="694"/>
      <c r="N31" s="694"/>
      <c r="O31" s="694"/>
      <c r="P31" s="694"/>
      <c r="Q31" s="694"/>
      <c r="R31" s="694"/>
      <c r="S31" s="694"/>
      <c r="T31" s="694"/>
      <c r="U31" s="695"/>
    </row>
    <row r="32" spans="2:21" ht="15.75">
      <c r="B32" s="696"/>
      <c r="C32" s="697"/>
      <c r="D32" s="698"/>
      <c r="E32" s="698"/>
      <c r="F32" s="698"/>
      <c r="G32" s="698"/>
      <c r="H32" s="698"/>
      <c r="I32" s="698"/>
      <c r="J32" s="698"/>
      <c r="K32" s="698"/>
      <c r="L32" s="698"/>
      <c r="M32" s="698"/>
      <c r="N32" s="698"/>
      <c r="O32" s="698"/>
      <c r="P32" s="698"/>
      <c r="Q32" s="698"/>
      <c r="R32" s="698"/>
      <c r="S32" s="698"/>
      <c r="T32" s="698"/>
      <c r="U32" s="699"/>
    </row>
    <row r="33" spans="2:21" ht="39" customHeight="1">
      <c r="B33" s="700" t="s">
        <v>646</v>
      </c>
      <c r="C33" s="780" t="s">
        <v>647</v>
      </c>
      <c r="D33" s="780"/>
      <c r="E33" s="780"/>
      <c r="F33" s="780"/>
      <c r="G33" s="780"/>
      <c r="H33" s="780"/>
      <c r="I33" s="780"/>
      <c r="J33" s="780"/>
      <c r="K33" s="780"/>
      <c r="L33" s="780"/>
      <c r="M33" s="780"/>
      <c r="N33" s="780"/>
      <c r="O33" s="780"/>
      <c r="P33" s="780"/>
      <c r="Q33" s="780"/>
      <c r="R33" s="780"/>
      <c r="S33" s="780"/>
      <c r="T33" s="780"/>
      <c r="U33" s="781"/>
    </row>
    <row r="34" spans="2:21">
      <c r="B34" s="701"/>
      <c r="C34" s="702"/>
      <c r="D34" s="702"/>
      <c r="E34" s="702"/>
      <c r="F34" s="702"/>
      <c r="G34" s="702"/>
      <c r="H34" s="702"/>
      <c r="I34" s="702"/>
      <c r="J34" s="702"/>
      <c r="K34" s="702"/>
      <c r="L34" s="702"/>
      <c r="M34" s="702"/>
      <c r="N34" s="702"/>
      <c r="O34" s="702"/>
      <c r="P34" s="702"/>
      <c r="Q34" s="702"/>
      <c r="R34" s="702"/>
      <c r="S34" s="702"/>
      <c r="T34" s="702"/>
      <c r="U34" s="703"/>
    </row>
    <row r="35" spans="2:21" ht="15.75">
      <c r="B35" s="704" t="s">
        <v>648</v>
      </c>
      <c r="C35" s="705" t="s">
        <v>649</v>
      </c>
      <c r="D35" s="694"/>
      <c r="E35" s="694"/>
      <c r="F35" s="694"/>
      <c r="G35" s="694"/>
      <c r="H35" s="694"/>
      <c r="I35" s="694"/>
      <c r="J35" s="694"/>
      <c r="K35" s="694"/>
      <c r="L35" s="694"/>
      <c r="M35" s="694"/>
      <c r="N35" s="694"/>
      <c r="O35" s="694"/>
      <c r="P35" s="694"/>
      <c r="Q35" s="694"/>
      <c r="R35" s="694"/>
      <c r="S35" s="694"/>
      <c r="T35" s="694"/>
      <c r="U35" s="695"/>
    </row>
    <row r="36" spans="2:21">
      <c r="B36" s="706"/>
      <c r="C36" s="698"/>
      <c r="D36" s="698"/>
      <c r="E36" s="698"/>
      <c r="F36" s="698"/>
      <c r="G36" s="698"/>
      <c r="H36" s="698"/>
      <c r="I36" s="698"/>
      <c r="J36" s="698"/>
      <c r="K36" s="698"/>
      <c r="L36" s="698"/>
      <c r="M36" s="698"/>
      <c r="N36" s="698"/>
      <c r="O36" s="698"/>
      <c r="P36" s="698"/>
      <c r="Q36" s="698"/>
      <c r="R36" s="698"/>
      <c r="S36" s="698"/>
      <c r="T36" s="698"/>
      <c r="U36" s="699"/>
    </row>
    <row r="37" spans="2:21" ht="34.5" customHeight="1">
      <c r="B37" s="691" t="s">
        <v>650</v>
      </c>
      <c r="C37" s="782" t="s">
        <v>651</v>
      </c>
      <c r="D37" s="782"/>
      <c r="E37" s="782"/>
      <c r="F37" s="782"/>
      <c r="G37" s="782"/>
      <c r="H37" s="782"/>
      <c r="I37" s="782"/>
      <c r="J37" s="782"/>
      <c r="K37" s="782"/>
      <c r="L37" s="782"/>
      <c r="M37" s="782"/>
      <c r="N37" s="782"/>
      <c r="O37" s="782"/>
      <c r="P37" s="782"/>
      <c r="Q37" s="782"/>
      <c r="R37" s="782"/>
      <c r="S37" s="782"/>
      <c r="T37" s="782"/>
      <c r="U37" s="783"/>
    </row>
    <row r="38" spans="2:21">
      <c r="B38" s="706"/>
      <c r="C38" s="698"/>
      <c r="D38" s="698"/>
      <c r="E38" s="698"/>
      <c r="F38" s="698"/>
      <c r="G38" s="698"/>
      <c r="H38" s="698"/>
      <c r="I38" s="698"/>
      <c r="J38" s="698"/>
      <c r="K38" s="698"/>
      <c r="L38" s="698"/>
      <c r="M38" s="698"/>
      <c r="N38" s="698"/>
      <c r="O38" s="698"/>
      <c r="P38" s="698"/>
      <c r="Q38" s="698"/>
      <c r="R38" s="698"/>
      <c r="S38" s="698"/>
      <c r="T38" s="698"/>
      <c r="U38" s="699"/>
    </row>
    <row r="39" spans="2:21" ht="15.75">
      <c r="B39" s="691" t="s">
        <v>652</v>
      </c>
      <c r="C39" s="707" t="s">
        <v>653</v>
      </c>
      <c r="D39" s="702"/>
      <c r="E39" s="702"/>
      <c r="F39" s="702"/>
      <c r="G39" s="702"/>
      <c r="H39" s="702"/>
      <c r="I39" s="702"/>
      <c r="J39" s="702"/>
      <c r="K39" s="702"/>
      <c r="L39" s="702"/>
      <c r="M39" s="702"/>
      <c r="N39" s="702"/>
      <c r="O39" s="702"/>
      <c r="P39" s="702"/>
      <c r="Q39" s="702"/>
      <c r="R39" s="702"/>
      <c r="S39" s="702"/>
      <c r="T39" s="702"/>
      <c r="U39" s="703"/>
    </row>
    <row r="40" spans="2:21">
      <c r="B40" s="706"/>
      <c r="C40" s="698"/>
      <c r="D40" s="698"/>
      <c r="E40" s="698"/>
      <c r="F40" s="698"/>
      <c r="G40" s="698"/>
      <c r="H40" s="698"/>
      <c r="I40" s="698"/>
      <c r="J40" s="698"/>
      <c r="K40" s="698"/>
      <c r="L40" s="698"/>
      <c r="M40" s="698"/>
      <c r="N40" s="698"/>
      <c r="O40" s="698"/>
      <c r="P40" s="698"/>
      <c r="Q40" s="698"/>
      <c r="R40" s="698"/>
      <c r="S40" s="698"/>
      <c r="T40" s="698"/>
      <c r="U40" s="699"/>
    </row>
    <row r="41" spans="2:21">
      <c r="B41" s="708"/>
      <c r="C41" s="702"/>
      <c r="D41" s="702"/>
      <c r="E41" s="702"/>
      <c r="F41" s="702"/>
      <c r="G41" s="702"/>
      <c r="H41" s="702"/>
      <c r="I41" s="702"/>
      <c r="J41" s="702"/>
      <c r="K41" s="702"/>
      <c r="L41" s="702"/>
      <c r="M41" s="702"/>
      <c r="N41" s="702"/>
      <c r="O41" s="702"/>
      <c r="P41" s="702"/>
      <c r="Q41" s="702"/>
      <c r="R41" s="702"/>
      <c r="S41" s="702"/>
      <c r="T41" s="702"/>
      <c r="U41" s="703"/>
    </row>
    <row r="42" spans="2:21" ht="15.75">
      <c r="B42" s="704" t="s">
        <v>654</v>
      </c>
      <c r="C42" s="705" t="s">
        <v>655</v>
      </c>
      <c r="D42" s="694"/>
      <c r="E42" s="694"/>
      <c r="F42" s="694"/>
      <c r="G42" s="694"/>
      <c r="H42" s="694"/>
      <c r="I42" s="694"/>
      <c r="J42" s="694"/>
      <c r="K42" s="694"/>
      <c r="L42" s="694"/>
      <c r="M42" s="694"/>
      <c r="N42" s="694"/>
      <c r="O42" s="694"/>
      <c r="P42" s="694"/>
      <c r="Q42" s="694"/>
      <c r="R42" s="694"/>
      <c r="S42" s="694"/>
      <c r="T42" s="694"/>
      <c r="U42" s="695"/>
    </row>
    <row r="43" spans="2:21">
      <c r="B43" s="709"/>
      <c r="C43" s="694"/>
      <c r="D43" s="694"/>
      <c r="E43" s="694"/>
      <c r="F43" s="694"/>
      <c r="G43" s="694"/>
      <c r="H43" s="694"/>
      <c r="I43" s="694"/>
      <c r="J43" s="694"/>
      <c r="K43" s="694"/>
      <c r="L43" s="694"/>
      <c r="M43" s="694"/>
      <c r="N43" s="694"/>
      <c r="O43" s="694"/>
      <c r="P43" s="694"/>
      <c r="Q43" s="694"/>
      <c r="R43" s="694"/>
      <c r="S43" s="694"/>
      <c r="T43" s="694"/>
      <c r="U43" s="695"/>
    </row>
    <row r="44" spans="2:21" ht="36" customHeight="1">
      <c r="B44" s="709"/>
      <c r="C44" s="772" t="s">
        <v>671</v>
      </c>
      <c r="D44" s="772"/>
      <c r="E44" s="772"/>
      <c r="F44" s="772"/>
      <c r="G44" s="772"/>
      <c r="H44" s="772"/>
      <c r="I44" s="772"/>
      <c r="J44" s="772"/>
      <c r="K44" s="772"/>
      <c r="L44" s="772"/>
      <c r="M44" s="772"/>
      <c r="N44" s="772"/>
      <c r="O44" s="772"/>
      <c r="P44" s="772"/>
      <c r="Q44" s="772"/>
      <c r="R44" s="772"/>
      <c r="S44" s="772"/>
      <c r="T44" s="772"/>
      <c r="U44" s="773"/>
    </row>
    <row r="45" spans="2:21">
      <c r="B45" s="709"/>
      <c r="C45" s="710"/>
      <c r="D45" s="694"/>
      <c r="E45" s="694"/>
      <c r="F45" s="694"/>
      <c r="G45" s="694"/>
      <c r="H45" s="694"/>
      <c r="I45" s="694"/>
      <c r="J45" s="694"/>
      <c r="K45" s="694"/>
      <c r="L45" s="694"/>
      <c r="M45" s="694"/>
      <c r="N45" s="694"/>
      <c r="O45" s="694"/>
      <c r="P45" s="694"/>
      <c r="Q45" s="694"/>
      <c r="R45" s="694"/>
      <c r="S45" s="694"/>
      <c r="T45" s="694"/>
      <c r="U45" s="695"/>
    </row>
    <row r="46" spans="2:21" ht="35.25" customHeight="1">
      <c r="B46" s="709"/>
      <c r="C46" s="772" t="s">
        <v>656</v>
      </c>
      <c r="D46" s="772"/>
      <c r="E46" s="772"/>
      <c r="F46" s="772"/>
      <c r="G46" s="772"/>
      <c r="H46" s="772"/>
      <c r="I46" s="772"/>
      <c r="J46" s="772"/>
      <c r="K46" s="772"/>
      <c r="L46" s="772"/>
      <c r="M46" s="772"/>
      <c r="N46" s="772"/>
      <c r="O46" s="772"/>
      <c r="P46" s="772"/>
      <c r="Q46" s="772"/>
      <c r="R46" s="772"/>
      <c r="S46" s="772"/>
      <c r="T46" s="772"/>
      <c r="U46" s="773"/>
    </row>
    <row r="47" spans="2:21">
      <c r="B47" s="709"/>
      <c r="C47" s="710"/>
      <c r="D47" s="694"/>
      <c r="E47" s="694"/>
      <c r="F47" s="694"/>
      <c r="G47" s="694"/>
      <c r="H47" s="694"/>
      <c r="I47" s="694"/>
      <c r="J47" s="694"/>
      <c r="K47" s="694"/>
      <c r="L47" s="694"/>
      <c r="M47" s="694"/>
      <c r="N47" s="694"/>
      <c r="O47" s="694"/>
      <c r="P47" s="694"/>
      <c r="Q47" s="694"/>
      <c r="R47" s="694"/>
      <c r="S47" s="694"/>
      <c r="T47" s="694"/>
      <c r="U47" s="695"/>
    </row>
    <row r="48" spans="2:21" ht="40.5" customHeight="1">
      <c r="B48" s="709"/>
      <c r="C48" s="772" t="s">
        <v>657</v>
      </c>
      <c r="D48" s="772"/>
      <c r="E48" s="772"/>
      <c r="F48" s="772"/>
      <c r="G48" s="772"/>
      <c r="H48" s="772"/>
      <c r="I48" s="772"/>
      <c r="J48" s="772"/>
      <c r="K48" s="772"/>
      <c r="L48" s="772"/>
      <c r="M48" s="772"/>
      <c r="N48" s="772"/>
      <c r="O48" s="772"/>
      <c r="P48" s="772"/>
      <c r="Q48" s="772"/>
      <c r="R48" s="772"/>
      <c r="S48" s="772"/>
      <c r="T48" s="772"/>
      <c r="U48" s="773"/>
    </row>
    <row r="49" spans="2:21">
      <c r="B49" s="709"/>
      <c r="C49" s="710"/>
      <c r="D49" s="694"/>
      <c r="E49" s="694"/>
      <c r="F49" s="694"/>
      <c r="G49" s="694"/>
      <c r="H49" s="694"/>
      <c r="I49" s="694"/>
      <c r="J49" s="694"/>
      <c r="K49" s="694"/>
      <c r="L49" s="694"/>
      <c r="M49" s="694"/>
      <c r="N49" s="694"/>
      <c r="O49" s="694"/>
      <c r="P49" s="694"/>
      <c r="Q49" s="694"/>
      <c r="R49" s="694"/>
      <c r="S49" s="694"/>
      <c r="T49" s="694"/>
      <c r="U49" s="695"/>
    </row>
    <row r="50" spans="2:21" ht="30" customHeight="1">
      <c r="B50" s="709"/>
      <c r="C50" s="772" t="s">
        <v>658</v>
      </c>
      <c r="D50" s="772"/>
      <c r="E50" s="772"/>
      <c r="F50" s="772"/>
      <c r="G50" s="772"/>
      <c r="H50" s="772"/>
      <c r="I50" s="772"/>
      <c r="J50" s="772"/>
      <c r="K50" s="772"/>
      <c r="L50" s="772"/>
      <c r="M50" s="772"/>
      <c r="N50" s="772"/>
      <c r="O50" s="772"/>
      <c r="P50" s="772"/>
      <c r="Q50" s="772"/>
      <c r="R50" s="772"/>
      <c r="S50" s="772"/>
      <c r="T50" s="772"/>
      <c r="U50" s="773"/>
    </row>
    <row r="51" spans="2:21" ht="15.75">
      <c r="B51" s="709"/>
      <c r="C51" s="693"/>
      <c r="D51" s="694"/>
      <c r="E51" s="694"/>
      <c r="F51" s="694"/>
      <c r="G51" s="694"/>
      <c r="H51" s="694"/>
      <c r="I51" s="694"/>
      <c r="J51" s="694"/>
      <c r="K51" s="694"/>
      <c r="L51" s="694"/>
      <c r="M51" s="694"/>
      <c r="N51" s="694"/>
      <c r="O51" s="694"/>
      <c r="P51" s="694"/>
      <c r="Q51" s="694"/>
      <c r="R51" s="694"/>
      <c r="S51" s="694"/>
      <c r="T51" s="694"/>
      <c r="U51" s="695"/>
    </row>
    <row r="52" spans="2:21" ht="31.5" customHeight="1">
      <c r="B52" s="709"/>
      <c r="C52" s="774" t="s">
        <v>670</v>
      </c>
      <c r="D52" s="774"/>
      <c r="E52" s="774"/>
      <c r="F52" s="774"/>
      <c r="G52" s="774"/>
      <c r="H52" s="774"/>
      <c r="I52" s="774"/>
      <c r="J52" s="774"/>
      <c r="K52" s="774"/>
      <c r="L52" s="774"/>
      <c r="M52" s="774"/>
      <c r="N52" s="774"/>
      <c r="O52" s="774"/>
      <c r="P52" s="774"/>
      <c r="Q52" s="774"/>
      <c r="R52" s="774"/>
      <c r="S52" s="774"/>
      <c r="T52" s="774"/>
      <c r="U52" s="779"/>
    </row>
    <row r="53" spans="2:21">
      <c r="B53" s="706"/>
      <c r="C53" s="698"/>
      <c r="D53" s="698"/>
      <c r="E53" s="698"/>
      <c r="F53" s="698"/>
      <c r="G53" s="698"/>
      <c r="H53" s="698"/>
      <c r="I53" s="698"/>
      <c r="J53" s="698"/>
      <c r="K53" s="698"/>
      <c r="L53" s="698"/>
      <c r="M53" s="698"/>
      <c r="N53" s="698"/>
      <c r="O53" s="698"/>
      <c r="P53" s="698"/>
      <c r="Q53" s="698"/>
      <c r="R53" s="698"/>
      <c r="S53" s="698"/>
      <c r="T53" s="698"/>
      <c r="U53" s="699"/>
    </row>
    <row r="54" spans="2:21" ht="48" customHeight="1">
      <c r="B54" s="691" t="s">
        <v>659</v>
      </c>
      <c r="C54" s="782" t="s">
        <v>660</v>
      </c>
      <c r="D54" s="782"/>
      <c r="E54" s="782"/>
      <c r="F54" s="782"/>
      <c r="G54" s="782"/>
      <c r="H54" s="782"/>
      <c r="I54" s="782"/>
      <c r="J54" s="782"/>
      <c r="K54" s="782"/>
      <c r="L54" s="782"/>
      <c r="M54" s="782"/>
      <c r="N54" s="782"/>
      <c r="O54" s="782"/>
      <c r="P54" s="782"/>
      <c r="Q54" s="782"/>
      <c r="R54" s="782"/>
      <c r="S54" s="782"/>
      <c r="T54" s="782"/>
      <c r="U54" s="783"/>
    </row>
    <row r="55" spans="2:21">
      <c r="B55" s="706"/>
      <c r="C55" s="698"/>
      <c r="D55" s="698"/>
      <c r="E55" s="698"/>
      <c r="F55" s="698"/>
      <c r="G55" s="698"/>
      <c r="H55" s="698"/>
      <c r="I55" s="698"/>
      <c r="J55" s="698"/>
      <c r="K55" s="698"/>
      <c r="L55" s="698"/>
      <c r="M55" s="698"/>
      <c r="N55" s="698"/>
      <c r="O55" s="698"/>
      <c r="P55" s="698"/>
      <c r="Q55" s="698"/>
      <c r="R55" s="698"/>
      <c r="S55" s="698"/>
      <c r="T55" s="698"/>
      <c r="U55" s="699"/>
    </row>
    <row r="56" spans="2:21" ht="34.5" customHeight="1">
      <c r="B56" s="691" t="s">
        <v>661</v>
      </c>
      <c r="C56" s="782" t="s">
        <v>662</v>
      </c>
      <c r="D56" s="782"/>
      <c r="E56" s="782"/>
      <c r="F56" s="782"/>
      <c r="G56" s="782"/>
      <c r="H56" s="782"/>
      <c r="I56" s="782"/>
      <c r="J56" s="782"/>
      <c r="K56" s="782"/>
      <c r="L56" s="782"/>
      <c r="M56" s="782"/>
      <c r="N56" s="782"/>
      <c r="O56" s="782"/>
      <c r="P56" s="782"/>
      <c r="Q56" s="782"/>
      <c r="R56" s="782"/>
      <c r="S56" s="782"/>
      <c r="T56" s="782"/>
      <c r="U56" s="783"/>
    </row>
    <row r="57" spans="2:21">
      <c r="B57" s="711"/>
      <c r="C57" s="698"/>
      <c r="D57" s="698"/>
      <c r="E57" s="698"/>
      <c r="F57" s="698"/>
      <c r="G57" s="698"/>
      <c r="H57" s="698"/>
      <c r="I57" s="698"/>
      <c r="J57" s="698"/>
      <c r="K57" s="698"/>
      <c r="L57" s="698"/>
      <c r="M57" s="698"/>
      <c r="N57" s="698"/>
      <c r="O57" s="698"/>
      <c r="P57" s="698"/>
      <c r="Q57" s="698"/>
      <c r="R57" s="698"/>
      <c r="S57" s="698"/>
      <c r="T57" s="698"/>
      <c r="U57" s="699"/>
    </row>
    <row r="58" spans="2:21" ht="30.75" customHeight="1">
      <c r="B58" s="700" t="s">
        <v>663</v>
      </c>
      <c r="C58" s="712" t="s">
        <v>664</v>
      </c>
      <c r="D58" s="713"/>
      <c r="E58" s="713"/>
      <c r="F58" s="713"/>
      <c r="G58" s="713"/>
      <c r="H58" s="713"/>
      <c r="I58" s="713"/>
      <c r="J58" s="713"/>
      <c r="K58" s="713"/>
      <c r="L58" s="713"/>
      <c r="M58" s="713"/>
      <c r="N58" s="713"/>
      <c r="O58" s="713"/>
      <c r="P58" s="713"/>
      <c r="Q58" s="713"/>
      <c r="R58" s="713"/>
      <c r="S58" s="713"/>
      <c r="T58" s="713"/>
      <c r="U58" s="714"/>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26" sqref="D2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5" t="s">
        <v>722</v>
      </c>
      <c r="C3" s="786"/>
      <c r="D3" s="786"/>
      <c r="E3" s="786"/>
      <c r="F3" s="787"/>
      <c r="G3" s="122"/>
    </row>
    <row r="4" spans="2:20" ht="16.5" customHeight="1">
      <c r="B4" s="788"/>
      <c r="C4" s="789"/>
      <c r="D4" s="789"/>
      <c r="E4" s="789"/>
      <c r="F4" s="790"/>
      <c r="G4" s="122"/>
    </row>
    <row r="5" spans="2:20" ht="71.25" customHeight="1">
      <c r="B5" s="788"/>
      <c r="C5" s="789"/>
      <c r="D5" s="789"/>
      <c r="E5" s="789"/>
      <c r="F5" s="790"/>
      <c r="G5" s="122"/>
    </row>
    <row r="6" spans="2:20" ht="21.75" customHeight="1">
      <c r="B6" s="791"/>
      <c r="C6" s="792"/>
      <c r="D6" s="792"/>
      <c r="E6" s="792"/>
      <c r="F6" s="793"/>
      <c r="G6" s="122"/>
    </row>
    <row r="8" spans="2:20" ht="21">
      <c r="B8" s="784" t="s">
        <v>481</v>
      </c>
      <c r="C8" s="784"/>
      <c r="D8" s="784"/>
      <c r="E8" s="784"/>
      <c r="F8" s="784"/>
      <c r="G8" s="78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3" t="s">
        <v>543</v>
      </c>
      <c r="C21" s="649" t="s">
        <v>437</v>
      </c>
      <c r="D21" s="652" t="s">
        <v>443</v>
      </c>
      <c r="E21" s="656" t="s">
        <v>593</v>
      </c>
      <c r="F21" s="652" t="s">
        <v>448</v>
      </c>
      <c r="G21" s="174"/>
      <c r="M21" s="641"/>
      <c r="T21" s="641"/>
    </row>
    <row r="22" spans="2:20" s="103" customFormat="1" ht="47.45" customHeight="1">
      <c r="B22" s="644" t="s">
        <v>458</v>
      </c>
      <c r="C22" s="650" t="s">
        <v>438</v>
      </c>
      <c r="D22" s="653" t="s">
        <v>444</v>
      </c>
      <c r="E22" s="657" t="s">
        <v>593</v>
      </c>
      <c r="F22" s="653" t="s">
        <v>448</v>
      </c>
      <c r="G22" s="174"/>
      <c r="M22" s="641"/>
      <c r="T22" s="641"/>
    </row>
    <row r="23" spans="2:20" s="103" customFormat="1" ht="45.6" customHeight="1">
      <c r="B23" s="644" t="s">
        <v>455</v>
      </c>
      <c r="C23" s="650" t="s">
        <v>438</v>
      </c>
      <c r="D23" s="653" t="s">
        <v>445</v>
      </c>
      <c r="E23" s="657" t="s">
        <v>593</v>
      </c>
      <c r="F23" s="653" t="s">
        <v>448</v>
      </c>
      <c r="G23" s="174"/>
      <c r="M23" s="641"/>
      <c r="T23" s="641"/>
    </row>
    <row r="24" spans="2:20" s="103" customFormat="1" ht="32.25" customHeight="1">
      <c r="B24" s="645" t="s">
        <v>456</v>
      </c>
      <c r="C24" s="650" t="s">
        <v>437</v>
      </c>
      <c r="D24" s="653" t="s">
        <v>446</v>
      </c>
      <c r="E24" s="658" t="s">
        <v>612</v>
      </c>
      <c r="F24" s="661"/>
      <c r="G24" s="174"/>
      <c r="M24" s="641"/>
      <c r="T24" s="641"/>
    </row>
    <row r="25" spans="2:20" s="103" customFormat="1" ht="30.75" customHeight="1">
      <c r="B25" s="646" t="s">
        <v>541</v>
      </c>
      <c r="C25" s="650" t="s">
        <v>437</v>
      </c>
      <c r="D25" s="653"/>
      <c r="E25" s="658"/>
      <c r="F25" s="661"/>
      <c r="G25" s="174"/>
      <c r="M25" s="641"/>
      <c r="T25" s="641"/>
    </row>
    <row r="26" spans="2:20" s="103" customFormat="1" ht="32.25" customHeight="1">
      <c r="B26" s="647" t="s">
        <v>542</v>
      </c>
      <c r="C26" s="650" t="s">
        <v>437</v>
      </c>
      <c r="D26" s="654" t="s">
        <v>538</v>
      </c>
      <c r="E26" s="658"/>
      <c r="F26" s="661"/>
      <c r="G26" s="174"/>
      <c r="M26" s="641"/>
      <c r="T26" s="641"/>
    </row>
    <row r="27" spans="2:20" s="103" customFormat="1" ht="27" customHeight="1">
      <c r="B27" s="645" t="s">
        <v>457</v>
      </c>
      <c r="C27" s="650" t="s">
        <v>440</v>
      </c>
      <c r="D27" s="653" t="s">
        <v>482</v>
      </c>
      <c r="E27" s="658" t="s">
        <v>459</v>
      </c>
      <c r="F27" s="661"/>
      <c r="G27" s="174"/>
      <c r="M27" s="641"/>
      <c r="T27" s="641"/>
    </row>
    <row r="28" spans="2:20" s="103" customFormat="1" ht="27" customHeight="1">
      <c r="B28" s="647" t="s">
        <v>452</v>
      </c>
      <c r="C28" s="650" t="s">
        <v>437</v>
      </c>
      <c r="D28" s="653"/>
      <c r="E28" s="658"/>
      <c r="F28" s="653" t="s">
        <v>407</v>
      </c>
      <c r="G28" s="174"/>
      <c r="M28" s="641"/>
      <c r="T28" s="641"/>
    </row>
    <row r="29" spans="2:20" s="103" customFormat="1" ht="32.25" customHeight="1">
      <c r="B29" s="645" t="s">
        <v>207</v>
      </c>
      <c r="C29" s="650" t="s">
        <v>442</v>
      </c>
      <c r="D29" s="653" t="s">
        <v>555</v>
      </c>
      <c r="E29" s="659"/>
      <c r="F29" s="653" t="s">
        <v>554</v>
      </c>
      <c r="G29" s="642"/>
      <c r="M29" s="641"/>
    </row>
    <row r="30" spans="2:20" s="103" customFormat="1" ht="27.75" customHeight="1">
      <c r="B30" s="648" t="s">
        <v>539</v>
      </c>
      <c r="C30" s="651" t="s">
        <v>441</v>
      </c>
      <c r="D30" s="655"/>
      <c r="E30" s="660"/>
      <c r="F30" s="655"/>
      <c r="G30" s="642"/>
      <c r="M30" s="641"/>
    </row>
    <row r="31" spans="2:20" s="103" customFormat="1" ht="23.25" customHeight="1">
      <c r="C31" s="175"/>
      <c r="D31" s="175"/>
      <c r="E31" s="175"/>
      <c r="G31" s="642"/>
      <c r="M31" s="641"/>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0</v>
      </c>
      <c r="F2" s="26" t="s">
        <v>170</v>
      </c>
      <c r="G2" s="12" t="s">
        <v>577</v>
      </c>
      <c r="H2" s="12" t="s">
        <v>595</v>
      </c>
    </row>
    <row r="3" spans="1:8">
      <c r="A3" s="12" t="s">
        <v>371</v>
      </c>
      <c r="B3" s="12" t="s">
        <v>27</v>
      </c>
      <c r="C3" s="10">
        <v>2007</v>
      </c>
      <c r="D3" s="12" t="s">
        <v>417</v>
      </c>
      <c r="E3" s="10">
        <f>'2. LRAMVA Threshold'!D24</f>
        <v>2016</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zoomScale="80" zoomScaleNormal="80" workbookViewId="0">
      <selection activeCell="F9" sqref="F9"/>
    </sheetView>
  </sheetViews>
  <sheetFormatPr defaultColWidth="9" defaultRowHeight="15.75" outlineLevelCol="1"/>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hidden="1" customWidth="1" outlineLevel="1"/>
    <col min="12" max="12" width="21.5703125" style="9" hidden="1" customWidth="1" outlineLevel="1"/>
    <col min="13" max="14" width="24" style="9" hidden="1" customWidth="1" outlineLevel="1"/>
    <col min="15" max="15" width="21.42578125" style="9" hidden="1" customWidth="1" outlineLevel="1"/>
    <col min="16" max="16" width="22" style="9" hidden="1" customWidth="1" outlineLevel="1"/>
    <col min="17" max="17" width="16.42578125" style="9" hidden="1" customWidth="1" outlineLevel="1"/>
    <col min="18" max="18" width="16.7109375" style="9" customWidth="1" collapsed="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885</v>
      </c>
      <c r="D8" s="598"/>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0" t="s">
        <v>743</v>
      </c>
      <c r="E14" s="130"/>
      <c r="F14" s="124" t="s">
        <v>548</v>
      </c>
      <c r="H14" s="541" t="s">
        <v>745</v>
      </c>
      <c r="J14" s="124" t="s">
        <v>515</v>
      </c>
      <c r="L14" s="132"/>
      <c r="N14" s="103"/>
      <c r="Q14" s="99"/>
      <c r="R14" s="96"/>
    </row>
    <row r="15" spans="2:22" ht="26.25" customHeight="1" thickBot="1">
      <c r="B15" s="124" t="s">
        <v>424</v>
      </c>
      <c r="C15" s="106"/>
      <c r="D15" s="740" t="s">
        <v>744</v>
      </c>
      <c r="F15" s="124" t="s">
        <v>414</v>
      </c>
      <c r="G15" s="127"/>
      <c r="H15" s="541" t="s">
        <v>746</v>
      </c>
      <c r="I15" s="17"/>
      <c r="J15" s="124" t="s">
        <v>516</v>
      </c>
      <c r="L15" s="132"/>
      <c r="M15" s="103"/>
      <c r="Q15" s="108"/>
      <c r="R15" s="96"/>
    </row>
    <row r="16" spans="2:22" ht="28.5" customHeight="1" thickBot="1">
      <c r="B16" s="124" t="s">
        <v>454</v>
      </c>
      <c r="C16" s="106"/>
      <c r="D16" s="741">
        <v>2018</v>
      </c>
      <c r="E16" s="103"/>
      <c r="F16" s="124" t="s">
        <v>434</v>
      </c>
      <c r="G16" s="125"/>
      <c r="H16" s="542">
        <v>2019</v>
      </c>
      <c r="I16" s="103"/>
      <c r="K16" s="195"/>
      <c r="L16" s="195"/>
      <c r="M16" s="195"/>
      <c r="N16" s="195"/>
      <c r="Q16" s="115"/>
      <c r="R16" s="96"/>
    </row>
    <row r="17" spans="1:21" ht="29.25" customHeight="1">
      <c r="B17" s="124" t="s">
        <v>421</v>
      </c>
      <c r="C17" s="106"/>
      <c r="D17" s="742">
        <v>1020520</v>
      </c>
      <c r="E17" s="121"/>
      <c r="F17" s="724" t="s">
        <v>674</v>
      </c>
      <c r="G17" s="195"/>
      <c r="H17" s="718">
        <v>1</v>
      </c>
      <c r="I17" s="17"/>
      <c r="M17" s="195"/>
      <c r="N17" s="195"/>
      <c r="P17" s="99"/>
      <c r="Q17" s="99"/>
      <c r="R17" s="96"/>
    </row>
    <row r="18" spans="1:21" s="28" customFormat="1" ht="29.25" customHeight="1">
      <c r="B18" s="124"/>
      <c r="C18" s="719"/>
      <c r="D18" s="717"/>
      <c r="E18" s="720"/>
      <c r="F18" s="716"/>
      <c r="G18" s="721"/>
      <c r="H18" s="722"/>
      <c r="I18" s="163"/>
      <c r="M18" s="721"/>
      <c r="N18" s="721"/>
      <c r="P18" s="721"/>
      <c r="Q18" s="721"/>
      <c r="R18" s="723"/>
      <c r="T18" s="37"/>
      <c r="U18" s="37"/>
    </row>
    <row r="19" spans="1:21" ht="27.75" customHeight="1" thickBot="1">
      <c r="E19" s="9"/>
      <c r="F19" s="124" t="s">
        <v>435</v>
      </c>
      <c r="G19" s="600" t="s">
        <v>363</v>
      </c>
      <c r="H19" s="242">
        <f>SUM(R54,R57,R60,R63,R66,R69,R72,R75,R78,R81)</f>
        <v>1306905.0794879273</v>
      </c>
      <c r="I19" s="17"/>
      <c r="J19" s="115"/>
      <c r="K19" s="115"/>
      <c r="L19" s="115"/>
      <c r="M19" s="115"/>
      <c r="N19" s="115"/>
      <c r="P19" s="115"/>
      <c r="Q19" s="115"/>
      <c r="R19" s="96"/>
    </row>
    <row r="20" spans="1:21" ht="27.75" customHeight="1" thickBot="1">
      <c r="E20" s="9"/>
      <c r="F20" s="124" t="s">
        <v>436</v>
      </c>
      <c r="G20" s="600" t="s">
        <v>364</v>
      </c>
      <c r="H20" s="131">
        <f>-SUM(R55,R58,R61,R64,R67,R70,R73,R76,R79,R82)</f>
        <v>636497.73090000008</v>
      </c>
      <c r="I20" s="17"/>
      <c r="J20" s="115"/>
      <c r="P20" s="115"/>
      <c r="Q20" s="115"/>
      <c r="R20" s="96"/>
    </row>
    <row r="21" spans="1:21" ht="27.75" customHeight="1" thickBot="1">
      <c r="C21" s="32"/>
      <c r="D21" s="32"/>
      <c r="E21" s="32"/>
      <c r="F21" s="124" t="s">
        <v>408</v>
      </c>
      <c r="G21" s="600" t="s">
        <v>365</v>
      </c>
      <c r="H21" s="188">
        <f>R84</f>
        <v>19775.620101367618</v>
      </c>
      <c r="I21" s="103"/>
      <c r="P21" s="115"/>
      <c r="Q21" s="115"/>
      <c r="R21" s="96"/>
    </row>
    <row r="22" spans="1:21" ht="27.75" customHeight="1">
      <c r="C22" s="32"/>
      <c r="D22" s="32"/>
      <c r="E22" s="32"/>
      <c r="F22" s="124" t="s">
        <v>510</v>
      </c>
      <c r="G22" s="600" t="s">
        <v>449</v>
      </c>
      <c r="H22" s="188">
        <f>H19-H20+H21</f>
        <v>690182.96868929476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6" t="s">
        <v>681</v>
      </c>
      <c r="C26" s="796"/>
      <c r="D26" s="796"/>
      <c r="E26" s="796"/>
      <c r="F26" s="796"/>
      <c r="G26" s="796"/>
    </row>
    <row r="27" spans="1:21" ht="14.25" customHeight="1">
      <c r="A27" s="28"/>
      <c r="B27" s="547"/>
      <c r="C27" s="547"/>
      <c r="D27" s="537"/>
      <c r="E27" s="537"/>
      <c r="F27" s="537"/>
      <c r="G27" s="547"/>
    </row>
    <row r="28" spans="1:21" s="17" customFormat="1" ht="27" customHeight="1">
      <c r="B28" s="797" t="s">
        <v>507</v>
      </c>
      <c r="C28" s="798"/>
      <c r="D28" s="133" t="s">
        <v>41</v>
      </c>
      <c r="E28" s="134" t="s">
        <v>672</v>
      </c>
      <c r="F28" s="134" t="s">
        <v>408</v>
      </c>
      <c r="G28" s="135" t="s">
        <v>409</v>
      </c>
      <c r="T28" s="136"/>
      <c r="U28" s="136"/>
    </row>
    <row r="29" spans="1:21" ht="20.25" customHeight="1">
      <c r="B29" s="794" t="s">
        <v>29</v>
      </c>
      <c r="C29" s="795"/>
      <c r="D29" s="634" t="s">
        <v>27</v>
      </c>
      <c r="E29" s="138">
        <f>SUM(D54:D82)</f>
        <v>18688.167942953834</v>
      </c>
      <c r="F29" s="139">
        <f>D84</f>
        <v>551.26202063392361</v>
      </c>
      <c r="G29" s="138">
        <f>E29+F29</f>
        <v>19239.429963587758</v>
      </c>
    </row>
    <row r="30" spans="1:21" ht="20.25" customHeight="1">
      <c r="B30" s="794" t="s">
        <v>371</v>
      </c>
      <c r="C30" s="795"/>
      <c r="D30" s="634" t="s">
        <v>27</v>
      </c>
      <c r="E30" s="140">
        <f>SUM(E54:E82)</f>
        <v>441065.9823156895</v>
      </c>
      <c r="F30" s="141">
        <f>E84</f>
        <v>13010.527590849675</v>
      </c>
      <c r="G30" s="140">
        <f>E30+F30</f>
        <v>454076.50990653917</v>
      </c>
    </row>
    <row r="31" spans="1:21">
      <c r="B31" s="794" t="str">
        <f>+'4.  2011-2014 LRAM'!AA20</f>
        <v>General Service 50 to 4,999 kW</v>
      </c>
      <c r="C31" s="795"/>
      <c r="D31" s="634" t="str">
        <f>+'4.  2011-2014 LRAM'!AA21</f>
        <v>kW</v>
      </c>
      <c r="E31" s="140">
        <f>SUM(F54:F82)</f>
        <v>-70809.788224992924</v>
      </c>
      <c r="F31" s="141">
        <f>F84</f>
        <v>-2088.7412322451555</v>
      </c>
      <c r="G31" s="140">
        <f>E31+F31</f>
        <v>-72898.529457238081</v>
      </c>
    </row>
    <row r="32" spans="1:21" ht="20.25" customHeight="1">
      <c r="B32" s="794" t="str">
        <f>+'4.  2011-2014 LRAM'!AB20</f>
        <v>Large Use</v>
      </c>
      <c r="C32" s="795"/>
      <c r="D32" s="634" t="str">
        <f>+'4.  2011-2014 LRAM'!AB21</f>
        <v>kW</v>
      </c>
      <c r="E32" s="140">
        <f>SUM(G54:G82)</f>
        <v>29324.394594422381</v>
      </c>
      <c r="F32" s="141">
        <f>G84</f>
        <v>865.00854804672292</v>
      </c>
      <c r="G32" s="140">
        <f>E32+F32</f>
        <v>30189.403142469106</v>
      </c>
    </row>
    <row r="33" spans="2:22" ht="20.25" customHeight="1">
      <c r="B33" s="794" t="str">
        <f>+'4.  2011-2014 LRAM'!AC20</f>
        <v>Large Use 2</v>
      </c>
      <c r="C33" s="795"/>
      <c r="D33" s="634" t="str">
        <f>+'4.  2011-2014 LRAM'!AC21</f>
        <v>kW</v>
      </c>
      <c r="E33" s="140">
        <f>SUM(H54:H82)</f>
        <v>26166.495199642832</v>
      </c>
      <c r="F33" s="141">
        <f>H84</f>
        <v>771.85709485779694</v>
      </c>
      <c r="G33" s="140">
        <f>E33+F33</f>
        <v>26938.35229450063</v>
      </c>
    </row>
    <row r="34" spans="2:22" ht="20.25" customHeight="1">
      <c r="B34" s="794" t="str">
        <f>+'4.  2011-2014 LRAM'!AD20</f>
        <v>Street Lighting</v>
      </c>
      <c r="C34" s="795"/>
      <c r="D34" s="634" t="str">
        <f>+'4.  2011-2014 LRAM'!AD21</f>
        <v>kW</v>
      </c>
      <c r="E34" s="140">
        <f>SUM(I54:I82)</f>
        <v>180709.52704412251</v>
      </c>
      <c r="F34" s="141">
        <f>I84</f>
        <v>5330.5545696202707</v>
      </c>
      <c r="G34" s="140">
        <f t="shared" ref="G34" si="0">E34+F34</f>
        <v>186040.08161374278</v>
      </c>
    </row>
    <row r="35" spans="2:22" ht="20.25" customHeight="1">
      <c r="B35" s="794" t="str">
        <f>+'4.  2011-2014 LRAM'!AE20</f>
        <v>Unmetered Scattered Load</v>
      </c>
      <c r="C35" s="795"/>
      <c r="D35" s="634" t="str">
        <f>+'4.  2011-2014 LRAM'!AE21</f>
        <v>kWh</v>
      </c>
      <c r="E35" s="140">
        <f>SUM(J54:J82)</f>
        <v>45262.569716088983</v>
      </c>
      <c r="F35" s="141">
        <f>J84</f>
        <v>1335.1515096043825</v>
      </c>
      <c r="G35" s="140">
        <f>E35+F35</f>
        <v>46597.721225693364</v>
      </c>
    </row>
    <row r="36" spans="2:22" ht="20.25" customHeight="1">
      <c r="B36" s="794"/>
      <c r="C36" s="795"/>
      <c r="D36" s="634"/>
      <c r="E36" s="140">
        <f>SUM(K54:K82)</f>
        <v>0</v>
      </c>
      <c r="F36" s="141">
        <f>K84</f>
        <v>0</v>
      </c>
      <c r="G36" s="140">
        <f t="shared" ref="G36:G39" si="1">E36+F36</f>
        <v>0</v>
      </c>
    </row>
    <row r="37" spans="2:22" ht="20.25" customHeight="1">
      <c r="B37" s="794"/>
      <c r="C37" s="795"/>
      <c r="D37" s="634"/>
      <c r="E37" s="140">
        <f>SUM(L54:L82)</f>
        <v>0</v>
      </c>
      <c r="F37" s="141">
        <f>L84</f>
        <v>0</v>
      </c>
      <c r="G37" s="140">
        <f t="shared" si="1"/>
        <v>0</v>
      </c>
    </row>
    <row r="38" spans="2:22" ht="20.25" customHeight="1">
      <c r="B38" s="794"/>
      <c r="C38" s="795"/>
      <c r="D38" s="634"/>
      <c r="E38" s="140">
        <f>SUM(M54:M82)</f>
        <v>0</v>
      </c>
      <c r="F38" s="141">
        <f>M84</f>
        <v>0</v>
      </c>
      <c r="G38" s="140">
        <f t="shared" si="1"/>
        <v>0</v>
      </c>
    </row>
    <row r="39" spans="2:22" ht="20.25" customHeight="1">
      <c r="B39" s="794"/>
      <c r="C39" s="795"/>
      <c r="D39" s="634"/>
      <c r="E39" s="140">
        <f>SUM(N54:N82)</f>
        <v>0</v>
      </c>
      <c r="F39" s="141">
        <f>N84</f>
        <v>0</v>
      </c>
      <c r="G39" s="140">
        <f t="shared" si="1"/>
        <v>0</v>
      </c>
    </row>
    <row r="40" spans="2:22" ht="20.25" customHeight="1">
      <c r="B40" s="794"/>
      <c r="C40" s="795"/>
      <c r="D40" s="634"/>
      <c r="E40" s="140">
        <f>SUM(O54:O82)</f>
        <v>0</v>
      </c>
      <c r="F40" s="141">
        <f>O84</f>
        <v>0</v>
      </c>
      <c r="G40" s="140">
        <f>E40+F40</f>
        <v>0</v>
      </c>
    </row>
    <row r="41" spans="2:22" ht="20.25" customHeight="1">
      <c r="B41" s="794"/>
      <c r="C41" s="795"/>
      <c r="D41" s="634"/>
      <c r="E41" s="140">
        <f>SUM(P54:P82)</f>
        <v>0</v>
      </c>
      <c r="F41" s="141">
        <f>P84</f>
        <v>0</v>
      </c>
      <c r="G41" s="140">
        <f>E41+F41</f>
        <v>0</v>
      </c>
    </row>
    <row r="42" spans="2:22" ht="20.25" customHeight="1">
      <c r="B42" s="794"/>
      <c r="C42" s="795"/>
      <c r="D42" s="635"/>
      <c r="E42" s="142">
        <f>SUM(Q54:Q82)</f>
        <v>0</v>
      </c>
      <c r="F42" s="143">
        <f>Q84</f>
        <v>0</v>
      </c>
      <c r="G42" s="142">
        <f>E42+F42</f>
        <v>0</v>
      </c>
    </row>
    <row r="43" spans="2:22" s="8" customFormat="1" ht="21" customHeight="1">
      <c r="B43" s="799" t="s">
        <v>26</v>
      </c>
      <c r="C43" s="800"/>
      <c r="D43" s="137"/>
      <c r="E43" s="144">
        <f>SUM(E29:E42)</f>
        <v>670407.34858792706</v>
      </c>
      <c r="F43" s="144">
        <f>SUM(F29:F42)</f>
        <v>19775.620101367618</v>
      </c>
      <c r="G43" s="144">
        <f>SUM(G29:G42)</f>
        <v>690182.96868929476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6" t="s">
        <v>615</v>
      </c>
      <c r="C48" s="796"/>
      <c r="D48" s="796"/>
      <c r="E48" s="796"/>
      <c r="F48" s="796"/>
      <c r="G48" s="796"/>
      <c r="H48" s="796"/>
      <c r="I48" s="796"/>
      <c r="J48" s="796"/>
      <c r="K48" s="796"/>
      <c r="L48" s="796"/>
      <c r="M48" s="614"/>
      <c r="N48" s="105"/>
      <c r="O48" s="105"/>
      <c r="P48" s="105"/>
      <c r="Q48" s="105"/>
      <c r="R48" s="105"/>
      <c r="T48" s="37"/>
      <c r="U48" s="19"/>
      <c r="V48" s="38"/>
    </row>
    <row r="49" spans="2:22" s="28" customFormat="1" ht="41.1" customHeight="1">
      <c r="B49" s="796" t="s">
        <v>562</v>
      </c>
      <c r="C49" s="796"/>
      <c r="D49" s="796"/>
      <c r="E49" s="796"/>
      <c r="F49" s="796"/>
      <c r="G49" s="796"/>
      <c r="H49" s="796"/>
      <c r="I49" s="796"/>
      <c r="J49" s="796"/>
      <c r="K49" s="796"/>
      <c r="L49" s="796"/>
      <c r="M49" s="614"/>
      <c r="N49" s="105"/>
      <c r="O49" s="105"/>
      <c r="P49" s="105"/>
      <c r="Q49" s="105"/>
      <c r="R49" s="105"/>
      <c r="T49" s="37"/>
      <c r="U49" s="19"/>
      <c r="V49" s="38"/>
    </row>
    <row r="50" spans="2:22" s="28" customFormat="1" ht="18" customHeight="1">
      <c r="B50" s="796" t="s">
        <v>680</v>
      </c>
      <c r="C50" s="796"/>
      <c r="D50" s="796"/>
      <c r="E50" s="796"/>
      <c r="F50" s="796"/>
      <c r="G50" s="796"/>
      <c r="H50" s="796"/>
      <c r="I50" s="796"/>
      <c r="J50" s="796"/>
      <c r="K50" s="796"/>
      <c r="L50" s="796"/>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to 4,999 kW</v>
      </c>
      <c r="G52" s="135" t="str">
        <f>IF($B32&lt;&gt;"",$B32,"")</f>
        <v>Large Use</v>
      </c>
      <c r="H52" s="135" t="str">
        <f>IF($B33&lt;&gt;"",$B33,"")</f>
        <v>Large Use 2</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t="str">
        <f>D35</f>
        <v>kWh</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LRAM'!Y581</f>
        <v>0</v>
      </c>
      <c r="E72" s="156">
        <f>'5.  2015-2020 LRAM'!Z581</f>
        <v>0</v>
      </c>
      <c r="F72" s="156">
        <f>'5.  2015-2020 LRAM'!AA581</f>
        <v>0</v>
      </c>
      <c r="G72" s="156">
        <f>'5.  2015-2020 LRAM'!AB581</f>
        <v>0</v>
      </c>
      <c r="H72" s="156">
        <f>'5.  2015-2020 LRAM'!AC581</f>
        <v>0</v>
      </c>
      <c r="I72" s="156">
        <f>'5.  2015-2020 LRAM'!AD581</f>
        <v>0</v>
      </c>
      <c r="J72" s="156">
        <f>'5.  2015-2020 LRAM'!AE581</f>
        <v>0</v>
      </c>
      <c r="K72" s="156">
        <f>'5.  2015-2020 LRAM'!AF581</f>
        <v>0</v>
      </c>
      <c r="L72" s="156">
        <f>'5.  2015-2020 LRAM'!AG581</f>
        <v>0</v>
      </c>
      <c r="M72" s="156">
        <f>'5.  2015-2020 LRAM'!AH581</f>
        <v>0</v>
      </c>
      <c r="N72" s="156">
        <f>'5.  2015-2020 LRAM'!AI581</f>
        <v>0</v>
      </c>
      <c r="O72" s="156">
        <f>'5.  2015-2020 LRAM'!AJ581</f>
        <v>0</v>
      </c>
      <c r="P72" s="156">
        <f>'5.  2015-2020 LRAM'!AK581</f>
        <v>0</v>
      </c>
      <c r="Q72" s="156">
        <f>'5.  2015-2020 LRAM'!AL581</f>
        <v>0</v>
      </c>
      <c r="R72" s="157">
        <f>SUM(D72:Q72)</f>
        <v>0</v>
      </c>
      <c r="U72" s="152"/>
      <c r="V72" s="153"/>
    </row>
    <row r="73" spans="2:22" s="163" customFormat="1">
      <c r="B73" s="154" t="s">
        <v>226</v>
      </c>
      <c r="C73" s="155"/>
      <c r="D73" s="156">
        <f>-'5.  2015-2020 LRAM'!Y582</f>
        <v>0</v>
      </c>
      <c r="E73" s="156">
        <f>-'5.  2015-2020 LRAM'!Z582</f>
        <v>0</v>
      </c>
      <c r="F73" s="156">
        <f>-'5.  2015-2020 LRAM'!AA582</f>
        <v>0</v>
      </c>
      <c r="G73" s="156">
        <f>-'5.  2015-2020 LRAM'!AB582</f>
        <v>0</v>
      </c>
      <c r="H73" s="156">
        <f>-'5.  2015-2020 LRAM'!AC582</f>
        <v>0</v>
      </c>
      <c r="I73" s="156">
        <f>-'5.  2015-2020 LRAM'!AD582</f>
        <v>0</v>
      </c>
      <c r="J73" s="156">
        <f>-'5.  2015-2020 LRAM'!AE582</f>
        <v>0</v>
      </c>
      <c r="K73" s="156">
        <f>-'5.  2015-2020 LRAM'!AF582</f>
        <v>0</v>
      </c>
      <c r="L73" s="156">
        <f>-'5.  2015-2020 LRAM'!AG582</f>
        <v>0</v>
      </c>
      <c r="M73" s="156">
        <f>-'5.  2015-2020 LRAM'!AH582</f>
        <v>0</v>
      </c>
      <c r="N73" s="156">
        <f>-'5.  2015-2020 LRAM'!AI582</f>
        <v>0</v>
      </c>
      <c r="O73" s="156">
        <f>-'5.  2015-2020 LRAM'!AJ582</f>
        <v>0</v>
      </c>
      <c r="P73" s="156">
        <f>-'5.  2015-2020 LRAM'!AK582</f>
        <v>0</v>
      </c>
      <c r="Q73" s="156">
        <f>-'5.  2015-2020 LRAM'!AL582</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LRAM'!Y768</f>
        <v>0</v>
      </c>
      <c r="E75" s="156">
        <f>'5.  2015-2020 LRAM'!Z768</f>
        <v>0</v>
      </c>
      <c r="F75" s="156">
        <f>'5.  2015-2020 LRAM'!AA768</f>
        <v>0</v>
      </c>
      <c r="G75" s="156">
        <f>'5.  2015-2020 LRAM'!AB768</f>
        <v>0</v>
      </c>
      <c r="H75" s="156">
        <f>'5.  2015-2020 LRAM'!AC768</f>
        <v>0</v>
      </c>
      <c r="I75" s="156">
        <f>'5.  2015-2020 LRAM'!AD768</f>
        <v>0</v>
      </c>
      <c r="J75" s="156">
        <f>'5.  2015-2020 LRAM'!AE768</f>
        <v>0</v>
      </c>
      <c r="K75" s="156">
        <f>'5.  2015-2020 LRAM'!AF768</f>
        <v>0</v>
      </c>
      <c r="L75" s="156">
        <f>'5.  2015-2020 LRAM'!AG768</f>
        <v>0</v>
      </c>
      <c r="M75" s="156">
        <f>'5.  2015-2020 LRAM'!AH768</f>
        <v>0</v>
      </c>
      <c r="N75" s="156">
        <f>'5.  2015-2020 LRAM'!AI768</f>
        <v>0</v>
      </c>
      <c r="O75" s="156">
        <f>'5.  2015-2020 LRAM'!AJ768</f>
        <v>0</v>
      </c>
      <c r="P75" s="156">
        <f>'5.  2015-2020 LRAM'!AK768</f>
        <v>0</v>
      </c>
      <c r="Q75" s="156">
        <f>'5.  2015-2020 LRAM'!AL768</f>
        <v>0</v>
      </c>
      <c r="R75" s="157">
        <f>SUM(D75:Q75)</f>
        <v>0</v>
      </c>
      <c r="U75" s="152"/>
      <c r="V75" s="153"/>
    </row>
    <row r="76" spans="2:22" s="163" customFormat="1" ht="16.5" customHeight="1">
      <c r="B76" s="154" t="s">
        <v>228</v>
      </c>
      <c r="C76" s="155"/>
      <c r="D76" s="156">
        <f>-'5.  2015-2020 LRAM'!Y769</f>
        <v>0</v>
      </c>
      <c r="E76" s="156">
        <f>-'5.  2015-2020 LRAM'!Z769</f>
        <v>0</v>
      </c>
      <c r="F76" s="156">
        <f>-'5.  2015-2020 LRAM'!AA769</f>
        <v>0</v>
      </c>
      <c r="G76" s="156">
        <f>-'5.  2015-2020 LRAM'!AB769</f>
        <v>0</v>
      </c>
      <c r="H76" s="156">
        <f>-'5.  2015-2020 LRAM'!AC769</f>
        <v>0</v>
      </c>
      <c r="I76" s="156">
        <f>-'5.  2015-2020 LRAM'!AD769</f>
        <v>0</v>
      </c>
      <c r="J76" s="156">
        <f>-'5.  2015-2020 LRAM'!AE769</f>
        <v>0</v>
      </c>
      <c r="K76" s="156">
        <f>-'5.  2015-2020 LRAM'!AF769</f>
        <v>0</v>
      </c>
      <c r="L76" s="156">
        <f>-'5.  2015-2020 LRAM'!AG769</f>
        <v>0</v>
      </c>
      <c r="M76" s="156">
        <f>-'5.  2015-2020 LRAM'!AH769</f>
        <v>0</v>
      </c>
      <c r="N76" s="156">
        <f>-'5.  2015-2020 LRAM'!AI769</f>
        <v>0</v>
      </c>
      <c r="O76" s="156">
        <f>-'5.  2015-2020 LRAM'!AJ769</f>
        <v>0</v>
      </c>
      <c r="P76" s="156">
        <f>-'5.  2015-2020 LRAM'!AK769</f>
        <v>0</v>
      </c>
      <c r="Q76" s="156">
        <f>-'5.  2015-2020 LRAM'!AL769</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LRAM'!Y952</f>
        <v>26380.345842953833</v>
      </c>
      <c r="E78" s="156">
        <f>'5.  2015-2020 LRAM'!Z952</f>
        <v>528677.74071568949</v>
      </c>
      <c r="F78" s="156">
        <f>'5.  2015-2020 LRAM'!AA952</f>
        <v>470384.0063750071</v>
      </c>
      <c r="G78" s="156">
        <f>'5.  2015-2020 LRAM'!AB952</f>
        <v>29324.394594422381</v>
      </c>
      <c r="H78" s="156">
        <f>'5.  2015-2020 LRAM'!AC952</f>
        <v>26166.495199642832</v>
      </c>
      <c r="I78" s="156">
        <f>'5.  2015-2020 LRAM'!AD952</f>
        <v>180709.52704412251</v>
      </c>
      <c r="J78" s="156">
        <f>'5.  2015-2020 LRAM'!AE952</f>
        <v>45262.569716088983</v>
      </c>
      <c r="K78" s="156">
        <f>'5.  2015-2020 LRAM'!AF952</f>
        <v>0</v>
      </c>
      <c r="L78" s="156">
        <f>'5.  2015-2020 LRAM'!AG952</f>
        <v>0</v>
      </c>
      <c r="M78" s="156">
        <f>'5.  2015-2020 LRAM'!AH952</f>
        <v>0</v>
      </c>
      <c r="N78" s="156">
        <f>'5.  2015-2020 LRAM'!AI952</f>
        <v>0</v>
      </c>
      <c r="O78" s="156">
        <f>'5.  2015-2020 LRAM'!AJ952</f>
        <v>0</v>
      </c>
      <c r="P78" s="156">
        <f>'5.  2015-2020 LRAM'!AK952</f>
        <v>0</v>
      </c>
      <c r="Q78" s="156">
        <f>'5.  2015-2020 LRAM'!AL952</f>
        <v>0</v>
      </c>
      <c r="R78" s="157">
        <f>SUM(D78:Q78)</f>
        <v>1306905.0794879273</v>
      </c>
      <c r="U78" s="152"/>
      <c r="V78" s="153"/>
    </row>
    <row r="79" spans="2:22" s="163" customFormat="1">
      <c r="B79" s="154" t="s">
        <v>230</v>
      </c>
      <c r="C79" s="155"/>
      <c r="D79" s="156">
        <f>-'5.  2015-2020 LRAM'!Y953</f>
        <v>-7692.1778999999997</v>
      </c>
      <c r="E79" s="156">
        <f>-'5.  2015-2020 LRAM'!Z953</f>
        <v>-87611.758400000006</v>
      </c>
      <c r="F79" s="156">
        <f>-'5.  2015-2020 LRAM'!AA953</f>
        <v>-541193.79460000002</v>
      </c>
      <c r="G79" s="156">
        <f>-'5.  2015-2020 LRAM'!AB953</f>
        <v>0</v>
      </c>
      <c r="H79" s="156">
        <f>-'5.  2015-2020 LRAM'!AC953</f>
        <v>0</v>
      </c>
      <c r="I79" s="156">
        <f>-'5.  2015-2020 LRAM'!AD953</f>
        <v>0</v>
      </c>
      <c r="J79" s="156">
        <f>-'5.  2015-2020 LRAM'!AE953</f>
        <v>0</v>
      </c>
      <c r="K79" s="156">
        <f>-'5.  2015-2020 LRAM'!AF953</f>
        <v>0</v>
      </c>
      <c r="L79" s="156">
        <f>-'5.  2015-2020 LRAM'!AG953</f>
        <v>0</v>
      </c>
      <c r="M79" s="156">
        <f>-'5.  2015-2020 LRAM'!AH953</f>
        <v>0</v>
      </c>
      <c r="N79" s="156">
        <f>-'5.  2015-2020 LRAM'!AI953</f>
        <v>0</v>
      </c>
      <c r="O79" s="156">
        <f>-'5.  2015-2020 LRAM'!AJ953</f>
        <v>0</v>
      </c>
      <c r="P79" s="156">
        <f>-'5.  2015-2020 LRAM'!AK953</f>
        <v>0</v>
      </c>
      <c r="Q79" s="156">
        <f>-'5.  2015-2020 LRAM'!AL953</f>
        <v>0</v>
      </c>
      <c r="R79" s="157">
        <f>SUM(D79:Q79)</f>
        <v>-636497.73090000008</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4"/>
      <c r="D81" s="156">
        <f>'5.  2015-2020 LRAM'!Y1136</f>
        <v>0</v>
      </c>
      <c r="E81" s="156">
        <f>'5.  2015-2020 LRAM'!Z1136</f>
        <v>0</v>
      </c>
      <c r="F81" s="156">
        <f>'5.  2015-2020 LRAM'!AA1136</f>
        <v>0</v>
      </c>
      <c r="G81" s="156">
        <f>'5.  2015-2020 LRAM'!AB1136</f>
        <v>0</v>
      </c>
      <c r="H81" s="156">
        <f>'5.  2015-2020 LRAM'!AC1136</f>
        <v>0</v>
      </c>
      <c r="I81" s="156">
        <f>'5.  2015-2020 LRAM'!AD1136</f>
        <v>0</v>
      </c>
      <c r="J81" s="156">
        <f>'5.  2015-2020 LRAM'!AE1136</f>
        <v>0</v>
      </c>
      <c r="K81" s="156">
        <f>'5.  2015-2020 LRAM'!AF1136</f>
        <v>0</v>
      </c>
      <c r="L81" s="156">
        <f>'5.  2015-2020 LRAM'!AG1136</f>
        <v>0</v>
      </c>
      <c r="M81" s="156">
        <f>'5.  2015-2020 LRAM'!AH1136</f>
        <v>0</v>
      </c>
      <c r="N81" s="156">
        <f>'5.  2015-2020 LRAM'!AI1136</f>
        <v>0</v>
      </c>
      <c r="O81" s="156">
        <f>'5.  2015-2020 LRAM'!AJ1136</f>
        <v>0</v>
      </c>
      <c r="P81" s="156">
        <f>'5.  2015-2020 LRAM'!AK1136</f>
        <v>0</v>
      </c>
      <c r="Q81" s="156">
        <f>'5.  2015-2020 LRAM'!AL1136</f>
        <v>0</v>
      </c>
      <c r="R81" s="157">
        <f>SUM(D81:Q81)</f>
        <v>0</v>
      </c>
      <c r="U81" s="152"/>
      <c r="V81" s="153"/>
    </row>
    <row r="82" spans="2:22" s="163" customFormat="1">
      <c r="B82" s="154" t="s">
        <v>232</v>
      </c>
      <c r="C82" s="155"/>
      <c r="D82" s="156">
        <f>-'5.  2015-2020 LRAM'!Y1137</f>
        <v>0</v>
      </c>
      <c r="E82" s="156">
        <f>-'5.  2015-2020 LRAM'!Z1137</f>
        <v>0</v>
      </c>
      <c r="F82" s="156">
        <f>-'5.  2015-2020 LRAM'!AA1137</f>
        <v>0</v>
      </c>
      <c r="G82" s="156">
        <f>-'5.  2015-2020 LRAM'!AB1137</f>
        <v>0</v>
      </c>
      <c r="H82" s="156">
        <f>-'5.  2015-2020 LRAM'!AC1137</f>
        <v>0</v>
      </c>
      <c r="I82" s="156">
        <f>-'5.  2015-2020 LRAM'!AD1137</f>
        <v>0</v>
      </c>
      <c r="J82" s="156">
        <f>-'5.  2015-2020 LRAM'!AE1137</f>
        <v>0</v>
      </c>
      <c r="K82" s="156">
        <f>-'5.  2015-2020 LRAM'!AF1137</f>
        <v>0</v>
      </c>
      <c r="L82" s="156">
        <f>-'5.  2015-2020 LRAM'!AG1137</f>
        <v>0</v>
      </c>
      <c r="M82" s="156">
        <f>-'5.  2015-2020 LRAM'!AH1137</f>
        <v>0</v>
      </c>
      <c r="N82" s="156">
        <f>-'5.  2015-2020 LRAM'!AI1137</f>
        <v>0</v>
      </c>
      <c r="O82" s="156">
        <f>-'5.  2015-2020 LRAM'!AJ1137</f>
        <v>0</v>
      </c>
      <c r="P82" s="156">
        <f>-'5.  2015-2020 LRAM'!AK1137</f>
        <v>0</v>
      </c>
      <c r="Q82" s="156">
        <f>-'5.  2015-2020 LRAM'!AL1137</f>
        <v>0</v>
      </c>
      <c r="R82" s="157">
        <f>SUM(D82:Q82)</f>
        <v>0</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5">
        <f>'6.  Carrying Charges'!I237</f>
        <v>551.26202063392361</v>
      </c>
      <c r="E84" s="675">
        <f>'6.  Carrying Charges'!J237</f>
        <v>13010.527590849675</v>
      </c>
      <c r="F84" s="675">
        <f>'6.  Carrying Charges'!K237</f>
        <v>-2088.7412322451555</v>
      </c>
      <c r="G84" s="675">
        <f>'6.  Carrying Charges'!L237</f>
        <v>865.00854804672292</v>
      </c>
      <c r="H84" s="675">
        <f>'6.  Carrying Charges'!M237</f>
        <v>771.85709485779694</v>
      </c>
      <c r="I84" s="675">
        <f>'6.  Carrying Charges'!N237</f>
        <v>5330.5545696202707</v>
      </c>
      <c r="J84" s="675">
        <f>'6.  Carrying Charges'!O237</f>
        <v>1335.1515096043825</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19775.620101367618</v>
      </c>
      <c r="U84" s="152"/>
      <c r="V84" s="153"/>
    </row>
    <row r="85" spans="2:22" s="163" customFormat="1" ht="21.75" customHeight="1">
      <c r="B85" s="620" t="s">
        <v>240</v>
      </c>
      <c r="C85" s="621"/>
      <c r="D85" s="620">
        <f>SUM(D54:D82)+D84</f>
        <v>19239.429963587758</v>
      </c>
      <c r="E85" s="620">
        <f t="shared" ref="E85:P85" si="2">SUM(E54:E82)+E84</f>
        <v>454076.50990653917</v>
      </c>
      <c r="F85" s="620">
        <f t="shared" si="2"/>
        <v>-72898.529457238081</v>
      </c>
      <c r="G85" s="620">
        <f t="shared" si="2"/>
        <v>30189.403142469106</v>
      </c>
      <c r="H85" s="620">
        <f t="shared" si="2"/>
        <v>26938.35229450063</v>
      </c>
      <c r="I85" s="620">
        <f t="shared" si="2"/>
        <v>186040.08161374278</v>
      </c>
      <c r="J85" s="620">
        <f t="shared" si="2"/>
        <v>46597.721225693364</v>
      </c>
      <c r="K85" s="620">
        <f t="shared" si="2"/>
        <v>0</v>
      </c>
      <c r="L85" s="620">
        <f t="shared" si="2"/>
        <v>0</v>
      </c>
      <c r="M85" s="620">
        <f t="shared" si="2"/>
        <v>0</v>
      </c>
      <c r="N85" s="620">
        <f t="shared" si="2"/>
        <v>0</v>
      </c>
      <c r="O85" s="620">
        <f t="shared" si="2"/>
        <v>0</v>
      </c>
      <c r="P85" s="620">
        <f t="shared" si="2"/>
        <v>0</v>
      </c>
      <c r="Q85" s="620">
        <f>SUM(Q54:Q82)+Q84</f>
        <v>0</v>
      </c>
      <c r="R85" s="620">
        <f>SUM(R54:R82)+R84</f>
        <v>690182.96868929476</v>
      </c>
      <c r="U85" s="152"/>
      <c r="V85" s="153"/>
    </row>
    <row r="86" spans="2:22" ht="20.25" customHeight="1">
      <c r="B86" s="453"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537</v>
      </c>
      <c r="F89" s="586"/>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LRAM'!Y574:AL574)</f>
        <v>0</v>
      </c>
      <c r="J93" s="555">
        <f>SUM('5.  2015-2020 LRAM'!Y760:AL760)</f>
        <v>0</v>
      </c>
      <c r="K93" s="555">
        <f>SUM('5.  2015-2020 LRAM'!Y943:AL943)</f>
        <v>0</v>
      </c>
      <c r="L93" s="555">
        <f>SUM('5.  2015-2020 LRAM'!Y1126:AL1126)</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LRAM'!Y575:AL575)</f>
        <v>0</v>
      </c>
      <c r="J94" s="555">
        <f>SUM('5.  2015-2020 LRAM'!Y761:AL761)</f>
        <v>0</v>
      </c>
      <c r="K94" s="555">
        <f>SUM('5.  2015-2020 LRAM'!Y944:AL944)</f>
        <v>0</v>
      </c>
      <c r="L94" s="555">
        <f>SUM('5.  2015-2020 LRAM'!Y1127:AL1127)</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LRAM'!Y576:AL576)</f>
        <v>0</v>
      </c>
      <c r="J95" s="555">
        <f>SUM('5.  2015-2020 LRAM'!Y762:AL762)</f>
        <v>0</v>
      </c>
      <c r="K95" s="555">
        <f>SUM('5.  2015-2020 LRAM'!Y945:AL945)</f>
        <v>0</v>
      </c>
      <c r="L95" s="555">
        <f>SUM('5.  2015-2020 LRAM'!Y1128:AL1128)</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LRAM'!Y577:AL577)</f>
        <v>0</v>
      </c>
      <c r="J96" s="555">
        <f>SUM('5.  2015-2020 LRAM'!Y763:AL763)</f>
        <v>0</v>
      </c>
      <c r="K96" s="555">
        <f>SUM('5.  2015-2020 LRAM'!Y946:AL946)</f>
        <v>97817.902470440022</v>
      </c>
      <c r="L96" s="555">
        <f>SUM('5.  2015-2020 LRAM'!Y1129:AL1129)</f>
        <v>0</v>
      </c>
      <c r="M96" s="555">
        <f>SUM(F96:L96)</f>
        <v>97817.902470440022</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LRAM'!Y578:AL578)</f>
        <v>0</v>
      </c>
      <c r="J97" s="555">
        <f>SUM('5.  2015-2020 LRAM'!Y764:AL764)</f>
        <v>0</v>
      </c>
      <c r="K97" s="555">
        <f>SUM('5.  2015-2020 LRAM'!Y947:AL947)</f>
        <v>359741.89925280499</v>
      </c>
      <c r="L97" s="555">
        <f>SUM('5.  2015-2020 LRAM'!Y1130:AL1130)</f>
        <v>0</v>
      </c>
      <c r="M97" s="555">
        <f>SUM(G97:L97)</f>
        <v>359741.89925280499</v>
      </c>
      <c r="T97" s="197"/>
      <c r="U97" s="197"/>
    </row>
    <row r="98" spans="2:21" s="90" customFormat="1" ht="23.25" hidden="1" customHeight="1">
      <c r="B98" s="198">
        <v>2016</v>
      </c>
      <c r="C98" s="558"/>
      <c r="D98" s="558"/>
      <c r="E98" s="558"/>
      <c r="F98" s="558"/>
      <c r="G98" s="558"/>
      <c r="H98" s="555">
        <f>SUM('5.  2015-2020 LRAM'!Y387:AL387)</f>
        <v>0</v>
      </c>
      <c r="I98" s="556">
        <f>SUM('5.  2015-2020 LRAM'!Y579:AL579)</f>
        <v>0</v>
      </c>
      <c r="J98" s="555">
        <f>SUM('5.  2015-2020 LRAM'!Y765:AL765)</f>
        <v>0</v>
      </c>
      <c r="K98" s="555">
        <f>SUM('5.  2015-2020 LRAM'!Y948:AL948)</f>
        <v>179255.18288234744</v>
      </c>
      <c r="L98" s="555">
        <f>SUM('5.  2015-2020 LRAM'!Y1131:AL1131)</f>
        <v>0</v>
      </c>
      <c r="M98" s="555">
        <f>SUM(H98:L98)</f>
        <v>179255.18288234744</v>
      </c>
      <c r="T98" s="197"/>
      <c r="U98" s="197"/>
    </row>
    <row r="99" spans="2:21" s="90" customFormat="1" ht="23.25" hidden="1" customHeight="1">
      <c r="B99" s="198">
        <v>2017</v>
      </c>
      <c r="C99" s="558"/>
      <c r="D99" s="558"/>
      <c r="E99" s="558"/>
      <c r="F99" s="558"/>
      <c r="G99" s="558"/>
      <c r="H99" s="558"/>
      <c r="I99" s="555">
        <f>SUM('5.  2015-2020 LRAM'!Y580:AL580)</f>
        <v>0</v>
      </c>
      <c r="J99" s="555">
        <f>SUM('5.  2015-2020 LRAM'!Y766:AL766)</f>
        <v>0</v>
      </c>
      <c r="K99" s="555">
        <f>SUM('5.  2015-2020 LRAM'!Y949:AL949)</f>
        <v>193225.68107688869</v>
      </c>
      <c r="L99" s="555">
        <f>SUM('5.  2015-2020 LRAM'!Y1132:AL1132)</f>
        <v>0</v>
      </c>
      <c r="M99" s="555">
        <f>SUM(I99:L99)</f>
        <v>193225.68107688869</v>
      </c>
      <c r="T99" s="197"/>
      <c r="U99" s="197"/>
    </row>
    <row r="100" spans="2:21" s="90" customFormat="1" ht="23.25" hidden="1" customHeight="1">
      <c r="B100" s="198">
        <v>2018</v>
      </c>
      <c r="C100" s="558"/>
      <c r="D100" s="558"/>
      <c r="E100" s="558"/>
      <c r="F100" s="558"/>
      <c r="G100" s="558"/>
      <c r="H100" s="558"/>
      <c r="I100" s="558"/>
      <c r="J100" s="555">
        <f>SUM('5.  2015-2020 LRAM'!Y767:AL767)</f>
        <v>0</v>
      </c>
      <c r="K100" s="555">
        <f>SUM('5.  2015-2020 LRAM'!Y950:AL950)</f>
        <v>313463.4812379675</v>
      </c>
      <c r="L100" s="555">
        <f>SUM('5.  2015-2020 LRAM'!Y1133:AL1133)</f>
        <v>0</v>
      </c>
      <c r="M100" s="555">
        <f>SUM(J100:L100)</f>
        <v>313463.4812379675</v>
      </c>
      <c r="T100" s="197"/>
      <c r="U100" s="197"/>
    </row>
    <row r="101" spans="2:21" s="90" customFormat="1" ht="23.25" hidden="1" customHeight="1">
      <c r="B101" s="198">
        <v>2019</v>
      </c>
      <c r="C101" s="558"/>
      <c r="D101" s="558"/>
      <c r="E101" s="558"/>
      <c r="F101" s="558"/>
      <c r="G101" s="558"/>
      <c r="H101" s="558"/>
      <c r="I101" s="558"/>
      <c r="J101" s="558"/>
      <c r="K101" s="555">
        <f>SUM('5.  2015-2020 LRAM'!Y951:AL951)</f>
        <v>163400.93256747857</v>
      </c>
      <c r="L101" s="555">
        <f>SUM('5.  2015-2020 LRAM'!Y1134:AL1134)</f>
        <v>0</v>
      </c>
      <c r="M101" s="555">
        <f>SUM(K101:L101)</f>
        <v>163400.93256747857</v>
      </c>
      <c r="T101" s="197"/>
      <c r="U101" s="197"/>
    </row>
    <row r="102" spans="2:21" s="90" customFormat="1" ht="23.25" hidden="1" customHeight="1">
      <c r="B102" s="198">
        <v>2020</v>
      </c>
      <c r="C102" s="558"/>
      <c r="D102" s="558"/>
      <c r="E102" s="558"/>
      <c r="F102" s="558"/>
      <c r="G102" s="558"/>
      <c r="H102" s="558"/>
      <c r="I102" s="558"/>
      <c r="J102" s="558"/>
      <c r="K102" s="558"/>
      <c r="L102" s="557">
        <f>SUM('5.  2015-2020 LRAM'!Y1135:AL1135)</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1306905.0794879273</v>
      </c>
      <c r="L103" s="555">
        <f>SUM(L93:L102)</f>
        <v>0</v>
      </c>
      <c r="M103" s="555">
        <f>SUM(M93:M102)</f>
        <v>1306905.0794879273</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LRAM'!AM582</f>
        <v>0</v>
      </c>
      <c r="J104" s="553">
        <f>'5.  2015-2020 LRAM'!AM769</f>
        <v>0</v>
      </c>
      <c r="K104" s="553">
        <f>'5.  2015-2020 LRAM'!AM953</f>
        <v>636497.73090000008</v>
      </c>
      <c r="L104" s="553">
        <f>'5.  2015-2020 LRAM'!AM1137</f>
        <v>0</v>
      </c>
      <c r="M104" s="555">
        <f>SUM(C104:L104)</f>
        <v>636497.73090000008</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6736.1971713324428</v>
      </c>
      <c r="L105" s="553">
        <f>'6.  Carrying Charges'!W162</f>
        <v>15954.298214416443</v>
      </c>
      <c r="M105" s="555">
        <f>SUM(C105:L105)</f>
        <v>22690.495385748887</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677143.54575925961</v>
      </c>
      <c r="L106" s="553">
        <f>L103-L104+L105</f>
        <v>15954.298214416443</v>
      </c>
      <c r="M106" s="553">
        <f>M103-M104+M105</f>
        <v>693097.84397367609</v>
      </c>
    </row>
    <row r="107" spans="2:21" ht="15.6" hidden="1" customHeight="1"/>
    <row r="108" spans="2:21">
      <c r="B108" s="58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Normal="100" workbookViewId="0">
      <selection activeCell="E32" sqref="E32:F32"/>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620</v>
      </c>
    </row>
    <row r="20" spans="2:8" ht="13.5" customHeight="1"/>
    <row r="21" spans="2:8" ht="41.1" customHeight="1">
      <c r="B21" s="796" t="s">
        <v>679</v>
      </c>
      <c r="C21" s="796"/>
      <c r="D21" s="796"/>
      <c r="E21" s="796"/>
      <c r="F21" s="796"/>
      <c r="G21" s="796"/>
      <c r="H21" s="796"/>
    </row>
    <row r="23" spans="2:8" s="606" customFormat="1" ht="15.75">
      <c r="B23" s="616" t="s">
        <v>546</v>
      </c>
      <c r="C23" s="616" t="s">
        <v>561</v>
      </c>
      <c r="D23" s="616" t="s">
        <v>545</v>
      </c>
      <c r="E23" s="803" t="s">
        <v>34</v>
      </c>
      <c r="F23" s="804"/>
      <c r="G23" s="803" t="s">
        <v>544</v>
      </c>
      <c r="H23" s="804"/>
    </row>
    <row r="24" spans="2:8">
      <c r="B24" s="605">
        <v>1</v>
      </c>
      <c r="C24" s="640" t="s">
        <v>370</v>
      </c>
      <c r="D24" s="604" t="s">
        <v>833</v>
      </c>
      <c r="E24" s="801" t="s">
        <v>835</v>
      </c>
      <c r="F24" s="802"/>
      <c r="G24" s="801" t="s">
        <v>837</v>
      </c>
      <c r="H24" s="802"/>
    </row>
    <row r="25" spans="2:8" ht="37.5" customHeight="1">
      <c r="B25" s="605">
        <v>2</v>
      </c>
      <c r="C25" s="640" t="s">
        <v>369</v>
      </c>
      <c r="D25" s="604" t="s">
        <v>834</v>
      </c>
      <c r="E25" s="801" t="s">
        <v>836</v>
      </c>
      <c r="F25" s="802"/>
      <c r="G25" s="801" t="s">
        <v>838</v>
      </c>
      <c r="H25" s="802"/>
    </row>
    <row r="26" spans="2:8">
      <c r="B26" s="605">
        <v>3</v>
      </c>
      <c r="C26" s="640"/>
      <c r="D26" s="604"/>
      <c r="E26" s="801"/>
      <c r="F26" s="802"/>
      <c r="G26" s="805"/>
      <c r="H26" s="806"/>
    </row>
    <row r="27" spans="2:8">
      <c r="B27" s="605">
        <v>4</v>
      </c>
      <c r="C27" s="640"/>
      <c r="D27" s="604"/>
      <c r="E27" s="801"/>
      <c r="F27" s="802"/>
      <c r="G27" s="805"/>
      <c r="H27" s="806"/>
    </row>
    <row r="28" spans="2:8">
      <c r="B28" s="605">
        <v>5</v>
      </c>
      <c r="C28" s="640"/>
      <c r="D28" s="604"/>
      <c r="E28" s="801"/>
      <c r="F28" s="802"/>
      <c r="G28" s="805"/>
      <c r="H28" s="806"/>
    </row>
    <row r="29" spans="2:8">
      <c r="B29" s="605">
        <v>6</v>
      </c>
      <c r="C29" s="640"/>
      <c r="D29" s="604"/>
      <c r="E29" s="801"/>
      <c r="F29" s="802"/>
      <c r="G29" s="805"/>
      <c r="H29" s="806"/>
    </row>
    <row r="30" spans="2:8">
      <c r="B30" s="605">
        <v>7</v>
      </c>
      <c r="C30" s="640"/>
      <c r="D30" s="604"/>
      <c r="E30" s="801"/>
      <c r="F30" s="802"/>
      <c r="G30" s="805"/>
      <c r="H30" s="806"/>
    </row>
    <row r="31" spans="2:8">
      <c r="B31" s="605">
        <v>8</v>
      </c>
      <c r="C31" s="640"/>
      <c r="D31" s="604"/>
      <c r="E31" s="801"/>
      <c r="F31" s="802"/>
      <c r="G31" s="805"/>
      <c r="H31" s="806"/>
    </row>
    <row r="32" spans="2:8">
      <c r="B32" s="605">
        <v>9</v>
      </c>
      <c r="C32" s="640"/>
      <c r="D32" s="604"/>
      <c r="E32" s="801"/>
      <c r="F32" s="802"/>
      <c r="G32" s="805"/>
      <c r="H32" s="806"/>
    </row>
    <row r="33" spans="2:8">
      <c r="B33" s="605">
        <v>10</v>
      </c>
      <c r="C33" s="640"/>
      <c r="D33" s="604"/>
      <c r="E33" s="801"/>
      <c r="F33" s="802"/>
      <c r="G33" s="805"/>
      <c r="H33" s="806"/>
    </row>
    <row r="34" spans="2:8">
      <c r="B34" s="605" t="s">
        <v>480</v>
      </c>
      <c r="C34" s="640"/>
      <c r="D34" s="604"/>
      <c r="E34" s="801"/>
      <c r="F34" s="802"/>
      <c r="G34" s="805"/>
      <c r="H34" s="806"/>
    </row>
    <row r="36" spans="2:8" ht="30.75" customHeight="1">
      <c r="B36" s="536" t="s">
        <v>616</v>
      </c>
    </row>
    <row r="37" spans="2:8" ht="23.25" customHeight="1">
      <c r="B37" s="567" t="s">
        <v>621</v>
      </c>
      <c r="C37" s="602"/>
      <c r="D37" s="602"/>
      <c r="E37" s="602"/>
      <c r="F37" s="602"/>
      <c r="G37" s="602"/>
      <c r="H37" s="602"/>
    </row>
    <row r="39" spans="2:8" s="90" customFormat="1" ht="15.75">
      <c r="B39" s="616" t="s">
        <v>546</v>
      </c>
      <c r="C39" s="616" t="s">
        <v>561</v>
      </c>
      <c r="D39" s="616" t="s">
        <v>545</v>
      </c>
      <c r="E39" s="803" t="s">
        <v>34</v>
      </c>
      <c r="F39" s="804"/>
      <c r="G39" s="803" t="s">
        <v>544</v>
      </c>
      <c r="H39" s="804"/>
    </row>
    <row r="40" spans="2:8">
      <c r="B40" s="605">
        <v>1</v>
      </c>
      <c r="C40" s="640"/>
      <c r="D40" s="604"/>
      <c r="E40" s="801"/>
      <c r="F40" s="802"/>
      <c r="G40" s="805"/>
      <c r="H40" s="806"/>
    </row>
    <row r="41" spans="2:8">
      <c r="B41" s="605">
        <v>2</v>
      </c>
      <c r="C41" s="640"/>
      <c r="D41" s="604"/>
      <c r="E41" s="801"/>
      <c r="F41" s="802"/>
      <c r="G41" s="805"/>
      <c r="H41" s="806"/>
    </row>
    <row r="42" spans="2:8">
      <c r="B42" s="605">
        <v>3</v>
      </c>
      <c r="C42" s="640"/>
      <c r="D42" s="604"/>
      <c r="E42" s="801"/>
      <c r="F42" s="802"/>
      <c r="G42" s="805"/>
      <c r="H42" s="806"/>
    </row>
    <row r="43" spans="2:8">
      <c r="B43" s="605">
        <v>4</v>
      </c>
      <c r="C43" s="640"/>
      <c r="D43" s="604"/>
      <c r="E43" s="801"/>
      <c r="F43" s="802"/>
      <c r="G43" s="805"/>
      <c r="H43" s="806"/>
    </row>
    <row r="44" spans="2:8">
      <c r="B44" s="605">
        <v>5</v>
      </c>
      <c r="C44" s="640"/>
      <c r="D44" s="604"/>
      <c r="E44" s="801"/>
      <c r="F44" s="802"/>
      <c r="G44" s="805"/>
      <c r="H44" s="806"/>
    </row>
    <row r="45" spans="2:8">
      <c r="B45" s="605">
        <v>6</v>
      </c>
      <c r="C45" s="640"/>
      <c r="D45" s="604"/>
      <c r="E45" s="801"/>
      <c r="F45" s="802"/>
      <c r="G45" s="805"/>
      <c r="H45" s="806"/>
    </row>
    <row r="46" spans="2:8">
      <c r="B46" s="605">
        <v>7</v>
      </c>
      <c r="C46" s="640"/>
      <c r="D46" s="604"/>
      <c r="E46" s="801"/>
      <c r="F46" s="802"/>
      <c r="G46" s="805"/>
      <c r="H46" s="806"/>
    </row>
    <row r="47" spans="2:8">
      <c r="B47" s="605">
        <v>8</v>
      </c>
      <c r="C47" s="640"/>
      <c r="D47" s="604"/>
      <c r="E47" s="801"/>
      <c r="F47" s="802"/>
      <c r="G47" s="805"/>
      <c r="H47" s="806"/>
    </row>
    <row r="48" spans="2:8">
      <c r="B48" s="605">
        <v>9</v>
      </c>
      <c r="C48" s="640"/>
      <c r="D48" s="604"/>
      <c r="E48" s="801"/>
      <c r="F48" s="802"/>
      <c r="G48" s="805"/>
      <c r="H48" s="806"/>
    </row>
    <row r="49" spans="2:8">
      <c r="B49" s="605">
        <v>10</v>
      </c>
      <c r="C49" s="640"/>
      <c r="D49" s="604"/>
      <c r="E49" s="801"/>
      <c r="F49" s="802"/>
      <c r="G49" s="805"/>
      <c r="H49" s="806"/>
    </row>
    <row r="50" spans="2:8">
      <c r="B50" s="605" t="s">
        <v>480</v>
      </c>
      <c r="C50" s="640"/>
      <c r="D50" s="604"/>
      <c r="E50" s="801"/>
      <c r="F50" s="802"/>
      <c r="G50" s="805"/>
      <c r="H50" s="80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0" zoomScale="85" zoomScaleNormal="85" workbookViewId="0">
      <selection activeCell="D49" sqref="D49"/>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row>
    <row r="10" spans="2:17" s="17" customFormat="1" ht="16.5" customHeight="1"/>
    <row r="11" spans="2:17" s="17" customFormat="1" ht="36.75" customHeight="1">
      <c r="B11" s="807" t="s">
        <v>742</v>
      </c>
      <c r="C11" s="807"/>
      <c r="D11" s="807"/>
      <c r="E11" s="807"/>
      <c r="F11" s="807"/>
      <c r="G11" s="807"/>
      <c r="H11" s="807"/>
      <c r="I11" s="807"/>
      <c r="J11" s="807"/>
      <c r="K11" s="807"/>
      <c r="L11" s="807"/>
      <c r="M11" s="807"/>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+'4.  2011-2014 LRAM'!AA20</f>
        <v>General Service 50 to 4,999 kW</v>
      </c>
      <c r="G13" s="243" t="str">
        <f>+'4.  2011-2014 LRAM'!AB20</f>
        <v>Large Use</v>
      </c>
      <c r="H13" s="243" t="str">
        <f>+'4.  2011-2014 LRAM'!AC20</f>
        <v>Large Use 2</v>
      </c>
      <c r="I13" s="243" t="str">
        <f>+'4.  2011-2014 LRAM'!AD20</f>
        <v>Street Lighting</v>
      </c>
      <c r="J13" s="243" t="str">
        <f>+'4.  2011-2014 LRAM'!AE20</f>
        <v>Unmetered Scattered Load</v>
      </c>
      <c r="K13" s="243" t="str">
        <f>+'4.  2011-2014 LRAM'!AF20</f>
        <v/>
      </c>
      <c r="L13" s="243" t="str">
        <f>+'4.  2011-2014 LRAM'!AG20</f>
        <v/>
      </c>
      <c r="M13" s="243" t="str">
        <f>+'4.  2011-2014 LRAM'!AH20</f>
        <v/>
      </c>
      <c r="N13" s="243" t="str">
        <f>+'4.  2011-2014 LRAM'!AI20</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+'4.  2011-2014 LRAM'!AA21</f>
        <v>kW</v>
      </c>
      <c r="G14" s="578" t="str">
        <f>+'4.  2011-2014 LRAM'!AB21</f>
        <v>kW</v>
      </c>
      <c r="H14" s="578" t="str">
        <f>+'4.  2011-2014 LRAM'!AC21</f>
        <v>kW</v>
      </c>
      <c r="I14" s="578" t="str">
        <f>+'4.  2011-2014 LRAM'!AD21</f>
        <v>kW</v>
      </c>
      <c r="J14" s="578" t="str">
        <f>+'4.  2011-2014 LRAM'!AE21</f>
        <v>kWh</v>
      </c>
      <c r="K14" s="578">
        <f>+'4.  2011-2014 LRAM'!AF21</f>
        <v>0</v>
      </c>
      <c r="L14" s="578">
        <f>+'4.  2011-2014 LRAM'!AG21</f>
        <v>0</v>
      </c>
      <c r="M14" s="578">
        <f>+'4.  2011-2014 LRAM'!AH21</f>
        <v>0</v>
      </c>
      <c r="N14" s="578">
        <f>+'4.  2011-2014 LRAM'!AI21</f>
        <v>0</v>
      </c>
      <c r="O14" s="578">
        <f>'1.  LRAMVA Summary'!O53</f>
        <v>0</v>
      </c>
      <c r="P14" s="578">
        <f>'1.  LRAMVA Summary'!P53</f>
        <v>0</v>
      </c>
      <c r="Q14" s="579">
        <f>'1.  LRAMVA Summary'!Q53</f>
        <v>0</v>
      </c>
    </row>
    <row r="15" spans="2:17" s="456" customFormat="1" ht="15.75" customHeight="1">
      <c r="B15" s="461" t="s">
        <v>27</v>
      </c>
      <c r="C15" s="623">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3">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2016</v>
      </c>
    </row>
    <row r="25" spans="2:17" s="2" customFormat="1" ht="15.75" customHeight="1">
      <c r="D25" s="20"/>
    </row>
    <row r="26" spans="2:17" s="2" customFormat="1" ht="42" customHeight="1">
      <c r="B26" s="807" t="s">
        <v>742</v>
      </c>
      <c r="C26" s="807"/>
      <c r="D26" s="807"/>
      <c r="E26" s="807"/>
      <c r="F26" s="807"/>
      <c r="G26" s="807"/>
      <c r="H26" s="807"/>
      <c r="I26" s="807"/>
      <c r="J26" s="807"/>
      <c r="K26" s="807"/>
      <c r="L26" s="807"/>
      <c r="M26" s="807"/>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+F13</f>
        <v>General Service 50 to 4,999 kW</v>
      </c>
      <c r="G28" s="243" t="str">
        <f t="shared" ref="G28:Q28" si="2">+G13</f>
        <v>Large Use</v>
      </c>
      <c r="H28" s="243" t="str">
        <f t="shared" si="2"/>
        <v>Large Use 2</v>
      </c>
      <c r="I28" s="243" t="str">
        <f t="shared" si="2"/>
        <v>Street Lighting</v>
      </c>
      <c r="J28" s="243" t="str">
        <f t="shared" si="2"/>
        <v>Unmetered Scattered Load</v>
      </c>
      <c r="K28" s="243" t="str">
        <f t="shared" si="2"/>
        <v/>
      </c>
      <c r="L28" s="243" t="str">
        <f t="shared" si="2"/>
        <v/>
      </c>
      <c r="M28" s="243" t="str">
        <f t="shared" si="2"/>
        <v/>
      </c>
      <c r="N28" s="243" t="str">
        <f t="shared" si="2"/>
        <v/>
      </c>
      <c r="O28" s="243" t="str">
        <f t="shared" si="2"/>
        <v/>
      </c>
      <c r="P28" s="243" t="str">
        <f t="shared" si="2"/>
        <v/>
      </c>
      <c r="Q28" s="243" t="str">
        <f t="shared" si="2"/>
        <v/>
      </c>
    </row>
    <row r="29" spans="2:17" s="2" customFormat="1" ht="15.75" customHeight="1">
      <c r="B29" s="82"/>
      <c r="C29" s="577"/>
      <c r="D29" s="578" t="str">
        <f>'1.  LRAMVA Summary'!D53</f>
        <v>kWh</v>
      </c>
      <c r="E29" s="578" t="str">
        <f>'1.  LRAMVA Summary'!E53</f>
        <v>kWh</v>
      </c>
      <c r="F29" s="578" t="str">
        <f>+F14</f>
        <v>kW</v>
      </c>
      <c r="G29" s="578" t="str">
        <f t="shared" ref="G29:Q29" si="3">+G14</f>
        <v>kW</v>
      </c>
      <c r="H29" s="578" t="str">
        <f t="shared" si="3"/>
        <v>kW</v>
      </c>
      <c r="I29" s="578" t="str">
        <f t="shared" si="3"/>
        <v>kW</v>
      </c>
      <c r="J29" s="578" t="str">
        <f t="shared" si="3"/>
        <v>kWh</v>
      </c>
      <c r="K29" s="578">
        <f t="shared" si="3"/>
        <v>0</v>
      </c>
      <c r="L29" s="578">
        <f t="shared" si="3"/>
        <v>0</v>
      </c>
      <c r="M29" s="578">
        <f t="shared" si="3"/>
        <v>0</v>
      </c>
      <c r="N29" s="578">
        <f t="shared" si="3"/>
        <v>0</v>
      </c>
      <c r="O29" s="578">
        <f t="shared" si="3"/>
        <v>0</v>
      </c>
      <c r="P29" s="578">
        <f t="shared" si="3"/>
        <v>0</v>
      </c>
      <c r="Q29" s="578">
        <f t="shared" si="3"/>
        <v>0</v>
      </c>
    </row>
    <row r="30" spans="2:17" s="456" customFormat="1" ht="15.75" customHeight="1">
      <c r="B30" s="461" t="s">
        <v>27</v>
      </c>
      <c r="C30" s="623">
        <f>SUM(D30:Q30)</f>
        <v>93794629</v>
      </c>
      <c r="D30" s="756">
        <v>25640593</v>
      </c>
      <c r="E30" s="756">
        <v>8037776</v>
      </c>
      <c r="F30" s="756">
        <v>60116260</v>
      </c>
      <c r="G30" s="462"/>
      <c r="H30" s="462"/>
      <c r="I30" s="462"/>
      <c r="J30" s="462"/>
      <c r="K30" s="462"/>
      <c r="L30" s="462"/>
      <c r="M30" s="462"/>
      <c r="N30" s="462"/>
      <c r="O30" s="462"/>
      <c r="P30" s="462"/>
      <c r="Q30" s="452"/>
    </row>
    <row r="31" spans="2:17" s="463" customFormat="1" ht="15" customHeight="1">
      <c r="B31" s="461" t="s">
        <v>28</v>
      </c>
      <c r="C31" s="623">
        <f>SUM(D31:Q31)</f>
        <v>207346</v>
      </c>
      <c r="D31" s="757"/>
      <c r="E31" s="757"/>
      <c r="F31" s="756">
        <v>207346</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25640593</v>
      </c>
      <c r="E33" s="192">
        <f>IF(E29="kw",HLOOKUP(E29,E29:E31,3,FALSE),HLOOKUP(E29,E29:E31,2,FALSE))</f>
        <v>8037776</v>
      </c>
      <c r="F33" s="192">
        <f>IF(F29="kw",HLOOKUP(F29,F29:F31,3,FALSE),HLOOKUP(F29,F29:F31,2,FALSE))</f>
        <v>207346</v>
      </c>
      <c r="G33" s="192">
        <f>IF(G29="kw",HLOOKUP(G29,G29:G31,3,FALSE),HLOOKUP(G29,G29:G31,2,FALSE))</f>
        <v>0</v>
      </c>
      <c r="H33" s="192">
        <f t="shared" ref="H33:Q33" si="4">IF(H29="kw",HLOOKUP(H29,H29:H31,3,FALSE),HLOOKUP(H29,H29:H31,2,FALSE))</f>
        <v>0</v>
      </c>
      <c r="I33" s="192">
        <f t="shared" si="4"/>
        <v>0</v>
      </c>
      <c r="J33" s="192">
        <f t="shared" si="4"/>
        <v>0</v>
      </c>
      <c r="K33" s="192">
        <f t="shared" si="4"/>
        <v>0</v>
      </c>
      <c r="L33" s="192">
        <f t="shared" si="4"/>
        <v>0</v>
      </c>
      <c r="M33" s="192">
        <f t="shared" si="4"/>
        <v>0</v>
      </c>
      <c r="N33" s="192">
        <f t="shared" si="4"/>
        <v>0</v>
      </c>
      <c r="O33" s="192">
        <f t="shared" si="4"/>
        <v>0</v>
      </c>
      <c r="P33" s="192">
        <f t="shared" si="4"/>
        <v>0</v>
      </c>
      <c r="Q33" s="192">
        <f t="shared" si="4"/>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c r="D35" s="454"/>
      <c r="E35" s="93"/>
      <c r="F35" s="93"/>
      <c r="G35" s="93"/>
      <c r="H35" s="93"/>
      <c r="I35" s="93"/>
      <c r="J35" s="93"/>
      <c r="K35" s="93"/>
      <c r="L35" s="93"/>
      <c r="M35" s="93"/>
      <c r="N35" s="93"/>
      <c r="O35" s="93"/>
      <c r="P35" s="93"/>
      <c r="Q35" s="93"/>
    </row>
    <row r="36" spans="2:32" s="438" customFormat="1" ht="21" customHeight="1">
      <c r="B36" s="460" t="s">
        <v>366</v>
      </c>
      <c r="C36" s="368" t="s">
        <v>774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7" t="s">
        <v>614</v>
      </c>
      <c r="C40" s="807"/>
      <c r="D40" s="807"/>
      <c r="E40" s="807"/>
      <c r="F40" s="807"/>
      <c r="G40" s="807"/>
      <c r="H40" s="807"/>
      <c r="I40" s="807"/>
      <c r="J40" s="807"/>
      <c r="K40" s="807"/>
      <c r="L40" s="807"/>
      <c r="M40" s="807"/>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+F13</f>
        <v>General Service 50 to 4,999 kW</v>
      </c>
      <c r="G42" s="243" t="str">
        <f t="shared" ref="G42:Q42" si="5">+G13</f>
        <v>Large Use</v>
      </c>
      <c r="H42" s="243" t="str">
        <f t="shared" si="5"/>
        <v>Large Use 2</v>
      </c>
      <c r="I42" s="243" t="str">
        <f t="shared" si="5"/>
        <v>Street Lighting</v>
      </c>
      <c r="J42" s="243" t="str">
        <f t="shared" si="5"/>
        <v>Unmetered Scattered Load</v>
      </c>
      <c r="K42" s="243" t="str">
        <f t="shared" si="5"/>
        <v/>
      </c>
      <c r="L42" s="243" t="str">
        <f t="shared" si="5"/>
        <v/>
      </c>
      <c r="M42" s="243" t="str">
        <f t="shared" si="5"/>
        <v/>
      </c>
      <c r="N42" s="243" t="str">
        <f t="shared" si="5"/>
        <v/>
      </c>
      <c r="O42" s="243" t="str">
        <f t="shared" si="5"/>
        <v/>
      </c>
      <c r="P42" s="243" t="str">
        <f t="shared" si="5"/>
        <v/>
      </c>
      <c r="Q42" s="243" t="str">
        <f t="shared" si="5"/>
        <v/>
      </c>
      <c r="R42" s="193"/>
    </row>
    <row r="43" spans="2:32" s="146" customFormat="1" ht="18" customHeight="1">
      <c r="B43" s="580"/>
      <c r="C43" s="581"/>
      <c r="D43" s="582" t="str">
        <f>'1.  LRAMVA Summary'!D53</f>
        <v>kWh</v>
      </c>
      <c r="E43" s="582" t="str">
        <f>'1.  LRAMVA Summary'!E53</f>
        <v>kWh</v>
      </c>
      <c r="F43" s="582" t="str">
        <f>+F14</f>
        <v>kW</v>
      </c>
      <c r="G43" s="582" t="str">
        <f t="shared" ref="G43:Q43" si="6">+G14</f>
        <v>kW</v>
      </c>
      <c r="H43" s="582" t="str">
        <f t="shared" si="6"/>
        <v>kW</v>
      </c>
      <c r="I43" s="582" t="str">
        <f t="shared" si="6"/>
        <v>kW</v>
      </c>
      <c r="J43" s="582" t="str">
        <f t="shared" si="6"/>
        <v>kWh</v>
      </c>
      <c r="K43" s="582">
        <f t="shared" si="6"/>
        <v>0</v>
      </c>
      <c r="L43" s="582">
        <f t="shared" si="6"/>
        <v>0</v>
      </c>
      <c r="M43" s="582">
        <f t="shared" si="6"/>
        <v>0</v>
      </c>
      <c r="N43" s="582">
        <f t="shared" si="6"/>
        <v>0</v>
      </c>
      <c r="O43" s="582">
        <f t="shared" si="6"/>
        <v>0</v>
      </c>
      <c r="P43" s="582">
        <f t="shared" si="6"/>
        <v>0</v>
      </c>
      <c r="Q43" s="582">
        <f t="shared" si="6"/>
        <v>0</v>
      </c>
      <c r="R43" s="169"/>
    </row>
    <row r="44" spans="2:32" s="17" customFormat="1" ht="15.75">
      <c r="B44" s="170">
        <v>2011</v>
      </c>
      <c r="C44" s="533"/>
      <c r="D44" s="190">
        <f t="shared" ref="D44:Q44" si="7">IF(ISBLANK($C$44),0,IF($C44=$D$9,HLOOKUP(D43,D14:D18,5,FALSE),HLOOKUP(D43,D29:D33,5,FALSE)))</f>
        <v>0</v>
      </c>
      <c r="E44" s="190">
        <f>IF(ISBLANK($C$44),0,IF($C44=$D$9,HLOOKUP(E43,E14:E18,5,FALSE),HLOOKUP(E43,E29:E33,5,FALSE)))</f>
        <v>0</v>
      </c>
      <c r="F44" s="190">
        <f t="shared" si="7"/>
        <v>0</v>
      </c>
      <c r="G44" s="190">
        <f t="shared" si="7"/>
        <v>0</v>
      </c>
      <c r="H44" s="190">
        <f t="shared" si="7"/>
        <v>0</v>
      </c>
      <c r="I44" s="190">
        <f t="shared" si="7"/>
        <v>0</v>
      </c>
      <c r="J44" s="190">
        <f t="shared" si="7"/>
        <v>0</v>
      </c>
      <c r="K44" s="190">
        <f t="shared" si="7"/>
        <v>0</v>
      </c>
      <c r="L44" s="190">
        <f t="shared" si="7"/>
        <v>0</v>
      </c>
      <c r="M44" s="190">
        <f t="shared" si="7"/>
        <v>0</v>
      </c>
      <c r="N44" s="190">
        <f t="shared" si="7"/>
        <v>0</v>
      </c>
      <c r="O44" s="190">
        <f t="shared" si="7"/>
        <v>0</v>
      </c>
      <c r="P44" s="190">
        <f t="shared" si="7"/>
        <v>0</v>
      </c>
      <c r="Q44" s="190">
        <f t="shared" si="7"/>
        <v>0</v>
      </c>
      <c r="R44" s="194"/>
    </row>
    <row r="45" spans="2:32" s="17" customFormat="1" ht="15.75">
      <c r="B45" s="170">
        <v>2012</v>
      </c>
      <c r="C45" s="533"/>
      <c r="D45" s="190">
        <f t="shared" ref="D45:Q45" si="8">IF(ISBLANK($C$45),0,IF($C$45=$D$9,HLOOKUP(D43,D14:D18,5,FALSE),HLOOKUP(D43,D29:D33,5,FALSE)))</f>
        <v>0</v>
      </c>
      <c r="E45" s="190">
        <f t="shared" si="8"/>
        <v>0</v>
      </c>
      <c r="F45" s="190">
        <f t="shared" si="8"/>
        <v>0</v>
      </c>
      <c r="G45" s="190">
        <f t="shared" si="8"/>
        <v>0</v>
      </c>
      <c r="H45" s="190">
        <f t="shared" si="8"/>
        <v>0</v>
      </c>
      <c r="I45" s="190">
        <f t="shared" si="8"/>
        <v>0</v>
      </c>
      <c r="J45" s="190">
        <f t="shared" si="8"/>
        <v>0</v>
      </c>
      <c r="K45" s="190">
        <f t="shared" si="8"/>
        <v>0</v>
      </c>
      <c r="L45" s="190">
        <f t="shared" si="8"/>
        <v>0</v>
      </c>
      <c r="M45" s="190">
        <f t="shared" si="8"/>
        <v>0</v>
      </c>
      <c r="N45" s="190">
        <f t="shared" si="8"/>
        <v>0</v>
      </c>
      <c r="O45" s="190">
        <f t="shared" si="8"/>
        <v>0</v>
      </c>
      <c r="P45" s="190">
        <f t="shared" si="8"/>
        <v>0</v>
      </c>
      <c r="Q45" s="190">
        <f t="shared" si="8"/>
        <v>0</v>
      </c>
      <c r="R45" s="163"/>
    </row>
    <row r="46" spans="2:32" s="17" customFormat="1" ht="15.75">
      <c r="B46" s="171">
        <v>2013</v>
      </c>
      <c r="C46" s="533"/>
      <c r="D46" s="190">
        <f t="shared" ref="D46:Q46" si="9">IF(ISBLANK($C$46),0,IF($C$46=$D$9,HLOOKUP(D43,D14:D18,5,FALSE),HLOOKUP(D43,D29:D33,5,FALSE)))</f>
        <v>0</v>
      </c>
      <c r="E46" s="190">
        <f t="shared" si="9"/>
        <v>0</v>
      </c>
      <c r="F46" s="190">
        <f t="shared" si="9"/>
        <v>0</v>
      </c>
      <c r="G46" s="190">
        <f t="shared" si="9"/>
        <v>0</v>
      </c>
      <c r="H46" s="190">
        <f t="shared" si="9"/>
        <v>0</v>
      </c>
      <c r="I46" s="190">
        <f t="shared" si="9"/>
        <v>0</v>
      </c>
      <c r="J46" s="190">
        <f t="shared" si="9"/>
        <v>0</v>
      </c>
      <c r="K46" s="190">
        <f t="shared" si="9"/>
        <v>0</v>
      </c>
      <c r="L46" s="190">
        <f t="shared" si="9"/>
        <v>0</v>
      </c>
      <c r="M46" s="190">
        <f t="shared" si="9"/>
        <v>0</v>
      </c>
      <c r="N46" s="190">
        <f t="shared" si="9"/>
        <v>0</v>
      </c>
      <c r="O46" s="190">
        <f t="shared" si="9"/>
        <v>0</v>
      </c>
      <c r="P46" s="190">
        <f t="shared" si="9"/>
        <v>0</v>
      </c>
      <c r="Q46" s="190">
        <f t="shared" si="9"/>
        <v>0</v>
      </c>
      <c r="R46" s="163"/>
    </row>
    <row r="47" spans="2:32" s="17" customFormat="1" ht="15.75">
      <c r="B47" s="171">
        <v>2014</v>
      </c>
      <c r="C47" s="533"/>
      <c r="D47" s="190">
        <f t="shared" ref="D47:Q47" si="10">IF(ISBLANK($C$47),0,IF($C$47=$D$9,HLOOKUP(D43,D14:D18,5,FALSE),HLOOKUP(D43,D29:D33,5,FALSE)))</f>
        <v>0</v>
      </c>
      <c r="E47" s="190">
        <f t="shared" si="10"/>
        <v>0</v>
      </c>
      <c r="F47" s="190">
        <f t="shared" si="10"/>
        <v>0</v>
      </c>
      <c r="G47" s="190">
        <f t="shared" si="10"/>
        <v>0</v>
      </c>
      <c r="H47" s="190">
        <f t="shared" si="10"/>
        <v>0</v>
      </c>
      <c r="I47" s="190">
        <f t="shared" si="10"/>
        <v>0</v>
      </c>
      <c r="J47" s="190">
        <f t="shared" si="10"/>
        <v>0</v>
      </c>
      <c r="K47" s="190">
        <f t="shared" si="10"/>
        <v>0</v>
      </c>
      <c r="L47" s="190">
        <f t="shared" si="10"/>
        <v>0</v>
      </c>
      <c r="M47" s="190">
        <f t="shared" si="10"/>
        <v>0</v>
      </c>
      <c r="N47" s="190">
        <f t="shared" si="10"/>
        <v>0</v>
      </c>
      <c r="O47" s="190">
        <f t="shared" si="10"/>
        <v>0</v>
      </c>
      <c r="P47" s="190">
        <f t="shared" si="10"/>
        <v>0</v>
      </c>
      <c r="Q47" s="190">
        <f t="shared" si="10"/>
        <v>0</v>
      </c>
      <c r="R47" s="163"/>
    </row>
    <row r="48" spans="2:32" s="17" customFormat="1" ht="15.75">
      <c r="B48" s="171">
        <v>2015</v>
      </c>
      <c r="C48" s="533"/>
      <c r="D48" s="190">
        <f t="shared" ref="D48:Q48" si="11">IF(ISBLANK($C$48),0,IF($C$48=$D$9,HLOOKUP(D43,D14:D18,5,FALSE),HLOOKUP(D43,D29:D33,5,FALSE)))</f>
        <v>0</v>
      </c>
      <c r="E48" s="190">
        <f t="shared" si="11"/>
        <v>0</v>
      </c>
      <c r="F48" s="190">
        <f t="shared" si="11"/>
        <v>0</v>
      </c>
      <c r="G48" s="190">
        <f t="shared" si="11"/>
        <v>0</v>
      </c>
      <c r="H48" s="190">
        <f t="shared" si="11"/>
        <v>0</v>
      </c>
      <c r="I48" s="190">
        <f t="shared" si="11"/>
        <v>0</v>
      </c>
      <c r="J48" s="190">
        <f t="shared" si="11"/>
        <v>0</v>
      </c>
      <c r="K48" s="190">
        <f t="shared" si="11"/>
        <v>0</v>
      </c>
      <c r="L48" s="190">
        <f t="shared" si="11"/>
        <v>0</v>
      </c>
      <c r="M48" s="190">
        <f t="shared" si="11"/>
        <v>0</v>
      </c>
      <c r="N48" s="190">
        <f t="shared" si="11"/>
        <v>0</v>
      </c>
      <c r="O48" s="190">
        <f t="shared" si="11"/>
        <v>0</v>
      </c>
      <c r="P48" s="190">
        <f t="shared" si="11"/>
        <v>0</v>
      </c>
      <c r="Q48" s="190">
        <f t="shared" si="11"/>
        <v>0</v>
      </c>
      <c r="R48" s="163"/>
      <c r="AF48" s="163"/>
    </row>
    <row r="49" spans="2:32" s="17" customFormat="1" ht="15.75">
      <c r="B49" s="171">
        <v>2016</v>
      </c>
      <c r="C49" s="533"/>
      <c r="D49" s="190">
        <f t="shared" ref="D49:Q49" si="12">IF(ISBLANK($C$49),0,IF($C$49=$D$9,HLOOKUP(D43,D14:D18,5,FALSE),HLOOKUP(D43,D29:D33,5,FALSE)))</f>
        <v>0</v>
      </c>
      <c r="E49" s="190">
        <f t="shared" si="12"/>
        <v>0</v>
      </c>
      <c r="F49" s="190">
        <f t="shared" si="12"/>
        <v>0</v>
      </c>
      <c r="G49" s="190">
        <f t="shared" si="12"/>
        <v>0</v>
      </c>
      <c r="H49" s="190">
        <f t="shared" si="12"/>
        <v>0</v>
      </c>
      <c r="I49" s="190">
        <f t="shared" si="12"/>
        <v>0</v>
      </c>
      <c r="J49" s="190">
        <f t="shared" si="12"/>
        <v>0</v>
      </c>
      <c r="K49" s="190">
        <f t="shared" si="12"/>
        <v>0</v>
      </c>
      <c r="L49" s="190">
        <f t="shared" si="12"/>
        <v>0</v>
      </c>
      <c r="M49" s="190">
        <f t="shared" si="12"/>
        <v>0</v>
      </c>
      <c r="N49" s="190">
        <f t="shared" si="12"/>
        <v>0</v>
      </c>
      <c r="O49" s="190">
        <f t="shared" si="12"/>
        <v>0</v>
      </c>
      <c r="P49" s="190">
        <f t="shared" si="12"/>
        <v>0</v>
      </c>
      <c r="Q49" s="190">
        <f t="shared" si="12"/>
        <v>0</v>
      </c>
      <c r="R49" s="163"/>
      <c r="AF49" s="163"/>
    </row>
    <row r="50" spans="2:32" s="17" customFormat="1" ht="15.75">
      <c r="B50" s="171">
        <v>2017</v>
      </c>
      <c r="C50" s="533"/>
      <c r="D50" s="190">
        <f t="shared" ref="D50:I50" si="13">IF(ISBLANK($C$50),0,IF($C$50=$D$9,HLOOKUP(D43,D14:D18,5,FALSE),HLOOKUP(D43,D29:D33,5,FALSE)))</f>
        <v>0</v>
      </c>
      <c r="E50" s="190">
        <f t="shared" si="13"/>
        <v>0</v>
      </c>
      <c r="F50" s="190">
        <f t="shared" si="13"/>
        <v>0</v>
      </c>
      <c r="G50" s="190">
        <f t="shared" si="13"/>
        <v>0</v>
      </c>
      <c r="H50" s="190">
        <f t="shared" si="13"/>
        <v>0</v>
      </c>
      <c r="I50" s="190">
        <f t="shared" si="13"/>
        <v>0</v>
      </c>
      <c r="J50" s="190">
        <f t="shared" ref="J50:Q50" si="14">IF(ISBLANK($C$50),0,IF($C$50=$D$9,HLOOKUP(J43,J14:J18,5,FALSE),HLOOKUP(J43,J29:J33,5,FALSE)))</f>
        <v>0</v>
      </c>
      <c r="K50" s="190">
        <f t="shared" si="14"/>
        <v>0</v>
      </c>
      <c r="L50" s="190">
        <f t="shared" si="14"/>
        <v>0</v>
      </c>
      <c r="M50" s="190">
        <f t="shared" si="14"/>
        <v>0</v>
      </c>
      <c r="N50" s="190">
        <f t="shared" si="14"/>
        <v>0</v>
      </c>
      <c r="O50" s="190">
        <f t="shared" si="14"/>
        <v>0</v>
      </c>
      <c r="P50" s="190">
        <f t="shared" si="14"/>
        <v>0</v>
      </c>
      <c r="Q50" s="190">
        <f t="shared" si="14"/>
        <v>0</v>
      </c>
      <c r="R50" s="163"/>
      <c r="AF50" s="163"/>
    </row>
    <row r="51" spans="2:32" s="17" customFormat="1" ht="15.75">
      <c r="B51" s="171">
        <v>2018</v>
      </c>
      <c r="C51" s="533"/>
      <c r="D51" s="190">
        <f t="shared" ref="D51:Q51" si="15">IF(ISBLANK($C$51),0,IF($C$51=$D$9,HLOOKUP(D43,D14:D18,5,FALSE),HLOOKUP(D43,D29:D33,5,FALSE)))</f>
        <v>0</v>
      </c>
      <c r="E51" s="190">
        <f t="shared" si="15"/>
        <v>0</v>
      </c>
      <c r="F51" s="190">
        <f t="shared" si="15"/>
        <v>0</v>
      </c>
      <c r="G51" s="190">
        <f t="shared" si="15"/>
        <v>0</v>
      </c>
      <c r="H51" s="190">
        <f t="shared" si="15"/>
        <v>0</v>
      </c>
      <c r="I51" s="190">
        <f t="shared" si="15"/>
        <v>0</v>
      </c>
      <c r="J51" s="190">
        <f t="shared" si="15"/>
        <v>0</v>
      </c>
      <c r="K51" s="190">
        <f t="shared" si="15"/>
        <v>0</v>
      </c>
      <c r="L51" s="190">
        <f t="shared" si="15"/>
        <v>0</v>
      </c>
      <c r="M51" s="190">
        <f t="shared" si="15"/>
        <v>0</v>
      </c>
      <c r="N51" s="190">
        <f t="shared" si="15"/>
        <v>0</v>
      </c>
      <c r="O51" s="190">
        <f t="shared" si="15"/>
        <v>0</v>
      </c>
      <c r="P51" s="190">
        <f t="shared" si="15"/>
        <v>0</v>
      </c>
      <c r="Q51" s="190">
        <f t="shared" si="15"/>
        <v>0</v>
      </c>
      <c r="R51" s="163"/>
      <c r="AF51" s="163"/>
    </row>
    <row r="52" spans="2:32" s="17" customFormat="1" ht="15.75">
      <c r="B52" s="171">
        <v>2019</v>
      </c>
      <c r="C52" s="533">
        <v>2016</v>
      </c>
      <c r="D52" s="190">
        <f t="shared" ref="D52:Q52" si="16">IF(ISBLANK($C$52),0,IF($C$52=$D$9,HLOOKUP(D43,D14:D18,5,FALSE),HLOOKUP(D43,D29:D33,5,FALSE)))</f>
        <v>25640593</v>
      </c>
      <c r="E52" s="190">
        <f t="shared" si="16"/>
        <v>8037776</v>
      </c>
      <c r="F52" s="190">
        <f t="shared" si="16"/>
        <v>207346</v>
      </c>
      <c r="G52" s="190">
        <f t="shared" si="16"/>
        <v>0</v>
      </c>
      <c r="H52" s="190">
        <f t="shared" si="16"/>
        <v>0</v>
      </c>
      <c r="I52" s="190">
        <f t="shared" si="16"/>
        <v>0</v>
      </c>
      <c r="J52" s="190">
        <f t="shared" si="16"/>
        <v>0</v>
      </c>
      <c r="K52" s="190">
        <f t="shared" si="16"/>
        <v>0</v>
      </c>
      <c r="L52" s="190">
        <f t="shared" si="16"/>
        <v>0</v>
      </c>
      <c r="M52" s="190">
        <f t="shared" si="16"/>
        <v>0</v>
      </c>
      <c r="N52" s="190">
        <f t="shared" si="16"/>
        <v>0</v>
      </c>
      <c r="O52" s="190">
        <f t="shared" si="16"/>
        <v>0</v>
      </c>
      <c r="P52" s="190">
        <f t="shared" si="16"/>
        <v>0</v>
      </c>
      <c r="Q52" s="190">
        <f t="shared" si="16"/>
        <v>0</v>
      </c>
      <c r="R52" s="163"/>
      <c r="AF52" s="163"/>
    </row>
    <row r="53" spans="2:32" s="17" customFormat="1" ht="15.75">
      <c r="B53" s="171">
        <v>2020</v>
      </c>
      <c r="C53" s="533"/>
      <c r="D53" s="190">
        <f t="shared" ref="D53:Q53" si="17">IF(ISBLANK($C$53),0,IF($C$53=$D$9,HLOOKUP(D43,D14:D18,5,FALSE),HLOOKUP(D43,D29:D33,5,FALSE)))</f>
        <v>0</v>
      </c>
      <c r="E53" s="190">
        <f t="shared" si="17"/>
        <v>0</v>
      </c>
      <c r="F53" s="190">
        <f t="shared" si="17"/>
        <v>0</v>
      </c>
      <c r="G53" s="190">
        <f t="shared" si="17"/>
        <v>0</v>
      </c>
      <c r="H53" s="190">
        <f t="shared" si="17"/>
        <v>0</v>
      </c>
      <c r="I53" s="190">
        <f t="shared" si="17"/>
        <v>0</v>
      </c>
      <c r="J53" s="190">
        <f t="shared" si="17"/>
        <v>0</v>
      </c>
      <c r="K53" s="190">
        <f t="shared" si="17"/>
        <v>0</v>
      </c>
      <c r="L53" s="190">
        <f t="shared" si="17"/>
        <v>0</v>
      </c>
      <c r="M53" s="190">
        <f t="shared" si="17"/>
        <v>0</v>
      </c>
      <c r="N53" s="190">
        <f t="shared" si="17"/>
        <v>0</v>
      </c>
      <c r="O53" s="190">
        <f t="shared" si="17"/>
        <v>0</v>
      </c>
      <c r="P53" s="190">
        <f t="shared" si="17"/>
        <v>0</v>
      </c>
      <c r="Q53" s="190">
        <f t="shared" si="17"/>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E1" zoomScale="90" zoomScaleNormal="90" workbookViewId="0">
      <selection activeCell="E80" sqref="A1:XFD1048576"/>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8" t="s">
        <v>171</v>
      </c>
      <c r="C4" s="85" t="s">
        <v>175</v>
      </c>
      <c r="D4" s="85"/>
      <c r="E4" s="49"/>
    </row>
    <row r="5" spans="1:26" s="18" customFormat="1" ht="26.25" hidden="1" customHeight="1" outlineLevel="1" thickBot="1">
      <c r="A5" s="4"/>
      <c r="B5" s="808"/>
      <c r="C5" s="86" t="s">
        <v>172</v>
      </c>
      <c r="D5" s="86"/>
      <c r="E5" s="49"/>
    </row>
    <row r="6" spans="1:26" ht="26.25" hidden="1" customHeight="1" outlineLevel="1" thickBot="1">
      <c r="B6" s="808"/>
      <c r="C6" s="814" t="s">
        <v>551</v>
      </c>
      <c r="D6" s="81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1" t="s">
        <v>482</v>
      </c>
      <c r="D8" s="590"/>
      <c r="M8" s="6"/>
      <c r="N8" s="6"/>
      <c r="O8" s="6"/>
      <c r="P8" s="6"/>
      <c r="Q8" s="6"/>
      <c r="R8" s="6"/>
      <c r="S8" s="6"/>
      <c r="T8" s="6"/>
      <c r="U8" s="6"/>
      <c r="V8" s="6"/>
      <c r="W8" s="6"/>
      <c r="X8" s="6"/>
      <c r="Y8" s="6"/>
      <c r="Z8" s="6"/>
    </row>
    <row r="9" spans="1:26" s="18" customFormat="1" ht="19.5" hidden="1" customHeight="1" outlineLevel="1">
      <c r="A9" s="4"/>
      <c r="B9" s="539"/>
      <c r="C9" s="591" t="s">
        <v>528</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16" t="s">
        <v>622</v>
      </c>
      <c r="C12" s="816"/>
      <c r="D12" s="816"/>
      <c r="E12" s="816"/>
      <c r="F12" s="816"/>
      <c r="G12" s="816"/>
      <c r="H12" s="816"/>
      <c r="I12" s="816"/>
      <c r="J12" s="816"/>
      <c r="K12" s="816"/>
      <c r="L12" s="816"/>
      <c r="M12" s="816"/>
      <c r="N12" s="816"/>
      <c r="O12" s="81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563</v>
      </c>
      <c r="E14" s="471" t="s">
        <v>564</v>
      </c>
      <c r="F14" s="471" t="s">
        <v>565</v>
      </c>
      <c r="G14" s="471" t="s">
        <v>566</v>
      </c>
      <c r="H14" s="471" t="s">
        <v>567</v>
      </c>
      <c r="I14" s="471" t="s">
        <v>568</v>
      </c>
      <c r="J14" s="471" t="s">
        <v>569</v>
      </c>
      <c r="K14" s="471" t="s">
        <v>570</v>
      </c>
      <c r="L14" s="471" t="s">
        <v>772</v>
      </c>
      <c r="M14" s="471" t="s">
        <v>773</v>
      </c>
      <c r="N14" s="471" t="s">
        <v>571</v>
      </c>
      <c r="O14" s="471" t="s">
        <v>572</v>
      </c>
      <c r="P14" s="7"/>
    </row>
    <row r="15" spans="1:26" s="7" customFormat="1" ht="18.75" customHeight="1">
      <c r="B15" s="472" t="s">
        <v>188</v>
      </c>
      <c r="C15" s="809"/>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0"/>
      <c r="D16" s="476"/>
      <c r="E16" s="476"/>
      <c r="F16" s="476"/>
      <c r="G16" s="476"/>
      <c r="H16" s="476"/>
      <c r="I16" s="476"/>
      <c r="J16" s="476"/>
      <c r="K16" s="476"/>
      <c r="L16" s="476">
        <v>4</v>
      </c>
      <c r="M16" s="476">
        <v>1</v>
      </c>
      <c r="N16" s="476"/>
      <c r="O16" s="477"/>
    </row>
    <row r="17" spans="1:15" s="111" customFormat="1" ht="17.25" customHeight="1">
      <c r="B17" s="478" t="s">
        <v>560</v>
      </c>
      <c r="C17" s="81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8</v>
      </c>
      <c r="M17" s="112">
        <f t="shared" si="1"/>
        <v>11</v>
      </c>
      <c r="N17" s="112">
        <f t="shared" si="1"/>
        <v>12</v>
      </c>
      <c r="O17" s="113">
        <f t="shared" si="1"/>
        <v>12</v>
      </c>
    </row>
    <row r="18" spans="1:15" s="7" customFormat="1" ht="17.25" customHeight="1">
      <c r="B18" s="479" t="str">
        <f>'1.  LRAMVA Summary'!B29</f>
        <v>Residential</v>
      </c>
      <c r="C18" s="812" t="str">
        <f>'2. LRAMVA Threshold'!D43</f>
        <v>kWh</v>
      </c>
      <c r="D18" s="46"/>
      <c r="E18" s="46"/>
      <c r="F18" s="46"/>
      <c r="G18" s="46"/>
      <c r="H18" s="46"/>
      <c r="I18" s="46"/>
      <c r="J18" s="46"/>
      <c r="K18" s="46"/>
      <c r="L18" s="46">
        <v>4.0000000000000001E-3</v>
      </c>
      <c r="M18" s="46"/>
      <c r="N18" s="46"/>
      <c r="O18" s="69"/>
    </row>
    <row r="19" spans="1:15" s="7" customFormat="1" ht="15" hidden="1" customHeight="1" outlineLevel="1">
      <c r="B19" s="535" t="s">
        <v>511</v>
      </c>
      <c r="C19" s="810"/>
      <c r="D19" s="46"/>
      <c r="E19" s="46"/>
      <c r="F19" s="46"/>
      <c r="G19" s="46"/>
      <c r="H19" s="46"/>
      <c r="I19" s="46"/>
      <c r="J19" s="46"/>
      <c r="K19" s="46"/>
      <c r="L19" s="46"/>
      <c r="M19" s="46"/>
      <c r="N19" s="46"/>
      <c r="O19" s="69"/>
    </row>
    <row r="20" spans="1:15" s="7" customFormat="1" ht="15" hidden="1" customHeight="1" outlineLevel="1">
      <c r="B20" s="535" t="s">
        <v>512</v>
      </c>
      <c r="C20" s="810"/>
      <c r="D20" s="46"/>
      <c r="E20" s="46"/>
      <c r="F20" s="46"/>
      <c r="G20" s="46"/>
      <c r="H20" s="46"/>
      <c r="I20" s="46"/>
      <c r="J20" s="46"/>
      <c r="K20" s="46"/>
      <c r="L20" s="46"/>
      <c r="M20" s="46"/>
      <c r="N20" s="46"/>
      <c r="O20" s="69"/>
    </row>
    <row r="21" spans="1:15" s="7" customFormat="1" ht="15" hidden="1" customHeight="1" outlineLevel="1">
      <c r="B21" s="535" t="s">
        <v>490</v>
      </c>
      <c r="C21" s="810"/>
      <c r="D21" s="46"/>
      <c r="E21" s="46"/>
      <c r="F21" s="46"/>
      <c r="G21" s="46"/>
      <c r="H21" s="46"/>
      <c r="I21" s="46"/>
      <c r="J21" s="46"/>
      <c r="K21" s="46"/>
      <c r="L21" s="46"/>
      <c r="M21" s="46"/>
      <c r="N21" s="46"/>
      <c r="O21" s="69"/>
    </row>
    <row r="22" spans="1:15" s="7" customFormat="1" ht="14.25" customHeight="1" collapsed="1">
      <c r="B22" s="535" t="s">
        <v>513</v>
      </c>
      <c r="C22" s="813"/>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4.0000000000000001E-3</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0</v>
      </c>
      <c r="H23" s="483">
        <f>ROUND(SUM(G22*H16+H22*H17)/12,4)</f>
        <v>0</v>
      </c>
      <c r="I23" s="483">
        <f>ROUND(SUM(H22*I16+I22*I17)/12,4)</f>
        <v>0</v>
      </c>
      <c r="J23" s="483">
        <f t="shared" ref="J23:N23" si="3">ROUND(SUM(I22*J16+J22*J17)/12,4)</f>
        <v>0</v>
      </c>
      <c r="K23" s="483">
        <f t="shared" si="3"/>
        <v>0</v>
      </c>
      <c r="L23" s="483">
        <f t="shared" si="3"/>
        <v>2.7000000000000001E-3</v>
      </c>
      <c r="M23" s="483">
        <f>ROUND(SUM(L22*M16+M22*M17)/12,4)</f>
        <v>2.9999999999999997E-4</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812" t="str">
        <f>'2. LRAMVA Threshold'!E43</f>
        <v>kWh</v>
      </c>
      <c r="D25" s="46"/>
      <c r="E25" s="46"/>
      <c r="F25" s="46"/>
      <c r="G25" s="46"/>
      <c r="H25" s="46"/>
      <c r="I25" s="46"/>
      <c r="J25" s="46"/>
      <c r="K25" s="46"/>
      <c r="L25" s="46">
        <v>1.06E-2</v>
      </c>
      <c r="M25" s="46">
        <v>1.09E-2</v>
      </c>
      <c r="N25" s="46"/>
      <c r="O25" s="69"/>
    </row>
    <row r="26" spans="1:15" s="18" customFormat="1" hidden="1" outlineLevel="1">
      <c r="A26" s="4"/>
      <c r="B26" s="535" t="s">
        <v>511</v>
      </c>
      <c r="C26" s="810"/>
      <c r="D26" s="46"/>
      <c r="E26" s="46"/>
      <c r="F26" s="46"/>
      <c r="G26" s="46"/>
      <c r="H26" s="46"/>
      <c r="I26" s="46"/>
      <c r="J26" s="46"/>
      <c r="K26" s="46"/>
      <c r="L26" s="46"/>
      <c r="M26" s="46"/>
      <c r="N26" s="46"/>
      <c r="O26" s="69"/>
    </row>
    <row r="27" spans="1:15" s="18" customFormat="1" hidden="1" outlineLevel="1">
      <c r="A27" s="4"/>
      <c r="B27" s="535" t="s">
        <v>512</v>
      </c>
      <c r="C27" s="810"/>
      <c r="D27" s="46"/>
      <c r="E27" s="46"/>
      <c r="F27" s="46"/>
      <c r="G27" s="46"/>
      <c r="H27" s="46"/>
      <c r="I27" s="46"/>
      <c r="J27" s="46"/>
      <c r="K27" s="46"/>
      <c r="L27" s="46"/>
      <c r="M27" s="46"/>
      <c r="N27" s="46"/>
      <c r="O27" s="69"/>
    </row>
    <row r="28" spans="1:15" s="18" customFormat="1" hidden="1" outlineLevel="1">
      <c r="A28" s="4"/>
      <c r="B28" s="535" t="s">
        <v>490</v>
      </c>
      <c r="C28" s="810"/>
      <c r="D28" s="46"/>
      <c r="E28" s="46"/>
      <c r="F28" s="46"/>
      <c r="G28" s="46"/>
      <c r="H28" s="46"/>
      <c r="I28" s="46"/>
      <c r="J28" s="46"/>
      <c r="K28" s="46"/>
      <c r="L28" s="46"/>
      <c r="M28" s="46"/>
      <c r="N28" s="46"/>
      <c r="O28" s="69"/>
    </row>
    <row r="29" spans="1:15" s="18" customFormat="1" collapsed="1">
      <c r="A29" s="4"/>
      <c r="B29" s="535" t="s">
        <v>513</v>
      </c>
      <c r="C29" s="813"/>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1.06E-2</v>
      </c>
      <c r="M29" s="65">
        <f t="shared" si="4"/>
        <v>1.09E-2</v>
      </c>
      <c r="N29" s="65">
        <f t="shared" si="4"/>
        <v>0</v>
      </c>
      <c r="O29" s="76"/>
    </row>
    <row r="30" spans="1:15" s="18" customFormat="1">
      <c r="A30" s="4"/>
      <c r="B30" s="491" t="s">
        <v>514</v>
      </c>
      <c r="C30" s="487"/>
      <c r="D30" s="71"/>
      <c r="E30" s="483">
        <f>ROUND(SUM(D29*E16+E29*E17)/12,4)</f>
        <v>0</v>
      </c>
      <c r="F30" s="483">
        <f t="shared" ref="F30:M30" si="5">ROUND(SUM(E29*F16+F29*F17)/12,4)</f>
        <v>0</v>
      </c>
      <c r="G30" s="483">
        <f t="shared" si="5"/>
        <v>0</v>
      </c>
      <c r="H30" s="483">
        <f t="shared" si="5"/>
        <v>0</v>
      </c>
      <c r="I30" s="483">
        <f t="shared" si="5"/>
        <v>0</v>
      </c>
      <c r="J30" s="483">
        <f>ROUND(SUM(I29*J16+J29*J17)/12,4)</f>
        <v>0</v>
      </c>
      <c r="K30" s="483">
        <f t="shared" si="5"/>
        <v>0</v>
      </c>
      <c r="L30" s="483">
        <f t="shared" si="5"/>
        <v>7.1000000000000004E-3</v>
      </c>
      <c r="M30" s="483">
        <f t="shared" si="5"/>
        <v>1.09E-2</v>
      </c>
      <c r="N30" s="483">
        <f>ROUND(SUM(M29*N16+N29*N17)/12,4)</f>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1" t="str">
        <f>'1.  LRAMVA Summary'!B31</f>
        <v>General Service 50 to 4,999 kW</v>
      </c>
      <c r="C32" s="812" t="str">
        <f>'2. LRAMVA Threshold'!F43</f>
        <v>kW</v>
      </c>
      <c r="D32" s="46"/>
      <c r="E32" s="46"/>
      <c r="F32" s="46"/>
      <c r="G32" s="46"/>
      <c r="H32" s="46"/>
      <c r="I32" s="46"/>
      <c r="J32" s="46"/>
      <c r="K32" s="46"/>
      <c r="L32" s="46">
        <v>2.5565000000000002</v>
      </c>
      <c r="M32" s="46">
        <v>2.6150000000000002</v>
      </c>
      <c r="N32" s="46"/>
      <c r="O32" s="69"/>
    </row>
    <row r="33" spans="1:15" s="18" customFormat="1" hidden="1" outlineLevel="1">
      <c r="A33" s="4"/>
      <c r="B33" s="535" t="s">
        <v>511</v>
      </c>
      <c r="C33" s="810"/>
      <c r="D33" s="46"/>
      <c r="E33" s="46"/>
      <c r="F33" s="46"/>
      <c r="G33" s="46"/>
      <c r="H33" s="46"/>
      <c r="I33" s="46"/>
      <c r="J33" s="46"/>
      <c r="K33" s="46"/>
      <c r="L33" s="46"/>
      <c r="M33" s="46"/>
      <c r="N33" s="46"/>
      <c r="O33" s="69"/>
    </row>
    <row r="34" spans="1:15" s="18" customFormat="1" hidden="1" outlineLevel="1">
      <c r="A34" s="4"/>
      <c r="B34" s="535" t="s">
        <v>512</v>
      </c>
      <c r="C34" s="810"/>
      <c r="D34" s="46"/>
      <c r="E34" s="46"/>
      <c r="F34" s="46"/>
      <c r="G34" s="46"/>
      <c r="H34" s="46"/>
      <c r="I34" s="46"/>
      <c r="J34" s="46"/>
      <c r="K34" s="46"/>
      <c r="L34" s="46"/>
      <c r="M34" s="46"/>
      <c r="N34" s="46"/>
      <c r="O34" s="69"/>
    </row>
    <row r="35" spans="1:15" s="18" customFormat="1" hidden="1" outlineLevel="1">
      <c r="A35" s="4"/>
      <c r="B35" s="535" t="s">
        <v>490</v>
      </c>
      <c r="C35" s="810"/>
      <c r="D35" s="46"/>
      <c r="E35" s="46"/>
      <c r="F35" s="46"/>
      <c r="G35" s="46"/>
      <c r="H35" s="46"/>
      <c r="I35" s="46"/>
      <c r="J35" s="46"/>
      <c r="K35" s="46"/>
      <c r="L35" s="46"/>
      <c r="M35" s="46"/>
      <c r="N35" s="46"/>
      <c r="O35" s="69"/>
    </row>
    <row r="36" spans="1:15" s="18" customFormat="1" collapsed="1">
      <c r="A36" s="4"/>
      <c r="B36" s="535" t="s">
        <v>513</v>
      </c>
      <c r="C36" s="813"/>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2.5565000000000002</v>
      </c>
      <c r="M36" s="65">
        <f t="shared" si="6"/>
        <v>2.6150000000000002</v>
      </c>
      <c r="N36" s="65">
        <f>SUM(N32:N35)</f>
        <v>0</v>
      </c>
      <c r="O36" s="76"/>
    </row>
    <row r="37" spans="1:15" s="18" customFormat="1">
      <c r="A37" s="4"/>
      <c r="B37" s="491" t="s">
        <v>514</v>
      </c>
      <c r="C37" s="487"/>
      <c r="D37" s="71"/>
      <c r="E37" s="483">
        <f t="shared" ref="E37:M37" si="7">ROUND(SUM(D36*E16+E36*E17)/12,4)</f>
        <v>0</v>
      </c>
      <c r="F37" s="483">
        <f t="shared" si="7"/>
        <v>0</v>
      </c>
      <c r="G37" s="483">
        <f t="shared" si="7"/>
        <v>0</v>
      </c>
      <c r="H37" s="483">
        <f t="shared" si="7"/>
        <v>0</v>
      </c>
      <c r="I37" s="483">
        <f t="shared" si="7"/>
        <v>0</v>
      </c>
      <c r="J37" s="483">
        <f t="shared" si="7"/>
        <v>0</v>
      </c>
      <c r="K37" s="483">
        <f t="shared" si="7"/>
        <v>0</v>
      </c>
      <c r="L37" s="483">
        <f t="shared" si="7"/>
        <v>1.7042999999999999</v>
      </c>
      <c r="M37" s="483">
        <f t="shared" si="7"/>
        <v>2.6101000000000001</v>
      </c>
      <c r="N37" s="483">
        <f>ROUND(SUM(M36*N16+N36*N17)/12,4)</f>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1" t="str">
        <f>'1.  LRAMVA Summary'!B32</f>
        <v>Large Use</v>
      </c>
      <c r="C39" s="812" t="str">
        <f>'2. LRAMVA Threshold'!G43</f>
        <v>kW</v>
      </c>
      <c r="D39" s="46"/>
      <c r="E39" s="46"/>
      <c r="F39" s="46"/>
      <c r="G39" s="46"/>
      <c r="H39" s="46"/>
      <c r="I39" s="46"/>
      <c r="J39" s="46"/>
      <c r="K39" s="46"/>
      <c r="L39" s="46">
        <v>1.3995</v>
      </c>
      <c r="M39" s="46">
        <v>1.4325000000000001</v>
      </c>
      <c r="N39" s="46"/>
      <c r="O39" s="69"/>
    </row>
    <row r="40" spans="1:15" s="18" customFormat="1" hidden="1" outlineLevel="1">
      <c r="A40" s="4"/>
      <c r="B40" s="535" t="s">
        <v>511</v>
      </c>
      <c r="C40" s="810"/>
      <c r="D40" s="46"/>
      <c r="E40" s="46"/>
      <c r="F40" s="46"/>
      <c r="G40" s="46"/>
      <c r="H40" s="46"/>
      <c r="I40" s="46"/>
      <c r="J40" s="46"/>
      <c r="K40" s="46"/>
      <c r="L40" s="46"/>
      <c r="M40" s="46"/>
      <c r="N40" s="46"/>
      <c r="O40" s="69"/>
    </row>
    <row r="41" spans="1:15" s="18" customFormat="1" hidden="1" outlineLevel="1">
      <c r="A41" s="4"/>
      <c r="B41" s="535" t="s">
        <v>512</v>
      </c>
      <c r="C41" s="810"/>
      <c r="D41" s="46"/>
      <c r="E41" s="46"/>
      <c r="F41" s="46"/>
      <c r="G41" s="46"/>
      <c r="H41" s="46"/>
      <c r="I41" s="46"/>
      <c r="J41" s="46"/>
      <c r="K41" s="46"/>
      <c r="L41" s="46"/>
      <c r="M41" s="46"/>
      <c r="N41" s="46"/>
      <c r="O41" s="69"/>
    </row>
    <row r="42" spans="1:15" s="18" customFormat="1" hidden="1" outlineLevel="1">
      <c r="A42" s="4"/>
      <c r="B42" s="535" t="s">
        <v>490</v>
      </c>
      <c r="C42" s="810"/>
      <c r="D42" s="46"/>
      <c r="E42" s="46"/>
      <c r="F42" s="46"/>
      <c r="G42" s="46"/>
      <c r="H42" s="46"/>
      <c r="I42" s="46"/>
      <c r="J42" s="46"/>
      <c r="K42" s="46"/>
      <c r="L42" s="46"/>
      <c r="M42" s="46"/>
      <c r="N42" s="46"/>
      <c r="O42" s="69"/>
    </row>
    <row r="43" spans="1:15" s="18" customFormat="1" collapsed="1">
      <c r="A43" s="4"/>
      <c r="B43" s="535" t="s">
        <v>513</v>
      </c>
      <c r="C43" s="813"/>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1.3995</v>
      </c>
      <c r="M43" s="65">
        <f t="shared" si="8"/>
        <v>1.4325000000000001</v>
      </c>
      <c r="N43" s="65">
        <f t="shared" si="8"/>
        <v>0</v>
      </c>
      <c r="O43" s="76"/>
    </row>
    <row r="44" spans="1:15" s="14" customFormat="1">
      <c r="A44" s="72"/>
      <c r="B44" s="491" t="s">
        <v>514</v>
      </c>
      <c r="C44" s="487"/>
      <c r="D44" s="71"/>
      <c r="E44" s="483">
        <f t="shared" ref="E44:M44" si="9">ROUND(SUM(D43*E16+E43*E17)/12,4)</f>
        <v>0</v>
      </c>
      <c r="F44" s="483">
        <f t="shared" si="9"/>
        <v>0</v>
      </c>
      <c r="G44" s="483">
        <f t="shared" si="9"/>
        <v>0</v>
      </c>
      <c r="H44" s="483">
        <f t="shared" si="9"/>
        <v>0</v>
      </c>
      <c r="I44" s="483">
        <f t="shared" si="9"/>
        <v>0</v>
      </c>
      <c r="J44" s="483">
        <f t="shared" si="9"/>
        <v>0</v>
      </c>
      <c r="K44" s="483">
        <f t="shared" si="9"/>
        <v>0</v>
      </c>
      <c r="L44" s="483">
        <f t="shared" si="9"/>
        <v>0.93300000000000005</v>
      </c>
      <c r="M44" s="483">
        <f t="shared" si="9"/>
        <v>1.4298</v>
      </c>
      <c r="N44" s="483">
        <f>ROUND(SUM(M43*N16+N43*N17)/12,4)</f>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1" t="str">
        <f>'1.  LRAMVA Summary'!B33</f>
        <v>Large Use 2</v>
      </c>
      <c r="C46" s="812" t="str">
        <f>'2. LRAMVA Threshold'!H43</f>
        <v>kW</v>
      </c>
      <c r="D46" s="46"/>
      <c r="E46" s="46"/>
      <c r="F46" s="46"/>
      <c r="G46" s="46"/>
      <c r="H46" s="46"/>
      <c r="I46" s="46"/>
      <c r="J46" s="46"/>
      <c r="K46" s="46"/>
      <c r="L46" s="46">
        <v>0.33100000000000002</v>
      </c>
      <c r="M46" s="46">
        <v>0.33960000000000001</v>
      </c>
      <c r="N46" s="46"/>
      <c r="O46" s="69"/>
    </row>
    <row r="47" spans="1:15" s="18" customFormat="1" hidden="1" outlineLevel="1">
      <c r="A47" s="4"/>
      <c r="B47" s="535" t="s">
        <v>511</v>
      </c>
      <c r="C47" s="810"/>
      <c r="D47" s="46"/>
      <c r="E47" s="46"/>
      <c r="F47" s="46"/>
      <c r="G47" s="46"/>
      <c r="H47" s="46"/>
      <c r="I47" s="46"/>
      <c r="J47" s="46"/>
      <c r="K47" s="46"/>
      <c r="L47" s="46"/>
      <c r="M47" s="46"/>
      <c r="N47" s="46"/>
      <c r="O47" s="69"/>
    </row>
    <row r="48" spans="1:15" s="18" customFormat="1" hidden="1" outlineLevel="1">
      <c r="A48" s="4"/>
      <c r="B48" s="535" t="s">
        <v>512</v>
      </c>
      <c r="C48" s="810"/>
      <c r="D48" s="46"/>
      <c r="E48" s="46"/>
      <c r="F48" s="46"/>
      <c r="G48" s="46"/>
      <c r="H48" s="46"/>
      <c r="I48" s="46"/>
      <c r="J48" s="46"/>
      <c r="K48" s="46"/>
      <c r="L48" s="46"/>
      <c r="M48" s="46"/>
      <c r="N48" s="46"/>
      <c r="O48" s="69"/>
    </row>
    <row r="49" spans="1:15" s="18" customFormat="1" hidden="1" outlineLevel="1">
      <c r="A49" s="4"/>
      <c r="B49" s="535" t="s">
        <v>490</v>
      </c>
      <c r="C49" s="810"/>
      <c r="D49" s="46"/>
      <c r="E49" s="46"/>
      <c r="F49" s="46"/>
      <c r="G49" s="46"/>
      <c r="H49" s="46"/>
      <c r="I49" s="46"/>
      <c r="J49" s="46"/>
      <c r="K49" s="46"/>
      <c r="L49" s="46"/>
      <c r="M49" s="46"/>
      <c r="N49" s="46"/>
      <c r="O49" s="69"/>
    </row>
    <row r="50" spans="1:15" s="18" customFormat="1" collapsed="1">
      <c r="A50" s="4"/>
      <c r="B50" s="535" t="s">
        <v>513</v>
      </c>
      <c r="C50" s="813"/>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0.33100000000000002</v>
      </c>
      <c r="M50" s="65">
        <f t="shared" si="10"/>
        <v>0.33960000000000001</v>
      </c>
      <c r="N50" s="65">
        <f t="shared" si="10"/>
        <v>0</v>
      </c>
      <c r="O50" s="76"/>
    </row>
    <row r="51" spans="1:15" s="14" customFormat="1">
      <c r="A51" s="72"/>
      <c r="B51" s="491" t="s">
        <v>514</v>
      </c>
      <c r="C51" s="487"/>
      <c r="D51" s="71"/>
      <c r="E51" s="483">
        <f t="shared" ref="E51:M51" si="11">ROUND(SUM(D50*E16+E50*E17)/12,4)</f>
        <v>0</v>
      </c>
      <c r="F51" s="483">
        <f t="shared" si="11"/>
        <v>0</v>
      </c>
      <c r="G51" s="483">
        <f t="shared" si="11"/>
        <v>0</v>
      </c>
      <c r="H51" s="483">
        <f t="shared" si="11"/>
        <v>0</v>
      </c>
      <c r="I51" s="483">
        <f t="shared" si="11"/>
        <v>0</v>
      </c>
      <c r="J51" s="483">
        <f t="shared" si="11"/>
        <v>0</v>
      </c>
      <c r="K51" s="483">
        <f t="shared" si="11"/>
        <v>0</v>
      </c>
      <c r="L51" s="483">
        <f t="shared" si="11"/>
        <v>0.22070000000000001</v>
      </c>
      <c r="M51" s="483">
        <f t="shared" si="11"/>
        <v>0.33889999999999998</v>
      </c>
      <c r="N51" s="483">
        <f>ROUND(SUM(M50*N16+N50*N17)/12,4)</f>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1" t="str">
        <f>'1.  LRAMVA Summary'!B34</f>
        <v>Street Lighting</v>
      </c>
      <c r="C53" s="812" t="str">
        <f>'2. LRAMVA Threshold'!I43</f>
        <v>kW</v>
      </c>
      <c r="D53" s="46"/>
      <c r="E53" s="46"/>
      <c r="F53" s="46"/>
      <c r="G53" s="46"/>
      <c r="H53" s="46"/>
      <c r="I53" s="46"/>
      <c r="J53" s="46"/>
      <c r="K53" s="46"/>
      <c r="L53" s="46">
        <v>5.3152999999999997</v>
      </c>
      <c r="M53" s="46">
        <v>5.1752000000000002</v>
      </c>
      <c r="N53" s="46"/>
      <c r="O53" s="69"/>
    </row>
    <row r="54" spans="1:15" s="18" customFormat="1" hidden="1" outlineLevel="1">
      <c r="A54" s="4"/>
      <c r="B54" s="535" t="s">
        <v>511</v>
      </c>
      <c r="C54" s="810"/>
      <c r="D54" s="46"/>
      <c r="E54" s="46"/>
      <c r="F54" s="46"/>
      <c r="G54" s="46"/>
      <c r="H54" s="46"/>
      <c r="I54" s="46"/>
      <c r="J54" s="46"/>
      <c r="K54" s="46"/>
      <c r="L54" s="46"/>
      <c r="M54" s="46"/>
      <c r="N54" s="46"/>
      <c r="O54" s="69"/>
    </row>
    <row r="55" spans="1:15" s="18" customFormat="1" hidden="1" outlineLevel="1">
      <c r="A55" s="4"/>
      <c r="B55" s="535" t="s">
        <v>512</v>
      </c>
      <c r="C55" s="810"/>
      <c r="D55" s="46"/>
      <c r="E55" s="46"/>
      <c r="F55" s="46"/>
      <c r="G55" s="46"/>
      <c r="H55" s="46"/>
      <c r="I55" s="46"/>
      <c r="J55" s="46"/>
      <c r="K55" s="46"/>
      <c r="L55" s="46"/>
      <c r="M55" s="46"/>
      <c r="N55" s="46"/>
      <c r="O55" s="69"/>
    </row>
    <row r="56" spans="1:15" s="18" customFormat="1" hidden="1" outlineLevel="1">
      <c r="A56" s="4"/>
      <c r="B56" s="535" t="s">
        <v>490</v>
      </c>
      <c r="C56" s="810"/>
      <c r="D56" s="46"/>
      <c r="E56" s="46"/>
      <c r="F56" s="46"/>
      <c r="G56" s="46"/>
      <c r="H56" s="46"/>
      <c r="I56" s="46"/>
      <c r="J56" s="46"/>
      <c r="K56" s="46"/>
      <c r="L56" s="46"/>
      <c r="M56" s="46"/>
      <c r="N56" s="46"/>
      <c r="O56" s="69"/>
    </row>
    <row r="57" spans="1:15" s="18" customFormat="1" collapsed="1">
      <c r="A57" s="4"/>
      <c r="B57" s="535" t="s">
        <v>513</v>
      </c>
      <c r="C57" s="81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5.3152999999999997</v>
      </c>
      <c r="M57" s="65">
        <f t="shared" si="12"/>
        <v>5.1752000000000002</v>
      </c>
      <c r="N57" s="65">
        <f t="shared" si="12"/>
        <v>0</v>
      </c>
      <c r="O57" s="77"/>
    </row>
    <row r="58" spans="1:15" s="14" customFormat="1">
      <c r="A58" s="72"/>
      <c r="B58" s="491" t="s">
        <v>514</v>
      </c>
      <c r="C58" s="487"/>
      <c r="D58" s="71"/>
      <c r="E58" s="483">
        <f t="shared" ref="E58:M58" si="13">ROUND(SUM(D57*E16+E57*E17)/12,4)</f>
        <v>0</v>
      </c>
      <c r="F58" s="483">
        <f t="shared" si="13"/>
        <v>0</v>
      </c>
      <c r="G58" s="483">
        <f t="shared" si="13"/>
        <v>0</v>
      </c>
      <c r="H58" s="483">
        <f t="shared" si="13"/>
        <v>0</v>
      </c>
      <c r="I58" s="483">
        <f t="shared" si="13"/>
        <v>0</v>
      </c>
      <c r="J58" s="483">
        <f t="shared" si="13"/>
        <v>0</v>
      </c>
      <c r="K58" s="483">
        <f t="shared" si="13"/>
        <v>0</v>
      </c>
      <c r="L58" s="483">
        <f t="shared" si="13"/>
        <v>3.5434999999999999</v>
      </c>
      <c r="M58" s="483">
        <f t="shared" si="13"/>
        <v>5.1868999999999996</v>
      </c>
      <c r="N58" s="483">
        <f>ROUND(SUM(M57*N16+N57*N17)/12,4)</f>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1" t="str">
        <f>'1.  LRAMVA Summary'!B35</f>
        <v>Unmetered Scattered Load</v>
      </c>
      <c r="C60" s="812" t="str">
        <f>'2. LRAMVA Threshold'!J43</f>
        <v>kWh</v>
      </c>
      <c r="D60" s="46"/>
      <c r="E60" s="46"/>
      <c r="F60" s="46"/>
      <c r="G60" s="46"/>
      <c r="H60" s="46"/>
      <c r="I60" s="46"/>
      <c r="J60" s="46"/>
      <c r="K60" s="46"/>
      <c r="L60" s="46">
        <v>1.3100000000000001E-2</v>
      </c>
      <c r="M60" s="46">
        <v>1.34E-2</v>
      </c>
      <c r="N60" s="46"/>
      <c r="O60" s="69"/>
    </row>
    <row r="61" spans="1:15" s="18" customFormat="1" hidden="1" outlineLevel="1">
      <c r="A61" s="4"/>
      <c r="B61" s="535" t="s">
        <v>511</v>
      </c>
      <c r="C61" s="810"/>
      <c r="D61" s="46"/>
      <c r="E61" s="46"/>
      <c r="F61" s="46"/>
      <c r="G61" s="46"/>
      <c r="H61" s="46"/>
      <c r="I61" s="46"/>
      <c r="J61" s="46"/>
      <c r="K61" s="46"/>
      <c r="L61" s="46"/>
      <c r="M61" s="46"/>
      <c r="N61" s="46"/>
      <c r="O61" s="69"/>
    </row>
    <row r="62" spans="1:15" s="18" customFormat="1" hidden="1" outlineLevel="1">
      <c r="A62" s="4"/>
      <c r="B62" s="535" t="s">
        <v>512</v>
      </c>
      <c r="C62" s="810"/>
      <c r="D62" s="46"/>
      <c r="E62" s="46"/>
      <c r="F62" s="46"/>
      <c r="G62" s="46"/>
      <c r="H62" s="46"/>
      <c r="I62" s="46"/>
      <c r="J62" s="46"/>
      <c r="K62" s="46"/>
      <c r="L62" s="46"/>
      <c r="M62" s="46"/>
      <c r="N62" s="46"/>
      <c r="O62" s="69"/>
    </row>
    <row r="63" spans="1:15" s="18" customFormat="1" hidden="1" outlineLevel="1">
      <c r="A63" s="4"/>
      <c r="B63" s="535" t="s">
        <v>490</v>
      </c>
      <c r="C63" s="810"/>
      <c r="D63" s="46"/>
      <c r="E63" s="46"/>
      <c r="F63" s="46"/>
      <c r="G63" s="46"/>
      <c r="H63" s="46"/>
      <c r="I63" s="46"/>
      <c r="J63" s="46"/>
      <c r="K63" s="46"/>
      <c r="L63" s="46"/>
      <c r="M63" s="46"/>
      <c r="N63" s="46"/>
      <c r="O63" s="69"/>
    </row>
    <row r="64" spans="1:15" s="18" customFormat="1" collapsed="1">
      <c r="A64" s="4"/>
      <c r="B64" s="535" t="s">
        <v>513</v>
      </c>
      <c r="C64" s="81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1.3100000000000001E-2</v>
      </c>
      <c r="M64" s="65">
        <f t="shared" si="14"/>
        <v>1.34E-2</v>
      </c>
      <c r="N64" s="65">
        <f t="shared" si="14"/>
        <v>0</v>
      </c>
      <c r="O64" s="77"/>
    </row>
    <row r="65" spans="1:15" s="14" customFormat="1">
      <c r="A65" s="72"/>
      <c r="B65" s="491" t="s">
        <v>514</v>
      </c>
      <c r="C65" s="487"/>
      <c r="D65" s="71"/>
      <c r="E65" s="483">
        <f t="shared" ref="E65:M65" si="15">ROUND(SUM(D64*E16+E64*E17)/12,4)</f>
        <v>0</v>
      </c>
      <c r="F65" s="483">
        <f t="shared" si="15"/>
        <v>0</v>
      </c>
      <c r="G65" s="483">
        <f t="shared" si="15"/>
        <v>0</v>
      </c>
      <c r="H65" s="483">
        <f t="shared" si="15"/>
        <v>0</v>
      </c>
      <c r="I65" s="483">
        <f>ROUND(SUM(H64*I16+I64*I17)/12,4)</f>
        <v>0</v>
      </c>
      <c r="J65" s="483">
        <f t="shared" si="15"/>
        <v>0</v>
      </c>
      <c r="K65" s="483">
        <f t="shared" si="15"/>
        <v>0</v>
      </c>
      <c r="L65" s="483">
        <f t="shared" si="15"/>
        <v>8.6999999999999994E-3</v>
      </c>
      <c r="M65" s="483">
        <f t="shared" si="15"/>
        <v>1.34E-2</v>
      </c>
      <c r="N65" s="483">
        <f>ROUND(SUM(M64*N16+N64*N17)/12,4)</f>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1">
        <f>'1.  LRAMVA Summary'!B36</f>
        <v>0</v>
      </c>
      <c r="C67" s="812">
        <f>'2. LRAMVA Threshold'!K43</f>
        <v>0</v>
      </c>
      <c r="D67" s="46"/>
      <c r="E67" s="46"/>
      <c r="F67" s="46"/>
      <c r="G67" s="46"/>
      <c r="H67" s="46"/>
      <c r="I67" s="46"/>
      <c r="J67" s="46"/>
      <c r="K67" s="46"/>
      <c r="L67" s="46"/>
      <c r="M67" s="46"/>
      <c r="N67" s="46"/>
      <c r="O67" s="69"/>
    </row>
    <row r="68" spans="1:15" s="18" customFormat="1" hidden="1" outlineLevel="1">
      <c r="A68" s="4"/>
      <c r="B68" s="535" t="s">
        <v>511</v>
      </c>
      <c r="C68" s="810"/>
      <c r="D68" s="46"/>
      <c r="E68" s="46"/>
      <c r="F68" s="46"/>
      <c r="G68" s="46"/>
      <c r="H68" s="46"/>
      <c r="I68" s="46"/>
      <c r="J68" s="46"/>
      <c r="K68" s="46"/>
      <c r="L68" s="46"/>
      <c r="M68" s="46"/>
      <c r="N68" s="46"/>
      <c r="O68" s="69"/>
    </row>
    <row r="69" spans="1:15" s="18" customFormat="1" hidden="1" outlineLevel="1">
      <c r="A69" s="4"/>
      <c r="B69" s="535" t="s">
        <v>512</v>
      </c>
      <c r="C69" s="810"/>
      <c r="D69" s="46"/>
      <c r="E69" s="46"/>
      <c r="F69" s="46"/>
      <c r="G69" s="46"/>
      <c r="H69" s="46"/>
      <c r="I69" s="46"/>
      <c r="J69" s="46"/>
      <c r="K69" s="46"/>
      <c r="L69" s="46"/>
      <c r="M69" s="46"/>
      <c r="N69" s="46"/>
      <c r="O69" s="69"/>
    </row>
    <row r="70" spans="1:15" s="18" customFormat="1" hidden="1" outlineLevel="1">
      <c r="A70" s="4"/>
      <c r="B70" s="535" t="s">
        <v>490</v>
      </c>
      <c r="C70" s="810"/>
      <c r="D70" s="46"/>
      <c r="E70" s="46"/>
      <c r="F70" s="46"/>
      <c r="G70" s="46"/>
      <c r="H70" s="46"/>
      <c r="I70" s="46"/>
      <c r="J70" s="46"/>
      <c r="K70" s="46"/>
      <c r="L70" s="46"/>
      <c r="M70" s="46"/>
      <c r="N70" s="46"/>
      <c r="O70" s="69"/>
    </row>
    <row r="71" spans="1:15" s="18" customFormat="1" collapsed="1">
      <c r="A71" s="4"/>
      <c r="B71" s="535" t="s">
        <v>513</v>
      </c>
      <c r="C71" s="81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1">
        <f>'1.  LRAMVA Summary'!B37</f>
        <v>0</v>
      </c>
      <c r="C74" s="812">
        <f>'2. LRAMVA Threshold'!L43</f>
        <v>0</v>
      </c>
      <c r="D74" s="46"/>
      <c r="E74" s="46"/>
      <c r="F74" s="46"/>
      <c r="G74" s="46"/>
      <c r="H74" s="46"/>
      <c r="I74" s="46"/>
      <c r="J74" s="46"/>
      <c r="K74" s="46"/>
      <c r="L74" s="46"/>
      <c r="M74" s="46"/>
      <c r="N74" s="46"/>
      <c r="O74" s="69"/>
    </row>
    <row r="75" spans="1:15" s="18" customFormat="1" hidden="1" outlineLevel="1">
      <c r="A75" s="4"/>
      <c r="B75" s="535" t="s">
        <v>511</v>
      </c>
      <c r="C75" s="810"/>
      <c r="D75" s="46"/>
      <c r="E75" s="46"/>
      <c r="F75" s="46"/>
      <c r="G75" s="46"/>
      <c r="H75" s="46"/>
      <c r="I75" s="46"/>
      <c r="J75" s="46"/>
      <c r="K75" s="46"/>
      <c r="L75" s="46"/>
      <c r="M75" s="46"/>
      <c r="N75" s="46"/>
      <c r="O75" s="69"/>
    </row>
    <row r="76" spans="1:15" s="18" customFormat="1" hidden="1" outlineLevel="1">
      <c r="A76" s="4"/>
      <c r="B76" s="535" t="s">
        <v>512</v>
      </c>
      <c r="C76" s="810"/>
      <c r="D76" s="46"/>
      <c r="E76" s="46"/>
      <c r="F76" s="46"/>
      <c r="G76" s="46"/>
      <c r="H76" s="46"/>
      <c r="I76" s="46"/>
      <c r="J76" s="46"/>
      <c r="K76" s="46"/>
      <c r="L76" s="46"/>
      <c r="M76" s="46"/>
      <c r="N76" s="46"/>
      <c r="O76" s="69"/>
    </row>
    <row r="77" spans="1:15" s="18" customFormat="1" hidden="1" outlineLevel="1">
      <c r="A77" s="4"/>
      <c r="B77" s="535" t="s">
        <v>490</v>
      </c>
      <c r="C77" s="810"/>
      <c r="D77" s="46"/>
      <c r="E77" s="46"/>
      <c r="F77" s="46"/>
      <c r="G77" s="46"/>
      <c r="H77" s="46"/>
      <c r="I77" s="46"/>
      <c r="J77" s="46"/>
      <c r="K77" s="46"/>
      <c r="L77" s="46"/>
      <c r="M77" s="46"/>
      <c r="N77" s="46"/>
      <c r="O77" s="69"/>
    </row>
    <row r="78" spans="1:15" s="18" customFormat="1" collapsed="1">
      <c r="A78" s="4"/>
      <c r="B78" s="535" t="s">
        <v>513</v>
      </c>
      <c r="C78" s="81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M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ROUND(SUM(M78*N16+N78*N17)/12,4)</f>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1">
        <f>'1.  LRAMVA Summary'!B38</f>
        <v>0</v>
      </c>
      <c r="C81" s="812">
        <f>'2. LRAMVA Threshold'!M43</f>
        <v>0</v>
      </c>
      <c r="D81" s="46"/>
      <c r="E81" s="46"/>
      <c r="F81" s="46"/>
      <c r="G81" s="46"/>
      <c r="H81" s="46"/>
      <c r="I81" s="46"/>
      <c r="J81" s="46"/>
      <c r="K81" s="46"/>
      <c r="L81" s="46"/>
      <c r="M81" s="46"/>
      <c r="N81" s="46"/>
      <c r="O81" s="69"/>
    </row>
    <row r="82" spans="1:15" s="18" customFormat="1" hidden="1" outlineLevel="1">
      <c r="A82" s="4"/>
      <c r="B82" s="535" t="s">
        <v>511</v>
      </c>
      <c r="C82" s="810"/>
      <c r="D82" s="46"/>
      <c r="E82" s="46"/>
      <c r="F82" s="46"/>
      <c r="G82" s="46"/>
      <c r="H82" s="46"/>
      <c r="I82" s="46"/>
      <c r="J82" s="46"/>
      <c r="K82" s="46"/>
      <c r="L82" s="46"/>
      <c r="M82" s="46"/>
      <c r="N82" s="46"/>
      <c r="O82" s="69"/>
    </row>
    <row r="83" spans="1:15" s="18" customFormat="1" hidden="1" outlineLevel="1">
      <c r="A83" s="4"/>
      <c r="B83" s="535" t="s">
        <v>512</v>
      </c>
      <c r="C83" s="810"/>
      <c r="D83" s="46"/>
      <c r="E83" s="46"/>
      <c r="F83" s="46"/>
      <c r="G83" s="46"/>
      <c r="H83" s="46"/>
      <c r="I83" s="46"/>
      <c r="J83" s="46"/>
      <c r="K83" s="46"/>
      <c r="L83" s="46"/>
      <c r="M83" s="46"/>
      <c r="N83" s="46"/>
      <c r="O83" s="69"/>
    </row>
    <row r="84" spans="1:15" s="18" customFormat="1" hidden="1" outlineLevel="1">
      <c r="A84" s="4"/>
      <c r="B84" s="535" t="s">
        <v>490</v>
      </c>
      <c r="C84" s="810"/>
      <c r="D84" s="46"/>
      <c r="E84" s="46"/>
      <c r="F84" s="46"/>
      <c r="G84" s="46"/>
      <c r="H84" s="46"/>
      <c r="I84" s="46"/>
      <c r="J84" s="46"/>
      <c r="K84" s="46"/>
      <c r="L84" s="46"/>
      <c r="M84" s="46"/>
      <c r="N84" s="46"/>
      <c r="O84" s="69"/>
    </row>
    <row r="85" spans="1:15" s="18" customFormat="1" collapsed="1">
      <c r="A85" s="4"/>
      <c r="B85" s="535" t="s">
        <v>513</v>
      </c>
      <c r="C85" s="81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1">
        <f>'1.  LRAMVA Summary'!B39</f>
        <v>0</v>
      </c>
      <c r="C88" s="812">
        <f>'2. LRAMVA Threshold'!N43</f>
        <v>0</v>
      </c>
      <c r="D88" s="46"/>
      <c r="E88" s="46"/>
      <c r="F88" s="46"/>
      <c r="G88" s="46"/>
      <c r="H88" s="46"/>
      <c r="I88" s="46"/>
      <c r="J88" s="46"/>
      <c r="K88" s="46"/>
      <c r="L88" s="46"/>
      <c r="M88" s="46"/>
      <c r="N88" s="46"/>
      <c r="O88" s="69"/>
    </row>
    <row r="89" spans="1:15" s="18" customFormat="1" hidden="1" outlineLevel="1">
      <c r="A89" s="4"/>
      <c r="B89" s="535" t="s">
        <v>511</v>
      </c>
      <c r="C89" s="810"/>
      <c r="D89" s="46"/>
      <c r="E89" s="46"/>
      <c r="F89" s="46"/>
      <c r="G89" s="46"/>
      <c r="H89" s="46"/>
      <c r="I89" s="46"/>
      <c r="J89" s="46"/>
      <c r="K89" s="46"/>
      <c r="L89" s="46"/>
      <c r="M89" s="46"/>
      <c r="N89" s="46"/>
      <c r="O89" s="69"/>
    </row>
    <row r="90" spans="1:15" s="18" customFormat="1" hidden="1" outlineLevel="1">
      <c r="A90" s="4"/>
      <c r="B90" s="535" t="s">
        <v>512</v>
      </c>
      <c r="C90" s="810"/>
      <c r="D90" s="46"/>
      <c r="E90" s="46"/>
      <c r="F90" s="46"/>
      <c r="G90" s="46"/>
      <c r="H90" s="46"/>
      <c r="I90" s="46"/>
      <c r="J90" s="46"/>
      <c r="K90" s="46"/>
      <c r="L90" s="46"/>
      <c r="M90" s="46"/>
      <c r="N90" s="46"/>
      <c r="O90" s="69"/>
    </row>
    <row r="91" spans="1:15" s="18" customFormat="1" hidden="1" outlineLevel="1">
      <c r="A91" s="4"/>
      <c r="B91" s="535" t="s">
        <v>490</v>
      </c>
      <c r="C91" s="810"/>
      <c r="D91" s="46"/>
      <c r="E91" s="46"/>
      <c r="F91" s="46"/>
      <c r="G91" s="46"/>
      <c r="H91" s="46"/>
      <c r="I91" s="46"/>
      <c r="J91" s="46"/>
      <c r="K91" s="46"/>
      <c r="L91" s="46"/>
      <c r="M91" s="46"/>
      <c r="N91" s="46"/>
      <c r="O91" s="69"/>
    </row>
    <row r="92" spans="1:15" s="18" customFormat="1" collapsed="1">
      <c r="A92" s="4"/>
      <c r="B92" s="535" t="s">
        <v>513</v>
      </c>
      <c r="C92" s="81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M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ROUND(SUM(M92*N16+N92*N17)/12,4)</f>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1">
        <f>'1.  LRAMVA Summary'!B40</f>
        <v>0</v>
      </c>
      <c r="C95" s="812">
        <f>'2. LRAMVA Threshold'!O43</f>
        <v>0</v>
      </c>
      <c r="D95" s="46"/>
      <c r="E95" s="46"/>
      <c r="F95" s="46"/>
      <c r="G95" s="46"/>
      <c r="H95" s="46"/>
      <c r="I95" s="46"/>
      <c r="J95" s="46"/>
      <c r="K95" s="46"/>
      <c r="L95" s="46"/>
      <c r="M95" s="46"/>
      <c r="N95" s="46"/>
      <c r="O95" s="69"/>
    </row>
    <row r="96" spans="1:15" s="18" customFormat="1" hidden="1" outlineLevel="1">
      <c r="A96" s="4"/>
      <c r="B96" s="535" t="s">
        <v>511</v>
      </c>
      <c r="C96" s="810"/>
      <c r="D96" s="46"/>
      <c r="E96" s="46"/>
      <c r="F96" s="46"/>
      <c r="G96" s="46"/>
      <c r="H96" s="46"/>
      <c r="I96" s="46"/>
      <c r="J96" s="46"/>
      <c r="K96" s="46"/>
      <c r="L96" s="46"/>
      <c r="M96" s="46"/>
      <c r="N96" s="46"/>
      <c r="O96" s="69"/>
    </row>
    <row r="97" spans="1:15" s="18" customFormat="1" hidden="1" outlineLevel="1">
      <c r="A97" s="4"/>
      <c r="B97" s="535" t="s">
        <v>512</v>
      </c>
      <c r="C97" s="810"/>
      <c r="D97" s="46"/>
      <c r="E97" s="46"/>
      <c r="F97" s="46"/>
      <c r="G97" s="46"/>
      <c r="H97" s="46"/>
      <c r="I97" s="46"/>
      <c r="J97" s="46"/>
      <c r="K97" s="46"/>
      <c r="L97" s="46"/>
      <c r="M97" s="46"/>
      <c r="N97" s="46"/>
      <c r="O97" s="69"/>
    </row>
    <row r="98" spans="1:15" s="18" customFormat="1" hidden="1" outlineLevel="1">
      <c r="A98" s="4"/>
      <c r="B98" s="535" t="s">
        <v>490</v>
      </c>
      <c r="C98" s="810"/>
      <c r="D98" s="46"/>
      <c r="E98" s="46"/>
      <c r="F98" s="46"/>
      <c r="G98" s="46"/>
      <c r="H98" s="46"/>
      <c r="I98" s="46"/>
      <c r="J98" s="46"/>
      <c r="K98" s="46"/>
      <c r="L98" s="46"/>
      <c r="M98" s="46"/>
      <c r="N98" s="46"/>
      <c r="O98" s="69"/>
    </row>
    <row r="99" spans="1:15" s="18" customFormat="1" collapsed="1">
      <c r="A99" s="4"/>
      <c r="B99" s="535" t="s">
        <v>513</v>
      </c>
      <c r="C99" s="81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M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ROUND(SUM(M99*N16+N99*N17)/12,4)</f>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1">
        <f>'1.  LRAMVA Summary'!B41</f>
        <v>0</v>
      </c>
      <c r="C102" s="812">
        <f>'2. LRAMVA Threshold'!P43</f>
        <v>0</v>
      </c>
      <c r="D102" s="46"/>
      <c r="E102" s="46"/>
      <c r="F102" s="46"/>
      <c r="G102" s="46"/>
      <c r="H102" s="46"/>
      <c r="I102" s="46"/>
      <c r="J102" s="46"/>
      <c r="K102" s="46"/>
      <c r="L102" s="46"/>
      <c r="M102" s="46"/>
      <c r="N102" s="46"/>
      <c r="O102" s="69"/>
    </row>
    <row r="103" spans="1:15" s="18" customFormat="1" hidden="1" outlineLevel="1">
      <c r="A103" s="4"/>
      <c r="B103" s="535" t="s">
        <v>511</v>
      </c>
      <c r="C103" s="810"/>
      <c r="D103" s="46"/>
      <c r="E103" s="46"/>
      <c r="F103" s="46"/>
      <c r="G103" s="46"/>
      <c r="H103" s="46"/>
      <c r="I103" s="46"/>
      <c r="J103" s="46"/>
      <c r="K103" s="46"/>
      <c r="L103" s="46"/>
      <c r="M103" s="46"/>
      <c r="N103" s="46"/>
      <c r="O103" s="69"/>
    </row>
    <row r="104" spans="1:15" s="18" customFormat="1" hidden="1" outlineLevel="1">
      <c r="A104" s="4"/>
      <c r="B104" s="535" t="s">
        <v>512</v>
      </c>
      <c r="C104" s="810"/>
      <c r="D104" s="46"/>
      <c r="E104" s="46"/>
      <c r="F104" s="46"/>
      <c r="G104" s="46"/>
      <c r="H104" s="46"/>
      <c r="I104" s="46"/>
      <c r="J104" s="46"/>
      <c r="K104" s="46"/>
      <c r="L104" s="46"/>
      <c r="M104" s="46"/>
      <c r="N104" s="46"/>
      <c r="O104" s="69"/>
    </row>
    <row r="105" spans="1:15" s="18" customFormat="1" hidden="1" outlineLevel="1">
      <c r="A105" s="4"/>
      <c r="B105" s="535" t="s">
        <v>490</v>
      </c>
      <c r="C105" s="810"/>
      <c r="D105" s="46"/>
      <c r="E105" s="46"/>
      <c r="F105" s="46"/>
      <c r="G105" s="46"/>
      <c r="H105" s="46"/>
      <c r="I105" s="46"/>
      <c r="J105" s="46"/>
      <c r="K105" s="46"/>
      <c r="L105" s="46"/>
      <c r="M105" s="46"/>
      <c r="N105" s="46"/>
      <c r="O105" s="69"/>
    </row>
    <row r="106" spans="1:15" s="18" customFormat="1" collapsed="1">
      <c r="A106" s="4"/>
      <c r="B106" s="535" t="s">
        <v>513</v>
      </c>
      <c r="C106" s="81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M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ROUND(SUM(M106*N16+N106*N17)/12,4)</f>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1">
        <f>'1.  LRAMVA Summary'!B42</f>
        <v>0</v>
      </c>
      <c r="C109" s="812">
        <f>'2. LRAMVA Threshold'!Q43</f>
        <v>0</v>
      </c>
      <c r="D109" s="46"/>
      <c r="E109" s="46"/>
      <c r="F109" s="46"/>
      <c r="G109" s="46"/>
      <c r="H109" s="46"/>
      <c r="I109" s="46"/>
      <c r="J109" s="46"/>
      <c r="K109" s="46"/>
      <c r="L109" s="46"/>
      <c r="M109" s="46"/>
      <c r="N109" s="46"/>
      <c r="O109" s="69"/>
    </row>
    <row r="110" spans="1:15" s="18" customFormat="1" hidden="1" outlineLevel="1">
      <c r="A110" s="4"/>
      <c r="B110" s="535" t="s">
        <v>511</v>
      </c>
      <c r="C110" s="810"/>
      <c r="D110" s="46"/>
      <c r="E110" s="46"/>
      <c r="F110" s="46"/>
      <c r="G110" s="46"/>
      <c r="H110" s="46"/>
      <c r="I110" s="46"/>
      <c r="J110" s="46"/>
      <c r="K110" s="46"/>
      <c r="L110" s="46"/>
      <c r="M110" s="46"/>
      <c r="N110" s="46"/>
      <c r="O110" s="69"/>
    </row>
    <row r="111" spans="1:15" s="18" customFormat="1" hidden="1" outlineLevel="1">
      <c r="A111" s="4"/>
      <c r="B111" s="535" t="s">
        <v>512</v>
      </c>
      <c r="C111" s="810"/>
      <c r="D111" s="46"/>
      <c r="E111" s="46"/>
      <c r="F111" s="46"/>
      <c r="G111" s="46"/>
      <c r="H111" s="46"/>
      <c r="I111" s="46"/>
      <c r="J111" s="46"/>
      <c r="K111" s="46"/>
      <c r="L111" s="46"/>
      <c r="M111" s="46"/>
      <c r="N111" s="46"/>
      <c r="O111" s="69"/>
    </row>
    <row r="112" spans="1:15" s="18" customFormat="1" hidden="1" outlineLevel="1">
      <c r="A112" s="4"/>
      <c r="B112" s="535" t="s">
        <v>490</v>
      </c>
      <c r="C112" s="810"/>
      <c r="D112" s="46"/>
      <c r="E112" s="46"/>
      <c r="F112" s="46"/>
      <c r="G112" s="46"/>
      <c r="H112" s="46"/>
      <c r="I112" s="46"/>
      <c r="J112" s="46"/>
      <c r="K112" s="46"/>
      <c r="L112" s="46"/>
      <c r="M112" s="46"/>
      <c r="N112" s="46"/>
      <c r="O112" s="69"/>
    </row>
    <row r="113" spans="1:17" s="18" customFormat="1" collapsed="1">
      <c r="A113" s="4"/>
      <c r="B113" s="535" t="s">
        <v>513</v>
      </c>
      <c r="C113" s="81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M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ROUND(SUM(M113*N16+N113*N17)/12,4)</f>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618</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7" t="s">
        <v>675</v>
      </c>
      <c r="C120" s="817"/>
      <c r="D120" s="817"/>
      <c r="E120" s="817"/>
      <c r="F120" s="817"/>
      <c r="G120" s="817"/>
      <c r="H120" s="817"/>
      <c r="I120" s="817"/>
      <c r="J120" s="817"/>
      <c r="K120" s="817"/>
      <c r="L120" s="817"/>
      <c r="M120" s="817"/>
      <c r="N120" s="817"/>
      <c r="O120" s="817"/>
      <c r="P120" s="81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+'4.  2011-2014 LRAM'!AA20</f>
        <v>General Service 50 to 4,999 kW</v>
      </c>
      <c r="F122" s="244" t="str">
        <f>+'4.  2011-2014 LRAM'!AB20</f>
        <v>Large Use</v>
      </c>
      <c r="G122" s="244" t="str">
        <f>+'4.  2011-2014 LRAM'!AC20</f>
        <v>Large Use 2</v>
      </c>
      <c r="H122" s="244" t="str">
        <f>+'4.  2011-2014 LRAM'!AD20</f>
        <v>Street Lighting</v>
      </c>
      <c r="I122" s="244" t="str">
        <f>+'4.  2011-2014 LRAM'!AE20</f>
        <v>Unmetered Scattered Load</v>
      </c>
      <c r="J122" s="244" t="str">
        <f>+'4.  2011-2014 LRAM'!AF20</f>
        <v/>
      </c>
      <c r="K122" s="244" t="str">
        <f>+'4.  2011-2014 LRAM'!AG20</f>
        <v/>
      </c>
      <c r="L122" s="244" t="str">
        <f>+'4.  2011-2014 LRAM'!AH20</f>
        <v/>
      </c>
      <c r="M122" s="244" t="str">
        <f>+'4.  2011-2014 LRAM'!AI20</f>
        <v/>
      </c>
      <c r="N122" s="244" t="str">
        <f>+'4.  2011-2014 LRAM'!AJ20</f>
        <v/>
      </c>
      <c r="O122" s="244" t="str">
        <f>+'4.  2011-2014 LRAM'!AK20</f>
        <v/>
      </c>
      <c r="P122" s="244" t="str">
        <f>+'4.  2011-2014 LRAM'!AL20</f>
        <v/>
      </c>
      <c r="Q122" s="18"/>
    </row>
    <row r="123" spans="1:17" s="18" customFormat="1">
      <c r="A123" s="91"/>
      <c r="B123" s="583"/>
      <c r="C123" s="584" t="str">
        <f>'1.  LRAMVA Summary'!D53</f>
        <v>kWh</v>
      </c>
      <c r="D123" s="584" t="str">
        <f>'1.  LRAMVA Summary'!E53</f>
        <v>kWh</v>
      </c>
      <c r="E123" s="584" t="str">
        <f>+'4.  2011-2014 LRAM'!AA21</f>
        <v>kW</v>
      </c>
      <c r="F123" s="584" t="str">
        <f>+'4.  2011-2014 LRAM'!AB21</f>
        <v>kW</v>
      </c>
      <c r="G123" s="584" t="str">
        <f>+'4.  2011-2014 LRAM'!AC21</f>
        <v>kW</v>
      </c>
      <c r="H123" s="584" t="str">
        <f>+'4.  2011-2014 LRAM'!AD21</f>
        <v>kW</v>
      </c>
      <c r="I123" s="584" t="str">
        <f>+'4.  2011-2014 LRAM'!AE21</f>
        <v>kWh</v>
      </c>
      <c r="J123" s="584">
        <f>+'4.  2011-2014 LRAM'!AF21</f>
        <v>0</v>
      </c>
      <c r="K123" s="584">
        <f>+'4.  2011-2014 LRAM'!AG21</f>
        <v>0</v>
      </c>
      <c r="L123" s="584">
        <f>+'4.  2011-2014 LRAM'!AH21</f>
        <v>0</v>
      </c>
      <c r="M123" s="584">
        <f>+'4.  2011-2014 LRAM'!AI21</f>
        <v>0</v>
      </c>
      <c r="N123" s="584">
        <f>+'4.  2011-2014 LRAM'!AJ21</f>
        <v>0</v>
      </c>
      <c r="O123" s="584">
        <f>+'4.  2011-2014 LRAM'!AK21</f>
        <v>0</v>
      </c>
      <c r="P123" s="584">
        <f>+'4.  2011-2014 LRAM'!AL21</f>
        <v>0</v>
      </c>
    </row>
    <row r="124" spans="1:17">
      <c r="B124" s="499">
        <v>2011</v>
      </c>
      <c r="C124" s="677">
        <f t="shared" ref="C124:C129" si="30">HLOOKUP(B124,$E$15:$O$114,9,FALSE)</f>
        <v>0</v>
      </c>
      <c r="D124" s="678">
        <f>HLOOKUP(B124,$E$15:$O$114,16,FALSE)</f>
        <v>0</v>
      </c>
      <c r="E124" s="679">
        <f>HLOOKUP(B124,$E$15:$O$114,23,FALSE)</f>
        <v>0</v>
      </c>
      <c r="F124" s="678">
        <f>HLOOKUP(B124,$E$15:$O$114,30,FALSE)</f>
        <v>0</v>
      </c>
      <c r="G124" s="679">
        <f>HLOOKUP(B124,$E$15:$O$114,37,FALSE)</f>
        <v>0</v>
      </c>
      <c r="H124" s="678">
        <f>HLOOKUP(B124,$E$15:$O$114,44,FALSE)</f>
        <v>0</v>
      </c>
      <c r="I124" s="679">
        <f>HLOOKUP(B124,$E$15:$O$114,51,FALSE)</f>
        <v>0</v>
      </c>
      <c r="J124" s="679">
        <f>HLOOKUP(B124,$E$15:$O$114,58,FALSE)</f>
        <v>0</v>
      </c>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500">
        <v>2012</v>
      </c>
      <c r="C125" s="680">
        <f t="shared" si="30"/>
        <v>0</v>
      </c>
      <c r="D125" s="681">
        <f>HLOOKUP(B125,$E$15:$O$114,16,FALSE)</f>
        <v>0</v>
      </c>
      <c r="E125" s="682">
        <f>HLOOKUP(B125,$E$15:$O$114,23,FALSE)</f>
        <v>0</v>
      </c>
      <c r="F125" s="681">
        <f>HLOOKUP(B125,$E$15:$O$114,30,FALSE)</f>
        <v>0</v>
      </c>
      <c r="G125" s="682">
        <f>HLOOKUP(B125,$E$15:$O$114,37,FALSE)</f>
        <v>0</v>
      </c>
      <c r="H125" s="681">
        <f>HLOOKUP(B125,$E$15:$O$114,44,FALSE)</f>
        <v>0</v>
      </c>
      <c r="I125" s="682">
        <f>HLOOKUP(B125,$E$15:$O$114,51,FALSE)</f>
        <v>0</v>
      </c>
      <c r="J125" s="682">
        <f>HLOOKUP(B125,$E$15:$O$114,58,FALSE)</f>
        <v>0</v>
      </c>
      <c r="K125" s="682">
        <f>HLOOKUP(B125,$E$15:$O$114,65,FALSE)</f>
        <v>0</v>
      </c>
      <c r="L125" s="682">
        <f>HLOOKUP(B125,$E$15:$O$114,72,FALSE)</f>
        <v>0</v>
      </c>
      <c r="M125" s="682">
        <f>HLOOKUP(B125,$E$15:$O$114,79,FALSE)</f>
        <v>0</v>
      </c>
      <c r="N125" s="682">
        <f>HLOOKUP(B125,$E$15:$O$114,86,FALSE)</f>
        <v>0</v>
      </c>
      <c r="O125" s="682">
        <f>HLOOKUP(B125,$E$15:$O$114,93,FALSE)</f>
        <v>0</v>
      </c>
      <c r="P125" s="682">
        <f t="shared" ref="P125:P133" si="31">HLOOKUP(B125,$E$15:$O$114,100,FALSE)</f>
        <v>0</v>
      </c>
    </row>
    <row r="126" spans="1:17">
      <c r="B126" s="500">
        <v>2013</v>
      </c>
      <c r="C126" s="680">
        <f t="shared" si="30"/>
        <v>0</v>
      </c>
      <c r="D126" s="681">
        <f t="shared" ref="D126:D133" si="32">HLOOKUP(B126,$E$15:$O$114,16,FALSE)</f>
        <v>0</v>
      </c>
      <c r="E126" s="682">
        <f t="shared" ref="E126:E133" si="33">HLOOKUP(B126,$E$15:$O$114,23,FALSE)</f>
        <v>0</v>
      </c>
      <c r="F126" s="681">
        <f t="shared" ref="F126:F133" si="34">HLOOKUP(B126,$E$15:$O$114,30,FALSE)</f>
        <v>0</v>
      </c>
      <c r="G126" s="682">
        <f t="shared" ref="G126:G132" si="35">HLOOKUP(B126,$E$15:$O$114,37,FALSE)</f>
        <v>0</v>
      </c>
      <c r="H126" s="681">
        <f t="shared" ref="H126:H133" si="36">HLOOKUP(B126,$E$15:$O$114,44,FALSE)</f>
        <v>0</v>
      </c>
      <c r="I126" s="682">
        <f t="shared" ref="I126:I133" si="37">HLOOKUP(B126,$E$15:$O$114,51,FALSE)</f>
        <v>0</v>
      </c>
      <c r="J126" s="682">
        <f t="shared" ref="J126:J133" si="38">HLOOKUP(B126,$E$15:$O$114,58,FALSE)</f>
        <v>0</v>
      </c>
      <c r="K126" s="682">
        <f t="shared" ref="K126:K133" si="39">HLOOKUP(B126,$E$15:$O$114,65,FALSE)</f>
        <v>0</v>
      </c>
      <c r="L126" s="682">
        <f>HLOOKUP(B126,$E$15:$O$114,72,FALSE)</f>
        <v>0</v>
      </c>
      <c r="M126" s="682">
        <f t="shared" ref="M126:M133" si="40">HLOOKUP(B126,$E$15:$O$114,79,FALSE)</f>
        <v>0</v>
      </c>
      <c r="N126" s="682">
        <f t="shared" ref="N126:N133" si="41">HLOOKUP(B126,$E$15:$O$114,86,FALSE)</f>
        <v>0</v>
      </c>
      <c r="O126" s="682">
        <f t="shared" ref="O126:O133" si="42">HLOOKUP(B126,$E$15:$O$114,93,FALSE)</f>
        <v>0</v>
      </c>
      <c r="P126" s="682">
        <f t="shared" si="31"/>
        <v>0</v>
      </c>
    </row>
    <row r="127" spans="1:17">
      <c r="B127" s="500">
        <v>2014</v>
      </c>
      <c r="C127" s="680">
        <f t="shared" si="30"/>
        <v>0</v>
      </c>
      <c r="D127" s="681">
        <f>HLOOKUP(B127,$E$15:$O$114,16,FALSE)</f>
        <v>0</v>
      </c>
      <c r="E127" s="682">
        <f>HLOOKUP(B127,$E$15:$O$114,23,FALSE)</f>
        <v>0</v>
      </c>
      <c r="F127" s="681">
        <f>HLOOKUP(B127,$E$15:$O$114,30,FALSE)</f>
        <v>0</v>
      </c>
      <c r="G127" s="682">
        <f>HLOOKUP(B127,$E$15:$O$114,37,FALSE)</f>
        <v>0</v>
      </c>
      <c r="H127" s="681">
        <f>HLOOKUP(B127,$E$15:$O$114,44,FALSE)</f>
        <v>0</v>
      </c>
      <c r="I127" s="682">
        <f>HLOOKUP(B127,$E$15:$O$114,51,FALSE)</f>
        <v>0</v>
      </c>
      <c r="J127" s="682">
        <f>HLOOKUP(B127,$E$15:$O$114,58,FALSE)</f>
        <v>0</v>
      </c>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500">
        <v>2015</v>
      </c>
      <c r="C128" s="680">
        <f t="shared" si="30"/>
        <v>0</v>
      </c>
      <c r="D128" s="681">
        <f t="shared" si="32"/>
        <v>0</v>
      </c>
      <c r="E128" s="682">
        <f t="shared" si="33"/>
        <v>0</v>
      </c>
      <c r="F128" s="681">
        <f t="shared" si="34"/>
        <v>0</v>
      </c>
      <c r="G128" s="682">
        <f t="shared" si="35"/>
        <v>0</v>
      </c>
      <c r="H128" s="681">
        <f t="shared" si="36"/>
        <v>0</v>
      </c>
      <c r="I128" s="682">
        <f t="shared" si="37"/>
        <v>0</v>
      </c>
      <c r="J128" s="682">
        <f t="shared" si="38"/>
        <v>0</v>
      </c>
      <c r="K128" s="682">
        <f t="shared" si="39"/>
        <v>0</v>
      </c>
      <c r="L128" s="682">
        <f t="shared" ref="L128:L133" si="43">HLOOKUP(B128,$E$15:$O$114,72,FALSE)</f>
        <v>0</v>
      </c>
      <c r="M128" s="682">
        <f t="shared" si="40"/>
        <v>0</v>
      </c>
      <c r="N128" s="682">
        <f t="shared" si="41"/>
        <v>0</v>
      </c>
      <c r="O128" s="682">
        <f t="shared" si="42"/>
        <v>0</v>
      </c>
      <c r="P128" s="682">
        <f t="shared" si="31"/>
        <v>0</v>
      </c>
    </row>
    <row r="129" spans="2:16">
      <c r="B129" s="500">
        <v>2016</v>
      </c>
      <c r="C129" s="680">
        <f t="shared" si="30"/>
        <v>0</v>
      </c>
      <c r="D129" s="681">
        <f t="shared" si="32"/>
        <v>0</v>
      </c>
      <c r="E129" s="682">
        <f t="shared" si="33"/>
        <v>0</v>
      </c>
      <c r="F129" s="681">
        <f t="shared" si="34"/>
        <v>0</v>
      </c>
      <c r="G129" s="682">
        <f t="shared" si="35"/>
        <v>0</v>
      </c>
      <c r="H129" s="681">
        <f t="shared" si="36"/>
        <v>0</v>
      </c>
      <c r="I129" s="682">
        <f t="shared" si="37"/>
        <v>0</v>
      </c>
      <c r="J129" s="682">
        <f t="shared" si="38"/>
        <v>0</v>
      </c>
      <c r="K129" s="682">
        <f t="shared" si="39"/>
        <v>0</v>
      </c>
      <c r="L129" s="682">
        <f t="shared" si="43"/>
        <v>0</v>
      </c>
      <c r="M129" s="682">
        <f t="shared" si="40"/>
        <v>0</v>
      </c>
      <c r="N129" s="682">
        <f t="shared" si="41"/>
        <v>0</v>
      </c>
      <c r="O129" s="682">
        <f t="shared" si="42"/>
        <v>0</v>
      </c>
      <c r="P129" s="682">
        <f t="shared" si="31"/>
        <v>0</v>
      </c>
    </row>
    <row r="130" spans="2:16">
      <c r="B130" s="500">
        <v>2017</v>
      </c>
      <c r="C130" s="680">
        <f>HLOOKUP(B130,$E$15:$O$114,9,FALSE)</f>
        <v>0</v>
      </c>
      <c r="D130" s="681">
        <f t="shared" si="32"/>
        <v>0</v>
      </c>
      <c r="E130" s="682">
        <f t="shared" si="33"/>
        <v>0</v>
      </c>
      <c r="F130" s="681">
        <f t="shared" si="34"/>
        <v>0</v>
      </c>
      <c r="G130" s="682">
        <f t="shared" si="35"/>
        <v>0</v>
      </c>
      <c r="H130" s="681">
        <f t="shared" si="36"/>
        <v>0</v>
      </c>
      <c r="I130" s="682">
        <f t="shared" si="37"/>
        <v>0</v>
      </c>
      <c r="J130" s="682">
        <f t="shared" si="38"/>
        <v>0</v>
      </c>
      <c r="K130" s="682">
        <f t="shared" si="39"/>
        <v>0</v>
      </c>
      <c r="L130" s="682">
        <f t="shared" si="43"/>
        <v>0</v>
      </c>
      <c r="M130" s="682">
        <f t="shared" si="40"/>
        <v>0</v>
      </c>
      <c r="N130" s="682">
        <f t="shared" si="41"/>
        <v>0</v>
      </c>
      <c r="O130" s="682">
        <f t="shared" si="42"/>
        <v>0</v>
      </c>
      <c r="P130" s="682">
        <f t="shared" si="31"/>
        <v>0</v>
      </c>
    </row>
    <row r="131" spans="2:16">
      <c r="B131" s="500">
        <v>2018</v>
      </c>
      <c r="C131" s="680">
        <f>HLOOKUP(B131,$E$15:$O$114,9,FALSE)*0</f>
        <v>0</v>
      </c>
      <c r="D131" s="681">
        <f>HLOOKUP(B131,$E$15:$O$114,16,FALSE)*0</f>
        <v>0</v>
      </c>
      <c r="E131" s="682">
        <f>HLOOKUP(B131,$E$15:$O$114,23,FALSE)*0</f>
        <v>0</v>
      </c>
      <c r="F131" s="681">
        <f>HLOOKUP(B131,$E$15:$O$114,30,FALSE)*0</f>
        <v>0</v>
      </c>
      <c r="G131" s="682">
        <f>HLOOKUP(B131,$E$15:$O$114,37,FALSE)*0</f>
        <v>0</v>
      </c>
      <c r="H131" s="681">
        <f>HLOOKUP(B131,$E$15:$O$114,44,FALSE)*0</f>
        <v>0</v>
      </c>
      <c r="I131" s="682">
        <f>HLOOKUP(B131,$E$15:$O$114,51,FALSE)*0</f>
        <v>0</v>
      </c>
      <c r="J131" s="682">
        <f t="shared" si="38"/>
        <v>0</v>
      </c>
      <c r="K131" s="682">
        <f t="shared" si="39"/>
        <v>0</v>
      </c>
      <c r="L131" s="682">
        <f t="shared" si="43"/>
        <v>0</v>
      </c>
      <c r="M131" s="682">
        <f t="shared" si="40"/>
        <v>0</v>
      </c>
      <c r="N131" s="682">
        <f t="shared" si="41"/>
        <v>0</v>
      </c>
      <c r="O131" s="682">
        <f t="shared" si="42"/>
        <v>0</v>
      </c>
      <c r="P131" s="682">
        <f t="shared" si="31"/>
        <v>0</v>
      </c>
    </row>
    <row r="132" spans="2:16">
      <c r="B132" s="500">
        <v>2019</v>
      </c>
      <c r="C132" s="680">
        <f t="shared" ref="C132" si="44">HLOOKUP(B132,$E$15:$O$114,9,FALSE)</f>
        <v>2.9999999999999997E-4</v>
      </c>
      <c r="D132" s="681">
        <f t="shared" si="32"/>
        <v>1.09E-2</v>
      </c>
      <c r="E132" s="682">
        <f t="shared" si="33"/>
        <v>2.6101000000000001</v>
      </c>
      <c r="F132" s="681">
        <f t="shared" si="34"/>
        <v>1.4298</v>
      </c>
      <c r="G132" s="682">
        <f t="shared" si="35"/>
        <v>0.33889999999999998</v>
      </c>
      <c r="H132" s="681">
        <f t="shared" si="36"/>
        <v>5.1868999999999996</v>
      </c>
      <c r="I132" s="682">
        <f t="shared" si="37"/>
        <v>1.34E-2</v>
      </c>
      <c r="J132" s="682">
        <f t="shared" si="38"/>
        <v>0</v>
      </c>
      <c r="K132" s="682">
        <f t="shared" si="39"/>
        <v>0</v>
      </c>
      <c r="L132" s="682">
        <f t="shared" si="43"/>
        <v>0</v>
      </c>
      <c r="M132" s="682">
        <f t="shared" si="40"/>
        <v>0</v>
      </c>
      <c r="N132" s="682">
        <f t="shared" si="41"/>
        <v>0</v>
      </c>
      <c r="O132" s="682">
        <f t="shared" si="42"/>
        <v>0</v>
      </c>
      <c r="P132" s="682">
        <f t="shared" si="31"/>
        <v>0</v>
      </c>
    </row>
    <row r="133" spans="2:16">
      <c r="B133" s="501">
        <v>2020</v>
      </c>
      <c r="C133" s="683">
        <f>HLOOKUP(B133,$E$15:$O$114,9,FALSE)</f>
        <v>0</v>
      </c>
      <c r="D133" s="684">
        <f t="shared" si="32"/>
        <v>0</v>
      </c>
      <c r="E133" s="685">
        <f t="shared" si="33"/>
        <v>0</v>
      </c>
      <c r="F133" s="684">
        <f t="shared" si="34"/>
        <v>0</v>
      </c>
      <c r="G133" s="685">
        <f>HLOOKUP(B133,$E$15:$O$114,37,FALSE)</f>
        <v>0</v>
      </c>
      <c r="H133" s="684">
        <f t="shared" si="36"/>
        <v>0</v>
      </c>
      <c r="I133" s="685">
        <f t="shared" si="37"/>
        <v>0</v>
      </c>
      <c r="J133" s="685">
        <f t="shared" si="38"/>
        <v>0</v>
      </c>
      <c r="K133" s="685">
        <f t="shared" si="39"/>
        <v>0</v>
      </c>
      <c r="L133" s="685">
        <f t="shared" si="43"/>
        <v>0</v>
      </c>
      <c r="M133" s="685">
        <f t="shared" si="40"/>
        <v>0</v>
      </c>
      <c r="N133" s="685">
        <f t="shared" si="41"/>
        <v>0</v>
      </c>
      <c r="O133" s="685">
        <f t="shared" si="42"/>
        <v>0</v>
      </c>
      <c r="P133" s="685">
        <f t="shared" si="31"/>
        <v>0</v>
      </c>
    </row>
    <row r="134" spans="2:16" ht="18.75" customHeight="1">
      <c r="B134" s="497" t="s">
        <v>634</v>
      </c>
      <c r="C134" s="595"/>
      <c r="D134" s="596"/>
      <c r="E134" s="597"/>
      <c r="F134" s="596"/>
      <c r="G134" s="596"/>
      <c r="H134" s="596"/>
      <c r="I134" s="596"/>
      <c r="J134" s="596"/>
      <c r="K134" s="596"/>
      <c r="L134" s="596"/>
      <c r="M134" s="596"/>
      <c r="N134" s="596"/>
      <c r="O134" s="596"/>
      <c r="P134" s="596"/>
    </row>
    <row r="136" spans="2:16">
      <c r="B136" s="58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N15" zoomScale="90" zoomScaleNormal="90" zoomScaleSheetLayoutView="80" zoomScalePageLayoutView="85" workbookViewId="0">
      <selection activeCell="AL407" sqref="AL407"/>
    </sheetView>
  </sheetViews>
  <sheetFormatPr defaultColWidth="9" defaultRowHeight="14.25" outlineLevelRow="1" outlineLevelCol="1"/>
  <cols>
    <col min="1" max="1" width="4.5703125" style="508" customWidth="1"/>
    <col min="2" max="2" width="43.5703125" style="254" customWidth="1"/>
    <col min="3" max="3" width="14" style="254" customWidth="1"/>
    <col min="4" max="4" width="11.28515625" style="253" bestFit="1" customWidth="1"/>
    <col min="5" max="13" width="11.28515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1"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14" t="s">
        <v>551</v>
      </c>
      <c r="D5" s="81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1" t="s">
        <v>505</v>
      </c>
      <c r="C7" s="830" t="s">
        <v>635</v>
      </c>
      <c r="D7" s="830"/>
      <c r="E7" s="830"/>
      <c r="F7" s="830"/>
      <c r="G7" s="830"/>
      <c r="H7" s="830"/>
      <c r="I7" s="830"/>
      <c r="J7" s="830"/>
      <c r="K7" s="830"/>
      <c r="L7" s="830"/>
      <c r="M7" s="830"/>
      <c r="N7" s="830"/>
      <c r="O7" s="830"/>
      <c r="P7" s="830"/>
      <c r="Q7" s="830"/>
      <c r="R7" s="830"/>
      <c r="S7" s="830"/>
      <c r="T7" s="830"/>
      <c r="U7" s="830"/>
      <c r="V7" s="830"/>
      <c r="W7" s="830"/>
      <c r="X7" s="830"/>
      <c r="Y7" s="603"/>
      <c r="Z7" s="603"/>
      <c r="AA7" s="603"/>
      <c r="AB7" s="603"/>
      <c r="AC7" s="603"/>
      <c r="AD7" s="603"/>
      <c r="AE7" s="270"/>
      <c r="AF7" s="270"/>
      <c r="AG7" s="270"/>
      <c r="AH7" s="270"/>
      <c r="AI7" s="270"/>
      <c r="AJ7" s="270"/>
      <c r="AK7" s="270"/>
      <c r="AL7" s="270"/>
    </row>
    <row r="8" spans="1:39" s="271" customFormat="1" ht="58.5" customHeight="1">
      <c r="A8" s="508"/>
      <c r="B8" s="831"/>
      <c r="C8" s="830" t="s">
        <v>574</v>
      </c>
      <c r="D8" s="830"/>
      <c r="E8" s="830"/>
      <c r="F8" s="830"/>
      <c r="G8" s="830"/>
      <c r="H8" s="830"/>
      <c r="I8" s="830"/>
      <c r="J8" s="830"/>
      <c r="K8" s="830"/>
      <c r="L8" s="830"/>
      <c r="M8" s="830"/>
      <c r="N8" s="830"/>
      <c r="O8" s="830"/>
      <c r="P8" s="830"/>
      <c r="Q8" s="830"/>
      <c r="R8" s="830"/>
      <c r="S8" s="830"/>
      <c r="T8" s="830"/>
      <c r="U8" s="830"/>
      <c r="V8" s="830"/>
      <c r="W8" s="830"/>
      <c r="X8" s="830"/>
      <c r="Y8" s="603"/>
      <c r="Z8" s="603"/>
      <c r="AA8" s="603"/>
      <c r="AB8" s="603"/>
      <c r="AC8" s="603"/>
      <c r="AD8" s="603"/>
      <c r="AE8" s="272"/>
      <c r="AF8" s="255"/>
      <c r="AG8" s="255"/>
      <c r="AH8" s="255"/>
      <c r="AI8" s="255"/>
      <c r="AJ8" s="255"/>
      <c r="AK8" s="255"/>
      <c r="AL8" s="255"/>
      <c r="AM8" s="256"/>
    </row>
    <row r="9" spans="1:39" s="271" customFormat="1" ht="57.75" customHeight="1">
      <c r="A9" s="508"/>
      <c r="B9" s="273"/>
      <c r="C9" s="830" t="s">
        <v>573</v>
      </c>
      <c r="D9" s="830"/>
      <c r="E9" s="830"/>
      <c r="F9" s="830"/>
      <c r="G9" s="830"/>
      <c r="H9" s="830"/>
      <c r="I9" s="830"/>
      <c r="J9" s="830"/>
      <c r="K9" s="830"/>
      <c r="L9" s="830"/>
      <c r="M9" s="830"/>
      <c r="N9" s="830"/>
      <c r="O9" s="830"/>
      <c r="P9" s="830"/>
      <c r="Q9" s="830"/>
      <c r="R9" s="830"/>
      <c r="S9" s="830"/>
      <c r="T9" s="830"/>
      <c r="U9" s="830"/>
      <c r="V9" s="830"/>
      <c r="W9" s="830"/>
      <c r="X9" s="830"/>
      <c r="Y9" s="603"/>
      <c r="Z9" s="603"/>
      <c r="AA9" s="603"/>
      <c r="AB9" s="603"/>
      <c r="AC9" s="603"/>
      <c r="AD9" s="603"/>
      <c r="AE9" s="272"/>
      <c r="AF9" s="255"/>
      <c r="AG9" s="255"/>
      <c r="AH9" s="255"/>
      <c r="AI9" s="255"/>
      <c r="AJ9" s="255"/>
      <c r="AK9" s="255"/>
      <c r="AL9" s="255"/>
      <c r="AM9" s="256"/>
    </row>
    <row r="10" spans="1:39" ht="41.25" customHeight="1">
      <c r="B10" s="275"/>
      <c r="C10" s="830" t="s">
        <v>637</v>
      </c>
      <c r="D10" s="830"/>
      <c r="E10" s="830"/>
      <c r="F10" s="830"/>
      <c r="G10" s="830"/>
      <c r="H10" s="830"/>
      <c r="I10" s="830"/>
      <c r="J10" s="830"/>
      <c r="K10" s="830"/>
      <c r="L10" s="830"/>
      <c r="M10" s="830"/>
      <c r="N10" s="830"/>
      <c r="O10" s="830"/>
      <c r="P10" s="830"/>
      <c r="Q10" s="830"/>
      <c r="R10" s="830"/>
      <c r="S10" s="830"/>
      <c r="T10" s="830"/>
      <c r="U10" s="830"/>
      <c r="V10" s="830"/>
      <c r="W10" s="830"/>
      <c r="X10" s="830"/>
      <c r="Y10" s="603"/>
      <c r="Z10" s="603"/>
      <c r="AA10" s="603"/>
      <c r="AB10" s="603"/>
      <c r="AC10" s="603"/>
      <c r="AD10" s="603"/>
      <c r="AE10" s="272"/>
      <c r="AF10" s="276"/>
      <c r="AG10" s="276"/>
      <c r="AH10" s="276"/>
      <c r="AI10" s="276"/>
      <c r="AJ10" s="276"/>
      <c r="AK10" s="276"/>
      <c r="AL10" s="276"/>
    </row>
    <row r="11" spans="1:39" ht="53.25" customHeight="1">
      <c r="C11" s="830" t="s">
        <v>624</v>
      </c>
      <c r="D11" s="830"/>
      <c r="E11" s="830"/>
      <c r="F11" s="830"/>
      <c r="G11" s="830"/>
      <c r="H11" s="830"/>
      <c r="I11" s="830"/>
      <c r="J11" s="830"/>
      <c r="K11" s="830"/>
      <c r="L11" s="830"/>
      <c r="M11" s="830"/>
      <c r="N11" s="830"/>
      <c r="O11" s="830"/>
      <c r="P11" s="830"/>
      <c r="Q11" s="830"/>
      <c r="R11" s="830"/>
      <c r="S11" s="830"/>
      <c r="T11" s="830"/>
      <c r="U11" s="830"/>
      <c r="V11" s="830"/>
      <c r="W11" s="830"/>
      <c r="X11" s="830"/>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1" t="s">
        <v>527</v>
      </c>
      <c r="C13" s="588"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31"/>
      <c r="C14" s="588"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88"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88"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1" t="s">
        <v>211</v>
      </c>
      <c r="C19" s="823" t="s">
        <v>33</v>
      </c>
      <c r="D19" s="284" t="s">
        <v>422</v>
      </c>
      <c r="E19" s="825" t="s">
        <v>209</v>
      </c>
      <c r="F19" s="826"/>
      <c r="G19" s="826"/>
      <c r="H19" s="826"/>
      <c r="I19" s="826"/>
      <c r="J19" s="826"/>
      <c r="K19" s="826"/>
      <c r="L19" s="826"/>
      <c r="M19" s="827"/>
      <c r="N19" s="828" t="s">
        <v>213</v>
      </c>
      <c r="O19" s="284" t="s">
        <v>423</v>
      </c>
      <c r="P19" s="825" t="s">
        <v>212</v>
      </c>
      <c r="Q19" s="826"/>
      <c r="R19" s="826"/>
      <c r="S19" s="826"/>
      <c r="T19" s="826"/>
      <c r="U19" s="826"/>
      <c r="V19" s="826"/>
      <c r="W19" s="826"/>
      <c r="X19" s="827"/>
      <c r="Y19" s="818" t="s">
        <v>243</v>
      </c>
      <c r="Z19" s="819"/>
      <c r="AA19" s="819"/>
      <c r="AB19" s="819"/>
      <c r="AC19" s="819"/>
      <c r="AD19" s="819"/>
      <c r="AE19" s="819"/>
      <c r="AF19" s="819"/>
      <c r="AG19" s="819"/>
      <c r="AH19" s="819"/>
      <c r="AI19" s="819"/>
      <c r="AJ19" s="819"/>
      <c r="AK19" s="819"/>
      <c r="AL19" s="819"/>
      <c r="AM19" s="820"/>
    </row>
    <row r="20" spans="1:39" s="283" customFormat="1" ht="59.25" customHeight="1">
      <c r="A20" s="508"/>
      <c r="B20" s="822"/>
      <c r="C20" s="824"/>
      <c r="D20" s="285">
        <v>2011</v>
      </c>
      <c r="E20" s="285">
        <v>2012</v>
      </c>
      <c r="F20" s="285">
        <v>2013</v>
      </c>
      <c r="G20" s="285">
        <v>2014</v>
      </c>
      <c r="H20" s="285">
        <v>2015</v>
      </c>
      <c r="I20" s="285">
        <v>2016</v>
      </c>
      <c r="J20" s="285">
        <v>2017</v>
      </c>
      <c r="K20" s="285">
        <v>2018</v>
      </c>
      <c r="L20" s="285">
        <v>2019</v>
      </c>
      <c r="M20" s="285">
        <v>2020</v>
      </c>
      <c r="N20" s="82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
        <v>382</v>
      </c>
      <c r="AB20" s="286" t="s">
        <v>396</v>
      </c>
      <c r="AC20" s="286" t="s">
        <v>747</v>
      </c>
      <c r="AD20" s="286" t="s">
        <v>31</v>
      </c>
      <c r="AE20" s="286" t="s">
        <v>32</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
        <v>28</v>
      </c>
      <c r="AB21" s="291" t="s">
        <v>28</v>
      </c>
      <c r="AC21" s="291" t="s">
        <v>28</v>
      </c>
      <c r="AD21" s="291" t="s">
        <v>28</v>
      </c>
      <c r="AE21" s="291" t="s">
        <v>27</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v>1238865</v>
      </c>
      <c r="E22" s="295">
        <v>1238865</v>
      </c>
      <c r="F22" s="295">
        <v>1238865</v>
      </c>
      <c r="G22" s="295">
        <v>1235024</v>
      </c>
      <c r="H22" s="295">
        <v>845705</v>
      </c>
      <c r="I22" s="295">
        <v>0</v>
      </c>
      <c r="J22" s="295">
        <v>0</v>
      </c>
      <c r="K22" s="295">
        <v>0</v>
      </c>
      <c r="L22" s="295">
        <v>0</v>
      </c>
      <c r="M22" s="295">
        <v>0</v>
      </c>
      <c r="N22" s="291"/>
      <c r="O22" s="295">
        <v>172</v>
      </c>
      <c r="P22" s="295">
        <v>171.607</v>
      </c>
      <c r="Q22" s="295">
        <v>171.607</v>
      </c>
      <c r="R22" s="295">
        <v>167.31100000000001</v>
      </c>
      <c r="S22" s="295">
        <v>111.193</v>
      </c>
      <c r="T22" s="295">
        <v>0</v>
      </c>
      <c r="U22" s="295">
        <v>0</v>
      </c>
      <c r="V22" s="295">
        <v>0</v>
      </c>
      <c r="W22" s="295">
        <v>0</v>
      </c>
      <c r="X22" s="295">
        <v>0</v>
      </c>
      <c r="Y22" s="743">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v>21438</v>
      </c>
      <c r="E25" s="295">
        <v>21438</v>
      </c>
      <c r="F25" s="295">
        <v>21438</v>
      </c>
      <c r="G25" s="295">
        <v>10247.700000000001</v>
      </c>
      <c r="H25" s="295">
        <v>0</v>
      </c>
      <c r="I25" s="295">
        <v>0</v>
      </c>
      <c r="J25" s="295">
        <v>0</v>
      </c>
      <c r="K25" s="295">
        <v>0</v>
      </c>
      <c r="L25" s="295">
        <v>0</v>
      </c>
      <c r="M25" s="295">
        <v>0</v>
      </c>
      <c r="N25" s="291"/>
      <c r="O25" s="295">
        <v>18</v>
      </c>
      <c r="P25" s="295">
        <v>18.2608</v>
      </c>
      <c r="Q25" s="295">
        <v>18.2608</v>
      </c>
      <c r="R25" s="295">
        <v>5.7472300000000001</v>
      </c>
      <c r="S25" s="295">
        <v>0</v>
      </c>
      <c r="T25" s="295">
        <v>0</v>
      </c>
      <c r="U25" s="295">
        <v>0</v>
      </c>
      <c r="V25" s="295">
        <v>0</v>
      </c>
      <c r="W25" s="295">
        <v>0</v>
      </c>
      <c r="X25" s="295">
        <v>0</v>
      </c>
      <c r="Y25" s="743">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v>3070047</v>
      </c>
      <c r="E28" s="295">
        <v>3070047</v>
      </c>
      <c r="F28" s="295">
        <v>3070047</v>
      </c>
      <c r="G28" s="295">
        <v>3070047</v>
      </c>
      <c r="H28" s="295">
        <v>3070047</v>
      </c>
      <c r="I28" s="295">
        <v>3070047</v>
      </c>
      <c r="J28" s="295">
        <v>3070047</v>
      </c>
      <c r="K28" s="295">
        <v>3070047</v>
      </c>
      <c r="L28" s="295">
        <v>3070047</v>
      </c>
      <c r="M28" s="295">
        <v>3070047</v>
      </c>
      <c r="N28" s="291"/>
      <c r="O28" s="295">
        <v>1693</v>
      </c>
      <c r="P28" s="295">
        <v>1692.64</v>
      </c>
      <c r="Q28" s="295">
        <v>1692.64</v>
      </c>
      <c r="R28" s="295">
        <v>1692.64</v>
      </c>
      <c r="S28" s="295">
        <v>1692.64</v>
      </c>
      <c r="T28" s="295">
        <v>1692.64</v>
      </c>
      <c r="U28" s="295">
        <v>1692.64</v>
      </c>
      <c r="V28" s="295">
        <v>1692.64</v>
      </c>
      <c r="W28" s="295">
        <v>1692.64</v>
      </c>
      <c r="X28" s="295">
        <v>1692.64</v>
      </c>
      <c r="Y28" s="743">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v>-545322</v>
      </c>
      <c r="E29" s="295">
        <v>-545322.48479999998</v>
      </c>
      <c r="F29" s="295">
        <v>-545322.48479999998</v>
      </c>
      <c r="G29" s="295">
        <v>-545322.48479999998</v>
      </c>
      <c r="H29" s="295">
        <v>-545322.48479999998</v>
      </c>
      <c r="I29" s="295">
        <v>-545322.48479999998</v>
      </c>
      <c r="J29" s="295">
        <v>-545322.48479999998</v>
      </c>
      <c r="K29" s="295">
        <v>-545322.48479999998</v>
      </c>
      <c r="L29" s="295">
        <v>-545322.48479999998</v>
      </c>
      <c r="M29" s="295">
        <v>-545322.48479999998</v>
      </c>
      <c r="N29" s="468"/>
      <c r="O29" s="295">
        <v>-298</v>
      </c>
      <c r="P29" s="295">
        <v>-297.62702530000001</v>
      </c>
      <c r="Q29" s="295">
        <v>-297.62700000000001</v>
      </c>
      <c r="R29" s="295">
        <v>-297.62700000000001</v>
      </c>
      <c r="S29" s="295">
        <v>-297.62700000000001</v>
      </c>
      <c r="T29" s="295">
        <v>-297.62700000000001</v>
      </c>
      <c r="U29" s="295">
        <v>-297.62700000000001</v>
      </c>
      <c r="V29" s="295">
        <v>-297.62700000000001</v>
      </c>
      <c r="W29" s="295">
        <v>-297.62700000000001</v>
      </c>
      <c r="X29" s="295">
        <v>-297.62700000000001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v>810293</v>
      </c>
      <c r="E31" s="295">
        <v>810293</v>
      </c>
      <c r="F31" s="295">
        <v>810293</v>
      </c>
      <c r="G31" s="295">
        <v>810293</v>
      </c>
      <c r="H31" s="295">
        <v>745857</v>
      </c>
      <c r="I31" s="295">
        <v>675463</v>
      </c>
      <c r="J31" s="295">
        <v>534237</v>
      </c>
      <c r="K31" s="295">
        <v>530959</v>
      </c>
      <c r="L31" s="295">
        <v>665790</v>
      </c>
      <c r="M31" s="295">
        <v>261108</v>
      </c>
      <c r="N31" s="291"/>
      <c r="O31" s="295">
        <v>50</v>
      </c>
      <c r="P31" s="295">
        <v>49.745899999999999</v>
      </c>
      <c r="Q31" s="295">
        <v>49.745899999999999</v>
      </c>
      <c r="R31" s="295">
        <v>49.745899999999999</v>
      </c>
      <c r="S31" s="295">
        <v>46.762300000000003</v>
      </c>
      <c r="T31" s="295">
        <v>43.502899999999997</v>
      </c>
      <c r="U31" s="295">
        <v>36.963700000000003</v>
      </c>
      <c r="V31" s="295">
        <v>36.589599999999997</v>
      </c>
      <c r="W31" s="295">
        <v>42.832599999999999</v>
      </c>
      <c r="X31" s="295">
        <v>24.0947</v>
      </c>
      <c r="Y31" s="743">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v>11144</v>
      </c>
      <c r="E32" s="295">
        <v>11144.32396</v>
      </c>
      <c r="F32" s="295">
        <v>11144.32396</v>
      </c>
      <c r="G32" s="295">
        <v>11144.32396</v>
      </c>
      <c r="H32" s="295">
        <v>11144.32396</v>
      </c>
      <c r="I32" s="295">
        <v>10182.354600000001</v>
      </c>
      <c r="J32" s="295">
        <v>6246.7865229999998</v>
      </c>
      <c r="K32" s="295">
        <v>6238.2813729999998</v>
      </c>
      <c r="L32" s="295">
        <v>6238.2813729999998</v>
      </c>
      <c r="M32" s="295">
        <v>2209.6905409999999</v>
      </c>
      <c r="N32" s="468"/>
      <c r="O32" s="295">
        <v>1</v>
      </c>
      <c r="P32" s="295">
        <v>0.65085810399999999</v>
      </c>
      <c r="Q32" s="295">
        <v>0.65085809999999999</v>
      </c>
      <c r="R32" s="295">
        <v>0.65085809999999999</v>
      </c>
      <c r="S32" s="295">
        <v>0.65085809999999999</v>
      </c>
      <c r="T32" s="295">
        <v>0.60631610000000002</v>
      </c>
      <c r="U32" s="295">
        <v>0.42408770000000001</v>
      </c>
      <c r="V32" s="295">
        <v>0.42311680000000002</v>
      </c>
      <c r="W32" s="295">
        <v>0.42311680000000002</v>
      </c>
      <c r="X32" s="295">
        <v>0.23658109999999999</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v>1188091</v>
      </c>
      <c r="E34" s="295">
        <v>1188091</v>
      </c>
      <c r="F34" s="295">
        <v>1188091</v>
      </c>
      <c r="G34" s="295">
        <v>1188091</v>
      </c>
      <c r="H34" s="295">
        <v>1085828</v>
      </c>
      <c r="I34" s="295">
        <v>974110</v>
      </c>
      <c r="J34" s="295">
        <v>734417</v>
      </c>
      <c r="K34" s="295">
        <v>731737</v>
      </c>
      <c r="L34" s="295">
        <v>945719</v>
      </c>
      <c r="M34" s="295">
        <v>303473</v>
      </c>
      <c r="N34" s="291"/>
      <c r="O34" s="295">
        <v>68</v>
      </c>
      <c r="P34" s="295">
        <v>67.979600000000005</v>
      </c>
      <c r="Q34" s="295">
        <v>67.979600000000005</v>
      </c>
      <c r="R34" s="295">
        <v>67.979600000000005</v>
      </c>
      <c r="S34" s="295">
        <v>63.244500000000002</v>
      </c>
      <c r="T34" s="295">
        <v>58.0717</v>
      </c>
      <c r="U34" s="295">
        <v>46.973199999999999</v>
      </c>
      <c r="V34" s="295">
        <v>46.667299999999997</v>
      </c>
      <c r="W34" s="295">
        <v>56.575299999999999</v>
      </c>
      <c r="X34" s="295">
        <v>26.837399999999999</v>
      </c>
      <c r="Y34" s="743">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v>88271</v>
      </c>
      <c r="E35" s="295">
        <v>88271.216190000006</v>
      </c>
      <c r="F35" s="295">
        <v>88271.216190000006</v>
      </c>
      <c r="G35" s="295">
        <v>88271.216190000006</v>
      </c>
      <c r="H35" s="295">
        <v>88271.216190000006</v>
      </c>
      <c r="I35" s="295">
        <v>80213.233810000005</v>
      </c>
      <c r="J35" s="295">
        <v>43306.25505</v>
      </c>
      <c r="K35" s="295">
        <v>43297.432500000003</v>
      </c>
      <c r="L35" s="295">
        <v>43297.432500000003</v>
      </c>
      <c r="M35" s="295">
        <v>9551.7487139999994</v>
      </c>
      <c r="N35" s="468"/>
      <c r="O35" s="295">
        <v>4</v>
      </c>
      <c r="P35" s="295">
        <v>4.3607827209999996</v>
      </c>
      <c r="Q35" s="295">
        <v>4.3607826999999997</v>
      </c>
      <c r="R35" s="295">
        <v>4.3607826999999997</v>
      </c>
      <c r="S35" s="295">
        <v>4.3607826999999997</v>
      </c>
      <c r="T35" s="295">
        <v>3.9876744</v>
      </c>
      <c r="U35" s="295">
        <v>2.2787723999999998</v>
      </c>
      <c r="V35" s="295">
        <v>2.2777652000000002</v>
      </c>
      <c r="W35" s="295">
        <v>2.2777652000000002</v>
      </c>
      <c r="X35" s="295">
        <v>0.71524049999999995</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v>2830</v>
      </c>
      <c r="E40" s="295">
        <v>0</v>
      </c>
      <c r="F40" s="295">
        <v>0</v>
      </c>
      <c r="G40" s="295">
        <v>0</v>
      </c>
      <c r="H40" s="295">
        <v>0</v>
      </c>
      <c r="I40" s="295">
        <v>0</v>
      </c>
      <c r="J40" s="295">
        <v>0</v>
      </c>
      <c r="K40" s="295">
        <v>0</v>
      </c>
      <c r="L40" s="295">
        <v>0</v>
      </c>
      <c r="M40" s="295">
        <v>0</v>
      </c>
      <c r="N40" s="291"/>
      <c r="O40" s="295">
        <v>1093</v>
      </c>
      <c r="P40" s="295">
        <v>0</v>
      </c>
      <c r="Q40" s="295">
        <v>0</v>
      </c>
      <c r="R40" s="295">
        <v>0</v>
      </c>
      <c r="S40" s="295">
        <v>0</v>
      </c>
      <c r="T40" s="295">
        <v>0</v>
      </c>
      <c r="U40" s="295">
        <v>0</v>
      </c>
      <c r="V40" s="295">
        <v>0</v>
      </c>
      <c r="W40" s="295">
        <v>0</v>
      </c>
      <c r="X40" s="295">
        <v>0</v>
      </c>
      <c r="Y40" s="743">
        <v>1</v>
      </c>
      <c r="Z40" s="410"/>
      <c r="AA40" s="410"/>
      <c r="AB40" s="410"/>
      <c r="AC40" s="410"/>
      <c r="AD40" s="410"/>
      <c r="AE40" s="410"/>
      <c r="AF40" s="410"/>
      <c r="AG40" s="410"/>
      <c r="AH40" s="410"/>
      <c r="AI40" s="410"/>
      <c r="AJ40" s="410"/>
      <c r="AK40" s="410"/>
      <c r="AL40" s="410"/>
      <c r="AM40" s="296">
        <f>SUM(Y40:AL40)</f>
        <v>1</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v>4805916</v>
      </c>
      <c r="E50" s="295">
        <v>4805916</v>
      </c>
      <c r="F50" s="295">
        <v>4805916</v>
      </c>
      <c r="G50" s="295">
        <v>4805916</v>
      </c>
      <c r="H50" s="295">
        <v>4805916</v>
      </c>
      <c r="I50" s="295">
        <v>4805916</v>
      </c>
      <c r="J50" s="295">
        <v>4805916</v>
      </c>
      <c r="K50" s="295">
        <v>4805916</v>
      </c>
      <c r="L50" s="295">
        <v>4504954</v>
      </c>
      <c r="M50" s="295">
        <v>4504954</v>
      </c>
      <c r="N50" s="295">
        <v>12</v>
      </c>
      <c r="O50" s="295">
        <v>857</v>
      </c>
      <c r="P50" s="295">
        <v>856.61</v>
      </c>
      <c r="Q50" s="295">
        <v>856.61</v>
      </c>
      <c r="R50" s="295">
        <v>856.61</v>
      </c>
      <c r="S50" s="295">
        <v>856.61</v>
      </c>
      <c r="T50" s="295">
        <v>856.61</v>
      </c>
      <c r="U50" s="295">
        <v>856.61</v>
      </c>
      <c r="V50" s="295">
        <v>856.61</v>
      </c>
      <c r="W50" s="295">
        <v>788.66700000000003</v>
      </c>
      <c r="X50" s="295">
        <v>788.66700000000003</v>
      </c>
      <c r="Y50" s="415"/>
      <c r="Z50" s="415"/>
      <c r="AA50" s="415">
        <v>0.53</v>
      </c>
      <c r="AB50" s="415">
        <v>0.47</v>
      </c>
      <c r="AC50" s="415"/>
      <c r="AD50" s="415"/>
      <c r="AE50" s="415"/>
      <c r="AF50" s="415"/>
      <c r="AG50" s="415"/>
      <c r="AH50" s="415"/>
      <c r="AI50" s="415"/>
      <c r="AJ50" s="415"/>
      <c r="AK50" s="415"/>
      <c r="AL50" s="415"/>
      <c r="AM50" s="296">
        <f>SUM(Y50:AL50)</f>
        <v>1</v>
      </c>
    </row>
    <row r="51" spans="1:42" s="283" customFormat="1" ht="15" outlineLevel="1">
      <c r="A51" s="508"/>
      <c r="B51" s="294" t="s">
        <v>214</v>
      </c>
      <c r="C51" s="291" t="s">
        <v>163</v>
      </c>
      <c r="D51" s="295">
        <v>615841</v>
      </c>
      <c r="E51" s="295">
        <v>615840.94220000005</v>
      </c>
      <c r="F51" s="295">
        <v>615840.94220000005</v>
      </c>
      <c r="G51" s="295">
        <v>615840.94220000005</v>
      </c>
      <c r="H51" s="295">
        <v>615840.94220000005</v>
      </c>
      <c r="I51" s="295">
        <v>611886.85739999998</v>
      </c>
      <c r="J51" s="295">
        <v>545801.08010000002</v>
      </c>
      <c r="K51" s="295">
        <v>248053.83900000001</v>
      </c>
      <c r="L51" s="295">
        <v>248053.83900000001</v>
      </c>
      <c r="M51" s="295">
        <v>248053.83900000001</v>
      </c>
      <c r="N51" s="295">
        <f>N50</f>
        <v>12</v>
      </c>
      <c r="O51" s="295">
        <v>112</v>
      </c>
      <c r="P51" s="295">
        <v>111.8336966</v>
      </c>
      <c r="Q51" s="295">
        <v>111.83369999999999</v>
      </c>
      <c r="R51" s="295">
        <v>111.83369999999999</v>
      </c>
      <c r="S51" s="295">
        <v>111.83369999999999</v>
      </c>
      <c r="T51" s="295">
        <v>111.28069000000001</v>
      </c>
      <c r="U51" s="295">
        <v>96.347941000000006</v>
      </c>
      <c r="V51" s="295">
        <v>48.413406999999999</v>
      </c>
      <c r="W51" s="295">
        <v>48.413406999999999</v>
      </c>
      <c r="X51" s="295">
        <v>48.413406999999999</v>
      </c>
      <c r="Y51" s="411">
        <f>Y50</f>
        <v>0</v>
      </c>
      <c r="Z51" s="411">
        <f>Z50</f>
        <v>0</v>
      </c>
      <c r="AA51" s="411">
        <f t="shared" ref="AA51:AL51" si="9">AA50</f>
        <v>0.53</v>
      </c>
      <c r="AB51" s="411">
        <f t="shared" si="9"/>
        <v>0.47</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v>1693346</v>
      </c>
      <c r="E53" s="295">
        <v>1693346</v>
      </c>
      <c r="F53" s="295">
        <v>1614579</v>
      </c>
      <c r="G53" s="295">
        <v>1362735</v>
      </c>
      <c r="H53" s="295">
        <v>1362338</v>
      </c>
      <c r="I53" s="295">
        <v>1358309</v>
      </c>
      <c r="J53" s="295">
        <v>305906</v>
      </c>
      <c r="K53" s="295">
        <v>304862</v>
      </c>
      <c r="L53" s="295">
        <v>304862</v>
      </c>
      <c r="M53" s="295">
        <v>304862</v>
      </c>
      <c r="N53" s="295">
        <v>12</v>
      </c>
      <c r="O53" s="295">
        <v>661</v>
      </c>
      <c r="P53" s="295">
        <v>660.87300000000005</v>
      </c>
      <c r="Q53" s="295">
        <v>633.21799999999996</v>
      </c>
      <c r="R53" s="295">
        <v>544.13300000000004</v>
      </c>
      <c r="S53" s="295">
        <v>543.99099999999999</v>
      </c>
      <c r="T53" s="295">
        <v>542.43299999999999</v>
      </c>
      <c r="U53" s="295">
        <v>112.095</v>
      </c>
      <c r="V53" s="295">
        <v>110.703</v>
      </c>
      <c r="W53" s="295">
        <v>110.703</v>
      </c>
      <c r="X53" s="295">
        <v>110.703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v>60847</v>
      </c>
      <c r="E54" s="295">
        <v>60846.629610000004</v>
      </c>
      <c r="F54" s="295">
        <v>60846.629610000004</v>
      </c>
      <c r="G54" s="295">
        <v>56320.05502</v>
      </c>
      <c r="H54" s="295">
        <v>56320.05502</v>
      </c>
      <c r="I54" s="295">
        <v>56320.05502</v>
      </c>
      <c r="J54" s="295">
        <v>15837.70003</v>
      </c>
      <c r="K54" s="295">
        <v>15837.70003</v>
      </c>
      <c r="L54" s="295">
        <v>15837.70003</v>
      </c>
      <c r="M54" s="295">
        <v>15837.70003</v>
      </c>
      <c r="N54" s="295">
        <f>N53</f>
        <v>12</v>
      </c>
      <c r="O54" s="295">
        <v>28</v>
      </c>
      <c r="P54" s="295">
        <v>27.60681091</v>
      </c>
      <c r="Q54" s="295">
        <v>27.606811</v>
      </c>
      <c r="R54" s="295">
        <v>25.794468999999999</v>
      </c>
      <c r="S54" s="295">
        <v>25.794468999999999</v>
      </c>
      <c r="T54" s="295">
        <v>25.794468999999999</v>
      </c>
      <c r="U54" s="295">
        <v>7.4636668000000004</v>
      </c>
      <c r="V54" s="295">
        <v>7.4636668000000004</v>
      </c>
      <c r="W54" s="295">
        <v>7.4636668000000004</v>
      </c>
      <c r="X54" s="295">
        <v>7.4636668000000004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v>0</v>
      </c>
      <c r="F62" s="295">
        <v>0</v>
      </c>
      <c r="G62" s="295">
        <v>0</v>
      </c>
      <c r="H62" s="295">
        <v>0</v>
      </c>
      <c r="I62" s="295">
        <v>0</v>
      </c>
      <c r="J62" s="295">
        <v>0</v>
      </c>
      <c r="K62" s="295">
        <v>0</v>
      </c>
      <c r="L62" s="295">
        <v>0</v>
      </c>
      <c r="M62" s="295">
        <v>0</v>
      </c>
      <c r="N62" s="295">
        <v>12</v>
      </c>
      <c r="O62" s="295"/>
      <c r="P62" s="295">
        <v>0</v>
      </c>
      <c r="Q62" s="295">
        <v>0</v>
      </c>
      <c r="R62" s="295">
        <v>0</v>
      </c>
      <c r="S62" s="295">
        <v>0</v>
      </c>
      <c r="T62" s="295">
        <v>0</v>
      </c>
      <c r="U62" s="295">
        <v>0</v>
      </c>
      <c r="V62" s="295">
        <v>0</v>
      </c>
      <c r="W62" s="295">
        <v>0</v>
      </c>
      <c r="X62" s="295">
        <v>0</v>
      </c>
      <c r="Y62" s="415"/>
      <c r="Z62" s="415">
        <v>1</v>
      </c>
      <c r="AA62" s="415"/>
      <c r="AB62" s="415"/>
      <c r="AC62" s="415"/>
      <c r="AD62" s="415"/>
      <c r="AE62" s="415"/>
      <c r="AF62" s="415"/>
      <c r="AG62" s="415"/>
      <c r="AH62" s="415"/>
      <c r="AI62" s="415"/>
      <c r="AJ62" s="415"/>
      <c r="AK62" s="415"/>
      <c r="AL62" s="415"/>
      <c r="AM62" s="296">
        <f>SUM(Y62:AL62)</f>
        <v>1</v>
      </c>
    </row>
    <row r="63" spans="1:42" s="283" customFormat="1" ht="15" outlineLevel="1">
      <c r="A63" s="508"/>
      <c r="B63" s="315" t="s">
        <v>214</v>
      </c>
      <c r="C63" s="291" t="s">
        <v>163</v>
      </c>
      <c r="D63" s="295">
        <v>263983</v>
      </c>
      <c r="E63" s="295">
        <v>263982.9546</v>
      </c>
      <c r="F63" s="295">
        <v>263982.9546</v>
      </c>
      <c r="G63" s="295">
        <v>263982.9546</v>
      </c>
      <c r="H63" s="295">
        <v>0</v>
      </c>
      <c r="I63" s="295">
        <v>0</v>
      </c>
      <c r="J63" s="295">
        <v>0</v>
      </c>
      <c r="K63" s="295">
        <v>0</v>
      </c>
      <c r="L63" s="295">
        <v>0</v>
      </c>
      <c r="M63" s="295">
        <v>0</v>
      </c>
      <c r="N63" s="295">
        <f>N62</f>
        <v>12</v>
      </c>
      <c r="O63" s="295">
        <v>54</v>
      </c>
      <c r="P63" s="295">
        <v>54.241746299999996</v>
      </c>
      <c r="Q63" s="295">
        <v>54.241745999999999</v>
      </c>
      <c r="R63" s="295">
        <v>54.241745999999999</v>
      </c>
      <c r="S63" s="295">
        <v>0</v>
      </c>
      <c r="T63" s="295">
        <v>0</v>
      </c>
      <c r="U63" s="295">
        <v>0</v>
      </c>
      <c r="V63" s="295">
        <v>0</v>
      </c>
      <c r="W63" s="295">
        <v>0</v>
      </c>
      <c r="X63" s="295">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v>20936</v>
      </c>
      <c r="E71" s="295">
        <v>0</v>
      </c>
      <c r="F71" s="295">
        <v>0</v>
      </c>
      <c r="G71" s="295">
        <v>0</v>
      </c>
      <c r="H71" s="295">
        <v>0</v>
      </c>
      <c r="I71" s="295">
        <v>0</v>
      </c>
      <c r="J71" s="295">
        <v>0</v>
      </c>
      <c r="K71" s="295">
        <v>0</v>
      </c>
      <c r="L71" s="295">
        <v>0</v>
      </c>
      <c r="M71" s="295">
        <v>0</v>
      </c>
      <c r="N71" s="291"/>
      <c r="O71" s="295">
        <v>536</v>
      </c>
      <c r="P71" s="295">
        <v>0</v>
      </c>
      <c r="Q71" s="295">
        <v>0</v>
      </c>
      <c r="R71" s="295">
        <v>0</v>
      </c>
      <c r="S71" s="295">
        <v>0</v>
      </c>
      <c r="T71" s="295">
        <v>0</v>
      </c>
      <c r="U71" s="295">
        <v>0</v>
      </c>
      <c r="V71" s="295">
        <v>0</v>
      </c>
      <c r="W71" s="295">
        <v>0</v>
      </c>
      <c r="X71" s="295">
        <v>0</v>
      </c>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v>402527</v>
      </c>
      <c r="E84" s="295">
        <v>402527</v>
      </c>
      <c r="F84" s="295">
        <v>402527</v>
      </c>
      <c r="G84" s="295">
        <v>402527</v>
      </c>
      <c r="H84" s="295">
        <v>402527</v>
      </c>
      <c r="I84" s="295">
        <v>402527</v>
      </c>
      <c r="J84" s="295">
        <v>402527</v>
      </c>
      <c r="K84" s="295">
        <v>402527</v>
      </c>
      <c r="L84" s="295">
        <v>357485</v>
      </c>
      <c r="M84" s="295">
        <v>357485</v>
      </c>
      <c r="N84" s="295">
        <v>12</v>
      </c>
      <c r="O84" s="295">
        <v>70</v>
      </c>
      <c r="P84" s="295">
        <v>69.623999999999995</v>
      </c>
      <c r="Q84" s="295">
        <v>69.623999999999995</v>
      </c>
      <c r="R84" s="295">
        <v>69.623999999999995</v>
      </c>
      <c r="S84" s="295">
        <v>69.623999999999995</v>
      </c>
      <c r="T84" s="295">
        <v>69.623999999999995</v>
      </c>
      <c r="U84" s="295">
        <v>69.623999999999995</v>
      </c>
      <c r="V84" s="295">
        <v>69.623999999999995</v>
      </c>
      <c r="W84" s="295">
        <v>56.886899999999997</v>
      </c>
      <c r="X84" s="295">
        <v>56.886899999999997</v>
      </c>
      <c r="Y84" s="410"/>
      <c r="Z84" s="415"/>
      <c r="AA84" s="415">
        <v>0.53</v>
      </c>
      <c r="AB84" s="415">
        <v>0.47</v>
      </c>
      <c r="AC84" s="415"/>
      <c r="AD84" s="415"/>
      <c r="AE84" s="415"/>
      <c r="AF84" s="415"/>
      <c r="AG84" s="415"/>
      <c r="AH84" s="415"/>
      <c r="AI84" s="415"/>
      <c r="AJ84" s="415"/>
      <c r="AK84" s="415"/>
      <c r="AL84" s="415"/>
      <c r="AM84" s="296">
        <f>SUM(Y84:AL84)</f>
        <v>1</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0.53</v>
      </c>
      <c r="AB85" s="411">
        <f t="shared" si="20"/>
        <v>0.47</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v>205346</v>
      </c>
      <c r="E87" s="295">
        <v>0</v>
      </c>
      <c r="F87" s="295">
        <v>0</v>
      </c>
      <c r="G87" s="295">
        <v>0</v>
      </c>
      <c r="H87" s="295">
        <v>0</v>
      </c>
      <c r="I87" s="295">
        <v>0</v>
      </c>
      <c r="J87" s="295">
        <v>0</v>
      </c>
      <c r="K87" s="295">
        <v>0</v>
      </c>
      <c r="L87" s="295">
        <v>0</v>
      </c>
      <c r="M87" s="295">
        <v>0</v>
      </c>
      <c r="N87" s="291"/>
      <c r="O87" s="295">
        <v>3498</v>
      </c>
      <c r="P87" s="295">
        <v>0</v>
      </c>
      <c r="Q87" s="295">
        <v>0</v>
      </c>
      <c r="R87" s="295">
        <v>0</v>
      </c>
      <c r="S87" s="295">
        <v>0</v>
      </c>
      <c r="T87" s="295">
        <v>0</v>
      </c>
      <c r="U87" s="295">
        <v>0</v>
      </c>
      <c r="V87" s="295">
        <v>0</v>
      </c>
      <c r="W87" s="295">
        <v>0</v>
      </c>
      <c r="X87" s="295">
        <v>0</v>
      </c>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v>17700219</v>
      </c>
      <c r="E102" s="295">
        <v>17700218.579999998</v>
      </c>
      <c r="F102" s="295">
        <v>17700218.579999998</v>
      </c>
      <c r="G102" s="295">
        <v>17700218.579999998</v>
      </c>
      <c r="H102" s="295">
        <v>17700218.579999998</v>
      </c>
      <c r="I102" s="295">
        <v>17700218.579999998</v>
      </c>
      <c r="J102" s="295">
        <v>17700218.579999998</v>
      </c>
      <c r="K102" s="295">
        <v>17700218.579999998</v>
      </c>
      <c r="L102" s="295">
        <v>17700218.579999998</v>
      </c>
      <c r="M102" s="295">
        <v>17700218.579999998</v>
      </c>
      <c r="N102" s="295">
        <v>12</v>
      </c>
      <c r="O102" s="295">
        <v>3066</v>
      </c>
      <c r="P102" s="295">
        <v>3066.09</v>
      </c>
      <c r="Q102" s="295">
        <v>3066.09</v>
      </c>
      <c r="R102" s="295">
        <v>3066.09</v>
      </c>
      <c r="S102" s="295">
        <v>3066.09</v>
      </c>
      <c r="T102" s="295">
        <v>3066.09</v>
      </c>
      <c r="U102" s="295">
        <v>3066.09</v>
      </c>
      <c r="V102" s="295">
        <v>3066.09</v>
      </c>
      <c r="W102" s="295">
        <v>3066.09</v>
      </c>
      <c r="X102" s="295">
        <v>3066.09</v>
      </c>
      <c r="Y102" s="410"/>
      <c r="Z102" s="410"/>
      <c r="AA102" s="410">
        <v>0.53</v>
      </c>
      <c r="AB102" s="410">
        <v>0.47</v>
      </c>
      <c r="AC102" s="410"/>
      <c r="AD102" s="410"/>
      <c r="AE102" s="415"/>
      <c r="AF102" s="415"/>
      <c r="AG102" s="415"/>
      <c r="AH102" s="415"/>
      <c r="AI102" s="415"/>
      <c r="AJ102" s="415"/>
      <c r="AK102" s="415"/>
      <c r="AL102" s="415"/>
      <c r="AM102" s="296">
        <f>SUM(Y102:AL102)</f>
        <v>1</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0.53</v>
      </c>
      <c r="AB103" s="411">
        <f t="shared" si="25"/>
        <v>0.47</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v>1244589</v>
      </c>
      <c r="E105" s="295">
        <v>1244589</v>
      </c>
      <c r="F105" s="295">
        <v>1244589</v>
      </c>
      <c r="G105" s="295">
        <v>1244589</v>
      </c>
      <c r="H105" s="295">
        <v>1244589</v>
      </c>
      <c r="I105" s="295">
        <v>1244589</v>
      </c>
      <c r="J105" s="295">
        <v>1244589</v>
      </c>
      <c r="K105" s="295">
        <v>1244589</v>
      </c>
      <c r="L105" s="295">
        <v>1244589</v>
      </c>
      <c r="M105" s="295">
        <v>1244589</v>
      </c>
      <c r="N105" s="295">
        <v>12</v>
      </c>
      <c r="O105" s="295">
        <v>242</v>
      </c>
      <c r="P105" s="295">
        <v>242.32599999999999</v>
      </c>
      <c r="Q105" s="295">
        <v>242.32599999999999</v>
      </c>
      <c r="R105" s="295">
        <v>242.32599999999999</v>
      </c>
      <c r="S105" s="295">
        <v>242.32599999999999</v>
      </c>
      <c r="T105" s="295">
        <v>242.32599999999999</v>
      </c>
      <c r="U105" s="295">
        <v>242.32599999999999</v>
      </c>
      <c r="V105" s="295">
        <v>242.32599999999999</v>
      </c>
      <c r="W105" s="295">
        <v>242.32599999999999</v>
      </c>
      <c r="X105" s="295">
        <v>242.32599999999999</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8"/>
      <c r="B106" s="315" t="s">
        <v>214</v>
      </c>
      <c r="C106" s="291" t="s">
        <v>163</v>
      </c>
      <c r="D106" s="295">
        <v>1668716</v>
      </c>
      <c r="E106" s="295">
        <v>1668715.602</v>
      </c>
      <c r="F106" s="295">
        <v>1668715.602</v>
      </c>
      <c r="G106" s="295">
        <v>1668715.602</v>
      </c>
      <c r="H106" s="295">
        <v>1668715.602</v>
      </c>
      <c r="I106" s="295">
        <v>1668715.602</v>
      </c>
      <c r="J106" s="295">
        <v>1668715.602</v>
      </c>
      <c r="K106" s="295">
        <v>1668715.602</v>
      </c>
      <c r="L106" s="295">
        <v>1668715.602</v>
      </c>
      <c r="M106" s="295">
        <v>1668715.602</v>
      </c>
      <c r="N106" s="295">
        <f>N105</f>
        <v>12</v>
      </c>
      <c r="O106" s="295">
        <v>295</v>
      </c>
      <c r="P106" s="295">
        <v>294.66454479999999</v>
      </c>
      <c r="Q106" s="295">
        <v>294.66453999999999</v>
      </c>
      <c r="R106" s="295">
        <v>294.66453999999999</v>
      </c>
      <c r="S106" s="295">
        <v>294.66453999999999</v>
      </c>
      <c r="T106" s="295">
        <v>294.66453999999999</v>
      </c>
      <c r="U106" s="295">
        <v>294.66453999999999</v>
      </c>
      <c r="V106" s="295">
        <v>294.66453999999999</v>
      </c>
      <c r="W106" s="295">
        <v>294.66453999999999</v>
      </c>
      <c r="X106" s="295">
        <v>294.66453999999999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34567923</v>
      </c>
      <c r="E127" s="328">
        <f t="shared" ref="E127:M127" si="33">SUM(E22:E125)</f>
        <v>34338809.76376</v>
      </c>
      <c r="F127" s="328">
        <f t="shared" si="33"/>
        <v>34260042.76376</v>
      </c>
      <c r="G127" s="328">
        <f t="shared" si="33"/>
        <v>33988640.889169998</v>
      </c>
      <c r="H127" s="328">
        <f t="shared" si="33"/>
        <v>33157995.234569997</v>
      </c>
      <c r="I127" s="328">
        <f t="shared" si="33"/>
        <v>32113175.198030002</v>
      </c>
      <c r="J127" s="328">
        <f t="shared" si="33"/>
        <v>30532442.518902995</v>
      </c>
      <c r="K127" s="328">
        <f t="shared" si="33"/>
        <v>30227675.950103</v>
      </c>
      <c r="L127" s="328">
        <f t="shared" si="33"/>
        <v>30230484.950103</v>
      </c>
      <c r="M127" s="328">
        <f t="shared" si="33"/>
        <v>29145782.675485</v>
      </c>
      <c r="N127" s="328"/>
      <c r="O127" s="328">
        <f>SUM(O22:O125)</f>
        <v>12220</v>
      </c>
      <c r="P127" s="328">
        <f t="shared" ref="P127:X127" si="34">SUM(P22:P125)</f>
        <v>7091.4877141349998</v>
      </c>
      <c r="Q127" s="328">
        <f t="shared" si="34"/>
        <v>7063.8327378000004</v>
      </c>
      <c r="R127" s="328">
        <f t="shared" si="34"/>
        <v>6956.1258258000007</v>
      </c>
      <c r="S127" s="328">
        <f t="shared" si="34"/>
        <v>6832.1581498000005</v>
      </c>
      <c r="T127" s="328">
        <f t="shared" si="34"/>
        <v>6710.0042894999997</v>
      </c>
      <c r="U127" s="328">
        <f t="shared" si="34"/>
        <v>6226.8739078999997</v>
      </c>
      <c r="V127" s="328">
        <f t="shared" si="34"/>
        <v>6176.8653957999995</v>
      </c>
      <c r="W127" s="328">
        <f t="shared" si="34"/>
        <v>6112.3362957999998</v>
      </c>
      <c r="X127" s="328">
        <f t="shared" si="34"/>
        <v>6062.1114353999992</v>
      </c>
      <c r="Y127" s="329">
        <f>IF(Y21="kWh",SUMPRODUCT(D22:D125,Y22:Y125))</f>
        <v>5885657</v>
      </c>
      <c r="Z127" s="329">
        <f>IF(Z21="kWh",SUMPRODUCT(D22:D125,Z22:Z125))</f>
        <v>2018176</v>
      </c>
      <c r="AA127" s="329">
        <f>IF(AA21="kW",SUMPRODUCT(N22:N125,O22:O125,AA22:AA125),SUMPRODUCT(D22:D125,AA22:AA125))</f>
        <v>32551.800000000003</v>
      </c>
      <c r="AB127" s="329">
        <f>IF(AB21="kW",SUMPRODUCT(N22:N125,O22:O125,AB22:AB125),SUMPRODUCT(D22:D125,AB22:AB125))</f>
        <v>23152.199999999997</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5882827.05535</v>
      </c>
      <c r="Z135" s="291">
        <f>SUMPRODUCT(E22:E125,Z22:Z125)</f>
        <v>2018175.58421</v>
      </c>
      <c r="AA135" s="291">
        <f>IF(AA21="kW",SUMPRODUCT(N22:N125,P22:P125,AA22:AA125),SUMPRODUCT(E22:E125,AA22:AA125))</f>
        <v>32546.329487976003</v>
      </c>
      <c r="AB135" s="291">
        <f>IF(AB21="kW",SUMPRODUCT(N22:N125,P22:P125,AB22:AB125),SUMPRODUCT(E22:E125,AB22:AB125))</f>
        <v>23147.449408823999</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5882827.05535</v>
      </c>
      <c r="Z136" s="291">
        <f>SUMPRODUCT(F22:F125,Z22:Z125)</f>
        <v>1939408.58421</v>
      </c>
      <c r="AA136" s="291">
        <f>IF(AA21="kW",SUMPRODUCT(N22:N125,Q22:Q125,AA22:AA125),SUMPRODUCT(F22:F125,AA22:AA125))</f>
        <v>32546.329452000005</v>
      </c>
      <c r="AB136" s="291">
        <f>IF(AB21="kW",SUMPRODUCT(N22:N125,Q22:Q125,AB22:AB125),SUMPRODUCT(F22:F125,AB22:AB125))</f>
        <v>23147.449428</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5867795.7553500002</v>
      </c>
      <c r="Z137" s="291">
        <f>SUMPRODUCT(G22:G125,Z22:Z125)</f>
        <v>1683038.0096200001</v>
      </c>
      <c r="AA137" s="291">
        <f>IF(AA21="kW",SUMPRODUCT(N22:N125,R22:R125,AA22:AA125),SUMPRODUCT(G22:G125,AA22:AA125))</f>
        <v>32546.329452000005</v>
      </c>
      <c r="AB137" s="291">
        <f>IF(AB21="kW",SUMPRODUCT(N22:N125,R22:R125,AB22:AB125),SUMPRODUCT(G22:G125,AB22:AB125))</f>
        <v>23147.449428</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5301530.055350001</v>
      </c>
      <c r="Z138" s="291">
        <f>SUMPRODUCT(H22:H125,Z22:Z125)</f>
        <v>1418658.0550200001</v>
      </c>
      <c r="AA138" s="291">
        <f>IF(AA21="kW",SUMPRODUCT(N22:N125,S22:S125,AA22:AA125),SUMPRODUCT(H22:H125,AA22:AA125))</f>
        <v>32546.329452000005</v>
      </c>
      <c r="AB138" s="291">
        <f>IF(AB21="kW",SUMPRODUCT(N22:N125,S22:S125,AB22:AB125),SUMPRODUCT(H22:H125,AB22:AB125))</f>
        <v>23147.449428</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4264693.1036100006</v>
      </c>
      <c r="Z139" s="291">
        <f>SUMPRODUCT(I22:I125,Z22:Z125)</f>
        <v>1414629.0550200001</v>
      </c>
      <c r="AA139" s="291">
        <f>IF(AA21="kW",SUMPRODUCT(N22:N125,T22:T125,AA22:AA125),SUMPRODUCT(I22:I125,AA22:AA125))</f>
        <v>32542.812308400004</v>
      </c>
      <c r="AB139" s="291">
        <f>IF(AB21="kW",SUMPRODUCT(N22:N125,T22:T125,AB22:AB125),SUMPRODUCT(I22:I125,AB22:AB125))</f>
        <v>23144.330451599999</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3842931.5567729999</v>
      </c>
      <c r="Z140" s="291">
        <f>SUMPRODUCT(J22:J125,Z22:Z125)</f>
        <v>321743.70003000001</v>
      </c>
      <c r="AA140" s="291">
        <f>IF(AA21="kW",SUMPRODUCT(N22:N125,U22:U125,AA22:AA125),SUMPRODUCT(J22:J125,AA22:AA125))</f>
        <v>32447.840024760004</v>
      </c>
      <c r="AB140" s="291">
        <f>IF(AB21="kW",SUMPRODUCT(N22:N125,U22:U125,AB22:AB125),SUMPRODUCT(J22:J125,AB22:AB125))</f>
        <v>23060.10974724</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3836956.2290730001</v>
      </c>
      <c r="Z141" s="291">
        <f>SUMPRODUCT(K22:K125,Z22:Z125)</f>
        <v>320699.70003000001</v>
      </c>
      <c r="AA141" s="291">
        <f>IF(AA21="kW",SUMPRODUCT(N22:N125,V22:V125,AA22:AA125),SUMPRODUCT(K22:K125,AA22:AA125))</f>
        <v>32142.976388520005</v>
      </c>
      <c r="AB141" s="291">
        <f>IF(AB21="kW",SUMPRODUCT(N22:N125,V22:V125,AB22:AB125),SUMPRODUCT(K22:K125,AB22:AB125))</f>
        <v>22789.758975479999</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4185769.2290730001</v>
      </c>
      <c r="Z142" s="291">
        <f>SUMPRODUCT(L22:L125,Z22:Z125)</f>
        <v>320699.70003000001</v>
      </c>
      <c r="AA142" s="291">
        <f>IF(AA21="kW",SUMPRODUCT(N22:N125,W22:W125,AA22:AA125),SUMPRODUCT(L22:L125,AA22:AA125))</f>
        <v>31629.850952520006</v>
      </c>
      <c r="AB142" s="291">
        <f>IF(AB21="kW",SUMPRODUCT(N22:N125,W22:W125,AB22:AB125),SUMPRODUCT(L22:L125,AB22:AB125))</f>
        <v>22334.723211479999</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3101066.9544550003</v>
      </c>
      <c r="Z143" s="326">
        <f>SUMPRODUCT(M22:M125,Z22:Z125)</f>
        <v>320699.70003000001</v>
      </c>
      <c r="AA143" s="326">
        <f>IF(AA21="kW",SUMPRODUCT(N22:N125,X22:X125,AA22:AA125),SUMPRODUCT(M22:M125,AA22:AA125))</f>
        <v>31629.850952520006</v>
      </c>
      <c r="AB143" s="326">
        <f>IF(AB21="kW",SUMPRODUCT(N22:N125,X22:X125,AB22:AB125),SUMPRODUCT(M22:M125, AB22:AB125))</f>
        <v>22334.723211479999</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21" t="s">
        <v>211</v>
      </c>
      <c r="C147" s="823" t="s">
        <v>33</v>
      </c>
      <c r="D147" s="284" t="s">
        <v>422</v>
      </c>
      <c r="E147" s="825" t="s">
        <v>209</v>
      </c>
      <c r="F147" s="826"/>
      <c r="G147" s="826"/>
      <c r="H147" s="826"/>
      <c r="I147" s="826"/>
      <c r="J147" s="826"/>
      <c r="K147" s="826"/>
      <c r="L147" s="826"/>
      <c r="M147" s="827"/>
      <c r="N147" s="828" t="s">
        <v>213</v>
      </c>
      <c r="O147" s="284" t="s">
        <v>423</v>
      </c>
      <c r="P147" s="825" t="s">
        <v>212</v>
      </c>
      <c r="Q147" s="826"/>
      <c r="R147" s="826"/>
      <c r="S147" s="826"/>
      <c r="T147" s="826"/>
      <c r="U147" s="826"/>
      <c r="V147" s="826"/>
      <c r="W147" s="826"/>
      <c r="X147" s="827"/>
      <c r="Y147" s="818" t="s">
        <v>243</v>
      </c>
      <c r="Z147" s="819"/>
      <c r="AA147" s="819"/>
      <c r="AB147" s="819"/>
      <c r="AC147" s="819"/>
      <c r="AD147" s="819"/>
      <c r="AE147" s="819"/>
      <c r="AF147" s="819"/>
      <c r="AG147" s="819"/>
      <c r="AH147" s="819"/>
      <c r="AI147" s="819"/>
      <c r="AJ147" s="819"/>
      <c r="AK147" s="819"/>
      <c r="AL147" s="819"/>
      <c r="AM147" s="820"/>
    </row>
    <row r="148" spans="1:39" ht="60.75" customHeight="1">
      <c r="B148" s="822"/>
      <c r="C148" s="824"/>
      <c r="D148" s="285">
        <v>2012</v>
      </c>
      <c r="E148" s="285">
        <v>2013</v>
      </c>
      <c r="F148" s="285">
        <v>2014</v>
      </c>
      <c r="G148" s="285">
        <v>2015</v>
      </c>
      <c r="H148" s="285">
        <v>2016</v>
      </c>
      <c r="I148" s="285">
        <v>2017</v>
      </c>
      <c r="J148" s="285">
        <v>2018</v>
      </c>
      <c r="K148" s="285">
        <v>2019</v>
      </c>
      <c r="L148" s="285">
        <v>2020</v>
      </c>
      <c r="M148" s="285">
        <v>2021</v>
      </c>
      <c r="N148" s="82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+AA20</f>
        <v>General Service 50 to 4,999 kW</v>
      </c>
      <c r="AB148" s="285" t="str">
        <f t="shared" ref="AB148:AL148" si="39">+AB20</f>
        <v>Large Use</v>
      </c>
      <c r="AC148" s="285" t="str">
        <f t="shared" si="39"/>
        <v>Large Use 2</v>
      </c>
      <c r="AD148" s="285" t="str">
        <f t="shared" si="39"/>
        <v>Street Lighting</v>
      </c>
      <c r="AE148" s="285" t="str">
        <f t="shared" si="39"/>
        <v>Unmetered Scattered Load</v>
      </c>
      <c r="AF148" s="285" t="str">
        <f t="shared" si="39"/>
        <v/>
      </c>
      <c r="AG148" s="285" t="str">
        <f t="shared" si="39"/>
        <v/>
      </c>
      <c r="AH148" s="285" t="str">
        <f t="shared" si="39"/>
        <v/>
      </c>
      <c r="AI148" s="285" t="str">
        <f t="shared" si="39"/>
        <v/>
      </c>
      <c r="AJ148" s="285" t="str">
        <f t="shared" si="39"/>
        <v/>
      </c>
      <c r="AK148" s="285" t="str">
        <f t="shared" si="39"/>
        <v/>
      </c>
      <c r="AL148" s="285" t="str">
        <f t="shared" si="39"/>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+AA21</f>
        <v>kW</v>
      </c>
      <c r="AB149" s="291" t="str">
        <f t="shared" ref="AB149:AL149" si="40">+AB21</f>
        <v>kW</v>
      </c>
      <c r="AC149" s="291" t="str">
        <f t="shared" si="40"/>
        <v>kW</v>
      </c>
      <c r="AD149" s="291" t="str">
        <f t="shared" si="40"/>
        <v>kW</v>
      </c>
      <c r="AE149" s="291" t="str">
        <f t="shared" si="40"/>
        <v>kWh</v>
      </c>
      <c r="AF149" s="291">
        <f t="shared" si="40"/>
        <v>0</v>
      </c>
      <c r="AG149" s="291">
        <f t="shared" si="40"/>
        <v>0</v>
      </c>
      <c r="AH149" s="291">
        <f t="shared" si="40"/>
        <v>0</v>
      </c>
      <c r="AI149" s="291">
        <f t="shared" si="40"/>
        <v>0</v>
      </c>
      <c r="AJ149" s="291">
        <f t="shared" si="40"/>
        <v>0</v>
      </c>
      <c r="AK149" s="291">
        <f t="shared" si="40"/>
        <v>0</v>
      </c>
      <c r="AL149" s="291">
        <f t="shared" si="40"/>
        <v>0</v>
      </c>
      <c r="AM149" s="375"/>
    </row>
    <row r="150" spans="1:39" ht="15" outlineLevel="1">
      <c r="A150" s="508">
        <v>1</v>
      </c>
      <c r="B150" s="294" t="s">
        <v>1</v>
      </c>
      <c r="C150" s="291" t="s">
        <v>25</v>
      </c>
      <c r="D150" s="295">
        <v>669778</v>
      </c>
      <c r="E150" s="295">
        <v>669778.14720000001</v>
      </c>
      <c r="F150" s="295">
        <v>669778.14720000001</v>
      </c>
      <c r="G150" s="295">
        <v>667420.99100000004</v>
      </c>
      <c r="H150" s="295">
        <v>389534.70510000002</v>
      </c>
      <c r="I150" s="295">
        <v>0</v>
      </c>
      <c r="J150" s="295">
        <v>0</v>
      </c>
      <c r="K150" s="295">
        <v>0</v>
      </c>
      <c r="L150" s="295">
        <v>0</v>
      </c>
      <c r="M150" s="295">
        <v>0</v>
      </c>
      <c r="N150" s="291"/>
      <c r="O150" s="295">
        <v>96</v>
      </c>
      <c r="P150" s="295">
        <v>95.591792999999996</v>
      </c>
      <c r="Q150" s="295">
        <v>95.591792999999996</v>
      </c>
      <c r="R150" s="295">
        <v>92.955903000000006</v>
      </c>
      <c r="S150" s="295">
        <v>51.215915000000003</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41">AA150</f>
        <v>0</v>
      </c>
      <c r="AB151" s="411">
        <f t="shared" si="41"/>
        <v>0</v>
      </c>
      <c r="AC151" s="411">
        <f t="shared" si="41"/>
        <v>0</v>
      </c>
      <c r="AD151" s="411">
        <f t="shared" si="41"/>
        <v>0</v>
      </c>
      <c r="AE151" s="411">
        <f t="shared" si="41"/>
        <v>0</v>
      </c>
      <c r="AF151" s="411">
        <f t="shared" si="41"/>
        <v>0</v>
      </c>
      <c r="AG151" s="411">
        <f t="shared" si="41"/>
        <v>0</v>
      </c>
      <c r="AH151" s="411">
        <f t="shared" si="41"/>
        <v>0</v>
      </c>
      <c r="AI151" s="411">
        <f t="shared" si="41"/>
        <v>0</v>
      </c>
      <c r="AJ151" s="411">
        <f t="shared" si="41"/>
        <v>0</v>
      </c>
      <c r="AK151" s="411">
        <f t="shared" si="41"/>
        <v>0</v>
      </c>
      <c r="AL151" s="411">
        <f t="shared" si="41"/>
        <v>0</v>
      </c>
      <c r="AM151" s="504"/>
    </row>
    <row r="152" spans="1:39" ht="15.75" outlineLevel="1">
      <c r="A152" s="510"/>
      <c r="B152" s="298"/>
      <c r="C152" s="299"/>
      <c r="D152" s="744"/>
      <c r="E152" s="744"/>
      <c r="F152" s="744"/>
      <c r="G152" s="744"/>
      <c r="H152" s="744"/>
      <c r="I152" s="744"/>
      <c r="J152" s="744"/>
      <c r="K152" s="744"/>
      <c r="L152" s="744"/>
      <c r="M152" s="744"/>
      <c r="N152" s="303"/>
      <c r="O152" s="744"/>
      <c r="P152" s="744"/>
      <c r="Q152" s="744"/>
      <c r="R152" s="744"/>
      <c r="S152" s="744"/>
      <c r="T152" s="744"/>
      <c r="U152" s="744"/>
      <c r="V152" s="744"/>
      <c r="W152" s="744"/>
      <c r="X152" s="744"/>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v>33812</v>
      </c>
      <c r="E153" s="295">
        <v>33812.339469999999</v>
      </c>
      <c r="F153" s="295">
        <v>33812.339469999999</v>
      </c>
      <c r="G153" s="295">
        <v>33507.349829999999</v>
      </c>
      <c r="H153" s="295">
        <v>0</v>
      </c>
      <c r="I153" s="295">
        <v>0</v>
      </c>
      <c r="J153" s="295">
        <v>0</v>
      </c>
      <c r="K153" s="295">
        <v>0</v>
      </c>
      <c r="L153" s="295">
        <v>0</v>
      </c>
      <c r="M153" s="295">
        <v>0</v>
      </c>
      <c r="N153" s="291"/>
      <c r="O153" s="295">
        <v>19</v>
      </c>
      <c r="P153" s="295">
        <v>19.133084</v>
      </c>
      <c r="Q153" s="295">
        <v>19.133084</v>
      </c>
      <c r="R153" s="295">
        <v>18.79203</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2">AA153</f>
        <v>0</v>
      </c>
      <c r="AB154" s="411">
        <f t="shared" si="42"/>
        <v>0</v>
      </c>
      <c r="AC154" s="411">
        <f t="shared" si="42"/>
        <v>0</v>
      </c>
      <c r="AD154" s="411">
        <f t="shared" si="42"/>
        <v>0</v>
      </c>
      <c r="AE154" s="411">
        <f t="shared" si="42"/>
        <v>0</v>
      </c>
      <c r="AF154" s="411">
        <f t="shared" si="42"/>
        <v>0</v>
      </c>
      <c r="AG154" s="411">
        <f t="shared" si="42"/>
        <v>0</v>
      </c>
      <c r="AH154" s="411">
        <f t="shared" si="42"/>
        <v>0</v>
      </c>
      <c r="AI154" s="411">
        <f t="shared" si="42"/>
        <v>0</v>
      </c>
      <c r="AJ154" s="411">
        <f t="shared" si="42"/>
        <v>0</v>
      </c>
      <c r="AK154" s="411">
        <f t="shared" si="42"/>
        <v>0</v>
      </c>
      <c r="AL154" s="411">
        <f t="shared" si="42"/>
        <v>0</v>
      </c>
      <c r="AM154" s="504"/>
    </row>
    <row r="155" spans="1:39" ht="15.75" outlineLevel="1">
      <c r="A155" s="510"/>
      <c r="B155" s="298"/>
      <c r="C155" s="299"/>
      <c r="D155" s="745"/>
      <c r="E155" s="745"/>
      <c r="F155" s="745"/>
      <c r="G155" s="745"/>
      <c r="H155" s="745"/>
      <c r="I155" s="745"/>
      <c r="J155" s="745"/>
      <c r="K155" s="745"/>
      <c r="L155" s="745"/>
      <c r="M155" s="745"/>
      <c r="N155" s="303"/>
      <c r="O155" s="745"/>
      <c r="P155" s="745"/>
      <c r="Q155" s="745"/>
      <c r="R155" s="745"/>
      <c r="S155" s="745"/>
      <c r="T155" s="745"/>
      <c r="U155" s="745"/>
      <c r="V155" s="745"/>
      <c r="W155" s="745"/>
      <c r="X155" s="745"/>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v>1843136</v>
      </c>
      <c r="E156" s="295">
        <v>1843135.9450000001</v>
      </c>
      <c r="F156" s="295">
        <v>1843135.9450000001</v>
      </c>
      <c r="G156" s="295">
        <v>1843135.9450000001</v>
      </c>
      <c r="H156" s="295">
        <v>1843135.9450000001</v>
      </c>
      <c r="I156" s="295">
        <v>1843135.9450000001</v>
      </c>
      <c r="J156" s="295">
        <v>1843135.9450000001</v>
      </c>
      <c r="K156" s="295">
        <v>1843135.9450000001</v>
      </c>
      <c r="L156" s="295">
        <v>1843135.9450000001</v>
      </c>
      <c r="M156" s="295">
        <v>1843135.9450000001</v>
      </c>
      <c r="N156" s="291"/>
      <c r="O156" s="295">
        <v>1091</v>
      </c>
      <c r="P156" s="295">
        <v>1091.2147</v>
      </c>
      <c r="Q156" s="295">
        <v>1091.2147</v>
      </c>
      <c r="R156" s="295">
        <v>1091.2147</v>
      </c>
      <c r="S156" s="295">
        <v>1091.2147</v>
      </c>
      <c r="T156" s="295">
        <v>1091.2147</v>
      </c>
      <c r="U156" s="295">
        <v>1091.2147</v>
      </c>
      <c r="V156" s="295">
        <v>1091.2147</v>
      </c>
      <c r="W156" s="295">
        <v>1091.2147</v>
      </c>
      <c r="X156" s="295">
        <v>1091.2147</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33877</v>
      </c>
      <c r="E157" s="295">
        <v>33876.82</v>
      </c>
      <c r="F157" s="295">
        <v>33876.82</v>
      </c>
      <c r="G157" s="295">
        <v>33876.82</v>
      </c>
      <c r="H157" s="295">
        <v>33876.82</v>
      </c>
      <c r="I157" s="295">
        <v>33876.82</v>
      </c>
      <c r="J157" s="295">
        <v>33876.82</v>
      </c>
      <c r="K157" s="295">
        <v>33876.82</v>
      </c>
      <c r="L157" s="295">
        <v>33876.82</v>
      </c>
      <c r="M157" s="295">
        <v>33876.82</v>
      </c>
      <c r="N157" s="468"/>
      <c r="O157" s="295">
        <v>18</v>
      </c>
      <c r="P157" s="295">
        <v>17.980000000000004</v>
      </c>
      <c r="Q157" s="295">
        <v>17.980000000000004</v>
      </c>
      <c r="R157" s="295">
        <v>17.980000000000004</v>
      </c>
      <c r="S157" s="295">
        <v>17.980000000000004</v>
      </c>
      <c r="T157" s="295">
        <v>17.980000000000004</v>
      </c>
      <c r="U157" s="295">
        <v>17.980000000000004</v>
      </c>
      <c r="V157" s="295">
        <v>17.980000000000004</v>
      </c>
      <c r="W157" s="295">
        <v>17.980000000000004</v>
      </c>
      <c r="X157" s="295">
        <v>17.980000000000004</v>
      </c>
      <c r="Y157" s="411">
        <f>Y156</f>
        <v>1</v>
      </c>
      <c r="Z157" s="411">
        <f>Z156</f>
        <v>0</v>
      </c>
      <c r="AA157" s="411">
        <f t="shared" ref="AA157:AL157" si="43">AA156</f>
        <v>0</v>
      </c>
      <c r="AB157" s="411">
        <f t="shared" si="43"/>
        <v>0</v>
      </c>
      <c r="AC157" s="411">
        <f t="shared" si="43"/>
        <v>0</v>
      </c>
      <c r="AD157" s="411">
        <f t="shared" si="43"/>
        <v>0</v>
      </c>
      <c r="AE157" s="411">
        <f t="shared" si="43"/>
        <v>0</v>
      </c>
      <c r="AF157" s="411">
        <f t="shared" si="43"/>
        <v>0</v>
      </c>
      <c r="AG157" s="411">
        <f t="shared" si="43"/>
        <v>0</v>
      </c>
      <c r="AH157" s="411">
        <f t="shared" si="43"/>
        <v>0</v>
      </c>
      <c r="AI157" s="411">
        <f t="shared" si="43"/>
        <v>0</v>
      </c>
      <c r="AJ157" s="411">
        <f t="shared" si="43"/>
        <v>0</v>
      </c>
      <c r="AK157" s="411">
        <f t="shared" si="43"/>
        <v>0</v>
      </c>
      <c r="AL157" s="411">
        <f t="shared" si="43"/>
        <v>0</v>
      </c>
      <c r="AM157" s="504"/>
    </row>
    <row r="158" spans="1:39" ht="15" outlineLevel="1">
      <c r="B158" s="294"/>
      <c r="C158" s="305"/>
      <c r="D158" s="746"/>
      <c r="E158" s="746"/>
      <c r="F158" s="746"/>
      <c r="G158" s="746"/>
      <c r="H158" s="746"/>
      <c r="I158" s="746"/>
      <c r="J158" s="746"/>
      <c r="K158" s="746"/>
      <c r="L158" s="746"/>
      <c r="M158" s="746"/>
      <c r="N158" s="283"/>
      <c r="O158" s="746"/>
      <c r="P158" s="746"/>
      <c r="Q158" s="746"/>
      <c r="R158" s="746"/>
      <c r="S158" s="746"/>
      <c r="T158" s="746"/>
      <c r="U158" s="746"/>
      <c r="V158" s="746"/>
      <c r="W158" s="746"/>
      <c r="X158" s="746"/>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v>56527</v>
      </c>
      <c r="E159" s="295">
        <v>56527.205139999998</v>
      </c>
      <c r="F159" s="295">
        <v>56527.205139999998</v>
      </c>
      <c r="G159" s="295">
        <v>56527.205139999998</v>
      </c>
      <c r="H159" s="295">
        <v>55677.969270000001</v>
      </c>
      <c r="I159" s="295">
        <v>55677.969270000001</v>
      </c>
      <c r="J159" s="295">
        <v>26218.566459999998</v>
      </c>
      <c r="K159" s="295">
        <v>26073.865389999999</v>
      </c>
      <c r="L159" s="295">
        <v>26073.865389999999</v>
      </c>
      <c r="M159" s="295">
        <v>26073.865389999999</v>
      </c>
      <c r="N159" s="291"/>
      <c r="O159" s="295">
        <v>9</v>
      </c>
      <c r="P159" s="295">
        <v>9.3153559000000001</v>
      </c>
      <c r="Q159" s="295">
        <v>9.3153559000000001</v>
      </c>
      <c r="R159" s="295">
        <v>9.3153559000000001</v>
      </c>
      <c r="S159" s="295">
        <v>9.2760338000000004</v>
      </c>
      <c r="T159" s="295">
        <v>9.2760338000000004</v>
      </c>
      <c r="U159" s="295">
        <v>7.9119766</v>
      </c>
      <c r="V159" s="295">
        <v>7.8954582000000002</v>
      </c>
      <c r="W159" s="295">
        <v>7.8954582000000002</v>
      </c>
      <c r="X159" s="295">
        <v>7.8954582000000002</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4">AA159</f>
        <v>0</v>
      </c>
      <c r="AB160" s="411">
        <f t="shared" si="44"/>
        <v>0</v>
      </c>
      <c r="AC160" s="411">
        <f t="shared" si="44"/>
        <v>0</v>
      </c>
      <c r="AD160" s="411">
        <f t="shared" si="44"/>
        <v>0</v>
      </c>
      <c r="AE160" s="411">
        <f t="shared" si="44"/>
        <v>0</v>
      </c>
      <c r="AF160" s="411">
        <f t="shared" si="44"/>
        <v>0</v>
      </c>
      <c r="AG160" s="411">
        <f t="shared" si="44"/>
        <v>0</v>
      </c>
      <c r="AH160" s="411">
        <f t="shared" si="44"/>
        <v>0</v>
      </c>
      <c r="AI160" s="411">
        <f t="shared" si="44"/>
        <v>0</v>
      </c>
      <c r="AJ160" s="411">
        <f t="shared" si="44"/>
        <v>0</v>
      </c>
      <c r="AK160" s="411">
        <f t="shared" si="44"/>
        <v>0</v>
      </c>
      <c r="AL160" s="411">
        <f t="shared" si="44"/>
        <v>0</v>
      </c>
      <c r="AM160" s="504"/>
    </row>
    <row r="161" spans="1:39" ht="15" outlineLevel="1">
      <c r="B161" s="294"/>
      <c r="C161" s="305"/>
      <c r="D161" s="745"/>
      <c r="E161" s="745"/>
      <c r="F161" s="745"/>
      <c r="G161" s="745"/>
      <c r="H161" s="745"/>
      <c r="I161" s="745"/>
      <c r="J161" s="745"/>
      <c r="K161" s="745"/>
      <c r="L161" s="745"/>
      <c r="M161" s="745"/>
      <c r="N161" s="291"/>
      <c r="O161" s="745"/>
      <c r="P161" s="745"/>
      <c r="Q161" s="745"/>
      <c r="R161" s="745"/>
      <c r="S161" s="745"/>
      <c r="T161" s="745"/>
      <c r="U161" s="745"/>
      <c r="V161" s="745"/>
      <c r="W161" s="745"/>
      <c r="X161" s="745"/>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v>1082743</v>
      </c>
      <c r="E162" s="295">
        <v>1082742.9469999999</v>
      </c>
      <c r="F162" s="295">
        <v>1082742.9469999999</v>
      </c>
      <c r="G162" s="295">
        <v>1082742.9469999999</v>
      </c>
      <c r="H162" s="295">
        <v>973317.03</v>
      </c>
      <c r="I162" s="295">
        <v>791445.7683</v>
      </c>
      <c r="J162" s="295">
        <v>539847.18740000005</v>
      </c>
      <c r="K162" s="295">
        <v>538725.0159</v>
      </c>
      <c r="L162" s="295">
        <v>538725.0159</v>
      </c>
      <c r="M162" s="295">
        <v>273631.31280000001</v>
      </c>
      <c r="N162" s="291"/>
      <c r="O162" s="295">
        <v>60</v>
      </c>
      <c r="P162" s="295">
        <v>59.833508999999999</v>
      </c>
      <c r="Q162" s="295">
        <v>59.833508999999999</v>
      </c>
      <c r="R162" s="295">
        <v>59.833508999999999</v>
      </c>
      <c r="S162" s="295">
        <v>54.766767000000002</v>
      </c>
      <c r="T162" s="295">
        <v>46.345590999999999</v>
      </c>
      <c r="U162" s="295">
        <v>34.695833999999998</v>
      </c>
      <c r="V162" s="295">
        <v>34.567731999999999</v>
      </c>
      <c r="W162" s="295">
        <v>34.567731999999999</v>
      </c>
      <c r="X162" s="295">
        <v>22.293112000000001</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5">AA162</f>
        <v>0</v>
      </c>
      <c r="AB163" s="411">
        <f t="shared" si="45"/>
        <v>0</v>
      </c>
      <c r="AC163" s="411">
        <f t="shared" si="45"/>
        <v>0</v>
      </c>
      <c r="AD163" s="411">
        <f t="shared" si="45"/>
        <v>0</v>
      </c>
      <c r="AE163" s="411">
        <f t="shared" si="45"/>
        <v>0</v>
      </c>
      <c r="AF163" s="411">
        <f t="shared" si="45"/>
        <v>0</v>
      </c>
      <c r="AG163" s="411">
        <f t="shared" si="45"/>
        <v>0</v>
      </c>
      <c r="AH163" s="411">
        <f t="shared" si="45"/>
        <v>0</v>
      </c>
      <c r="AI163" s="411">
        <f t="shared" si="45"/>
        <v>0</v>
      </c>
      <c r="AJ163" s="411">
        <f t="shared" si="45"/>
        <v>0</v>
      </c>
      <c r="AK163" s="411">
        <f t="shared" si="45"/>
        <v>0</v>
      </c>
      <c r="AL163" s="411">
        <f t="shared" si="45"/>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6">AA165</f>
        <v>0</v>
      </c>
      <c r="AB166" s="411">
        <f t="shared" si="46"/>
        <v>0</v>
      </c>
      <c r="AC166" s="411">
        <f t="shared" si="46"/>
        <v>0</v>
      </c>
      <c r="AD166" s="411">
        <f t="shared" si="46"/>
        <v>0</v>
      </c>
      <c r="AE166" s="411">
        <f t="shared" si="46"/>
        <v>0</v>
      </c>
      <c r="AF166" s="411">
        <f t="shared" si="46"/>
        <v>0</v>
      </c>
      <c r="AG166" s="411">
        <f t="shared" si="46"/>
        <v>0</v>
      </c>
      <c r="AH166" s="411">
        <f t="shared" si="46"/>
        <v>0</v>
      </c>
      <c r="AI166" s="411">
        <f t="shared" si="46"/>
        <v>0</v>
      </c>
      <c r="AJ166" s="411">
        <f t="shared" si="46"/>
        <v>0</v>
      </c>
      <c r="AK166" s="411">
        <f t="shared" si="46"/>
        <v>0</v>
      </c>
      <c r="AL166" s="411">
        <f t="shared" si="46"/>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v>13650</v>
      </c>
      <c r="E168" s="295">
        <v>0</v>
      </c>
      <c r="F168" s="295">
        <v>0</v>
      </c>
      <c r="G168" s="295">
        <v>0</v>
      </c>
      <c r="H168" s="295">
        <v>0</v>
      </c>
      <c r="I168" s="295">
        <v>0</v>
      </c>
      <c r="J168" s="295">
        <v>0</v>
      </c>
      <c r="K168" s="295">
        <v>0</v>
      </c>
      <c r="L168" s="295">
        <v>0</v>
      </c>
      <c r="M168" s="295">
        <v>0</v>
      </c>
      <c r="N168" s="291"/>
      <c r="O168" s="295">
        <v>2699</v>
      </c>
      <c r="P168" s="295">
        <v>0</v>
      </c>
      <c r="Q168" s="295">
        <v>0</v>
      </c>
      <c r="R168" s="295">
        <v>0</v>
      </c>
      <c r="S168" s="295">
        <v>0</v>
      </c>
      <c r="T168" s="295">
        <v>0</v>
      </c>
      <c r="U168" s="295">
        <v>0</v>
      </c>
      <c r="V168" s="295">
        <v>0</v>
      </c>
      <c r="W168" s="295">
        <v>0</v>
      </c>
      <c r="X168" s="295">
        <v>0</v>
      </c>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7">AA168</f>
        <v>0</v>
      </c>
      <c r="AB169" s="411">
        <f t="shared" si="47"/>
        <v>0</v>
      </c>
      <c r="AC169" s="411">
        <f t="shared" si="47"/>
        <v>0</v>
      </c>
      <c r="AD169" s="411">
        <f t="shared" si="47"/>
        <v>0</v>
      </c>
      <c r="AE169" s="411">
        <f t="shared" si="47"/>
        <v>0</v>
      </c>
      <c r="AF169" s="411">
        <f t="shared" si="47"/>
        <v>0</v>
      </c>
      <c r="AG169" s="411">
        <f t="shared" si="47"/>
        <v>0</v>
      </c>
      <c r="AH169" s="411">
        <f t="shared" si="47"/>
        <v>0</v>
      </c>
      <c r="AI169" s="411">
        <f t="shared" si="47"/>
        <v>0</v>
      </c>
      <c r="AJ169" s="411">
        <f t="shared" si="47"/>
        <v>0</v>
      </c>
      <c r="AK169" s="411">
        <f t="shared" si="47"/>
        <v>0</v>
      </c>
      <c r="AL169" s="411">
        <f t="shared" si="47"/>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8">AA171</f>
        <v>0</v>
      </c>
      <c r="AB172" s="411">
        <f t="shared" si="48"/>
        <v>0</v>
      </c>
      <c r="AC172" s="411">
        <f t="shared" si="48"/>
        <v>0</v>
      </c>
      <c r="AD172" s="411">
        <f t="shared" si="48"/>
        <v>0</v>
      </c>
      <c r="AE172" s="411">
        <f t="shared" si="48"/>
        <v>0</v>
      </c>
      <c r="AF172" s="411">
        <f t="shared" si="48"/>
        <v>0</v>
      </c>
      <c r="AG172" s="411">
        <f t="shared" si="48"/>
        <v>0</v>
      </c>
      <c r="AH172" s="411">
        <f t="shared" si="48"/>
        <v>0</v>
      </c>
      <c r="AI172" s="411">
        <f t="shared" si="48"/>
        <v>0</v>
      </c>
      <c r="AJ172" s="411">
        <f t="shared" si="48"/>
        <v>0</v>
      </c>
      <c r="AK172" s="411">
        <f t="shared" si="48"/>
        <v>0</v>
      </c>
      <c r="AL172" s="411">
        <f t="shared" si="48"/>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9">AA174</f>
        <v>0</v>
      </c>
      <c r="AB175" s="411">
        <f t="shared" si="49"/>
        <v>0</v>
      </c>
      <c r="AC175" s="411">
        <f t="shared" si="49"/>
        <v>0</v>
      </c>
      <c r="AD175" s="411">
        <f t="shared" si="49"/>
        <v>0</v>
      </c>
      <c r="AE175" s="411">
        <f t="shared" si="49"/>
        <v>0</v>
      </c>
      <c r="AF175" s="411">
        <f t="shared" si="49"/>
        <v>0</v>
      </c>
      <c r="AG175" s="411">
        <f t="shared" si="49"/>
        <v>0</v>
      </c>
      <c r="AH175" s="411">
        <f t="shared" si="49"/>
        <v>0</v>
      </c>
      <c r="AI175" s="411">
        <f t="shared" si="49"/>
        <v>0</v>
      </c>
      <c r="AJ175" s="411">
        <f t="shared" si="49"/>
        <v>0</v>
      </c>
      <c r="AK175" s="411">
        <f t="shared" si="49"/>
        <v>0</v>
      </c>
      <c r="AL175" s="411">
        <f t="shared" si="49"/>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v>9600471</v>
      </c>
      <c r="E178" s="295">
        <v>9532534.7170000002</v>
      </c>
      <c r="F178" s="295">
        <v>9389578.6699999999</v>
      </c>
      <c r="G178" s="295">
        <v>9295397.3839999996</v>
      </c>
      <c r="H178" s="295">
        <v>9282626.2809999995</v>
      </c>
      <c r="I178" s="295">
        <v>8799101.7379999999</v>
      </c>
      <c r="J178" s="295">
        <v>8577352.6909999996</v>
      </c>
      <c r="K178" s="295">
        <v>8546487.8379999995</v>
      </c>
      <c r="L178" s="295">
        <v>8314197.1720000003</v>
      </c>
      <c r="M178" s="295">
        <v>6213056.1529999999</v>
      </c>
      <c r="N178" s="295">
        <v>12</v>
      </c>
      <c r="O178" s="295">
        <v>1659</v>
      </c>
      <c r="P178" s="295">
        <v>1640.4593</v>
      </c>
      <c r="Q178" s="295">
        <v>1596.5565999999999</v>
      </c>
      <c r="R178" s="295">
        <v>1567.7062000000001</v>
      </c>
      <c r="S178" s="295">
        <v>1565.0146999999999</v>
      </c>
      <c r="T178" s="295">
        <v>1417.865</v>
      </c>
      <c r="U178" s="295">
        <v>1389.8258000000001</v>
      </c>
      <c r="V178" s="295">
        <v>1384.9793999999999</v>
      </c>
      <c r="W178" s="295">
        <v>1329.8068000000001</v>
      </c>
      <c r="X178" s="295">
        <v>998.82539999999995</v>
      </c>
      <c r="Y178" s="467"/>
      <c r="Z178" s="469"/>
      <c r="AA178" s="469">
        <v>0.49</v>
      </c>
      <c r="AB178" s="415">
        <v>0.51</v>
      </c>
      <c r="AC178" s="415"/>
      <c r="AD178" s="415"/>
      <c r="AE178" s="415"/>
      <c r="AF178" s="415"/>
      <c r="AG178" s="415"/>
      <c r="AH178" s="415"/>
      <c r="AI178" s="415"/>
      <c r="AJ178" s="415"/>
      <c r="AK178" s="415"/>
      <c r="AL178" s="415"/>
      <c r="AM178" s="296">
        <f>SUM(Y178:AL178)</f>
        <v>1</v>
      </c>
    </row>
    <row r="179" spans="1:39" ht="15" outlineLevel="1">
      <c r="B179" s="294" t="s">
        <v>244</v>
      </c>
      <c r="C179" s="291" t="s">
        <v>163</v>
      </c>
      <c r="D179" s="295">
        <v>1846854</v>
      </c>
      <c r="E179" s="295">
        <v>1846853.7</v>
      </c>
      <c r="F179" s="295">
        <v>1816813.81</v>
      </c>
      <c r="G179" s="295">
        <v>1816813.81</v>
      </c>
      <c r="H179" s="295">
        <v>1816813.81</v>
      </c>
      <c r="I179" s="295">
        <v>1757157.9</v>
      </c>
      <c r="J179" s="295">
        <v>1748714.77</v>
      </c>
      <c r="K179" s="295">
        <v>1748714.77</v>
      </c>
      <c r="L179" s="295">
        <v>1721076.88</v>
      </c>
      <c r="M179" s="295">
        <v>1668553.54</v>
      </c>
      <c r="N179" s="295">
        <f>N178</f>
        <v>12</v>
      </c>
      <c r="O179" s="295">
        <v>273</v>
      </c>
      <c r="P179" s="295">
        <v>273.27</v>
      </c>
      <c r="Q179" s="295">
        <v>264.04999999999995</v>
      </c>
      <c r="R179" s="295">
        <v>264.04999999999995</v>
      </c>
      <c r="S179" s="295">
        <v>264.04999999999995</v>
      </c>
      <c r="T179" s="295">
        <v>247.14000000000001</v>
      </c>
      <c r="U179" s="295">
        <v>245.2</v>
      </c>
      <c r="V179" s="295">
        <v>245.2</v>
      </c>
      <c r="W179" s="295">
        <v>237.44</v>
      </c>
      <c r="X179" s="295">
        <v>225.56</v>
      </c>
      <c r="Y179" s="411">
        <f>Y178</f>
        <v>0</v>
      </c>
      <c r="Z179" s="411">
        <f>Z178</f>
        <v>0</v>
      </c>
      <c r="AA179" s="411">
        <f t="shared" ref="AA179:AL179" si="50">AA178</f>
        <v>0.49</v>
      </c>
      <c r="AB179" s="411">
        <f t="shared" si="50"/>
        <v>0.51</v>
      </c>
      <c r="AC179" s="411">
        <f t="shared" si="50"/>
        <v>0</v>
      </c>
      <c r="AD179" s="411">
        <f t="shared" si="50"/>
        <v>0</v>
      </c>
      <c r="AE179" s="411">
        <f t="shared" si="50"/>
        <v>0</v>
      </c>
      <c r="AF179" s="411">
        <f t="shared" si="50"/>
        <v>0</v>
      </c>
      <c r="AG179" s="411">
        <f t="shared" si="50"/>
        <v>0</v>
      </c>
      <c r="AH179" s="411">
        <f t="shared" si="50"/>
        <v>0</v>
      </c>
      <c r="AI179" s="411">
        <f t="shared" si="50"/>
        <v>0</v>
      </c>
      <c r="AJ179" s="411">
        <f t="shared" si="50"/>
        <v>0</v>
      </c>
      <c r="AK179" s="411">
        <f t="shared" si="50"/>
        <v>0</v>
      </c>
      <c r="AL179" s="411">
        <f t="shared" si="50"/>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v>1875038</v>
      </c>
      <c r="E181" s="295">
        <v>1875038.3049999999</v>
      </c>
      <c r="F181" s="295">
        <v>1817431.689</v>
      </c>
      <c r="G181" s="295">
        <v>1557886.906</v>
      </c>
      <c r="H181" s="295">
        <v>1557886.906</v>
      </c>
      <c r="I181" s="295">
        <v>508602.15519999998</v>
      </c>
      <c r="J181" s="295">
        <v>508602.15519999998</v>
      </c>
      <c r="K181" s="295">
        <v>508459.90730000002</v>
      </c>
      <c r="L181" s="295">
        <v>508459.90730000002</v>
      </c>
      <c r="M181" s="295">
        <v>508459.90730000002</v>
      </c>
      <c r="N181" s="295">
        <v>12</v>
      </c>
      <c r="O181" s="295">
        <v>550</v>
      </c>
      <c r="P181" s="295">
        <v>549.89859000000001</v>
      </c>
      <c r="Q181" s="295">
        <v>533.83344</v>
      </c>
      <c r="R181" s="295">
        <v>467.47813000000002</v>
      </c>
      <c r="S181" s="295">
        <v>467.47813000000002</v>
      </c>
      <c r="T181" s="295">
        <v>135.90649999999999</v>
      </c>
      <c r="U181" s="295">
        <v>135.90649999999999</v>
      </c>
      <c r="V181" s="295">
        <v>135.76406</v>
      </c>
      <c r="W181" s="295">
        <v>135.76406</v>
      </c>
      <c r="X181" s="295">
        <v>135.76406</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51">AA181</f>
        <v>0</v>
      </c>
      <c r="AB182" s="411">
        <f t="shared" si="51"/>
        <v>0</v>
      </c>
      <c r="AC182" s="411">
        <f t="shared" si="51"/>
        <v>0</v>
      </c>
      <c r="AD182" s="411">
        <f t="shared" si="51"/>
        <v>0</v>
      </c>
      <c r="AE182" s="411">
        <f t="shared" si="51"/>
        <v>0</v>
      </c>
      <c r="AF182" s="411">
        <f t="shared" si="51"/>
        <v>0</v>
      </c>
      <c r="AG182" s="411">
        <f t="shared" si="51"/>
        <v>0</v>
      </c>
      <c r="AH182" s="411">
        <f t="shared" si="51"/>
        <v>0</v>
      </c>
      <c r="AI182" s="411">
        <f t="shared" si="51"/>
        <v>0</v>
      </c>
      <c r="AJ182" s="411">
        <f t="shared" si="51"/>
        <v>0</v>
      </c>
      <c r="AK182" s="411">
        <f t="shared" si="51"/>
        <v>0</v>
      </c>
      <c r="AL182" s="411">
        <f t="shared" si="51"/>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2">AA184</f>
        <v>0</v>
      </c>
      <c r="AB185" s="411">
        <f t="shared" si="52"/>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v>1331</v>
      </c>
      <c r="E187" s="295">
        <v>1330.84</v>
      </c>
      <c r="F187" s="295">
        <v>1330.84</v>
      </c>
      <c r="G187" s="295">
        <v>1330.84</v>
      </c>
      <c r="H187" s="295">
        <v>1330.84</v>
      </c>
      <c r="I187" s="295">
        <v>1330.84</v>
      </c>
      <c r="J187" s="295">
        <v>1330.84</v>
      </c>
      <c r="K187" s="295">
        <v>1330.84</v>
      </c>
      <c r="L187" s="295">
        <v>1330.84</v>
      </c>
      <c r="M187" s="295">
        <v>1330.84</v>
      </c>
      <c r="N187" s="295">
        <v>12</v>
      </c>
      <c r="O187" s="295"/>
      <c r="P187" s="295">
        <v>0.18522</v>
      </c>
      <c r="Q187" s="295">
        <v>0.18522</v>
      </c>
      <c r="R187" s="295">
        <v>0.18522</v>
      </c>
      <c r="S187" s="295">
        <v>0.18522</v>
      </c>
      <c r="T187" s="295">
        <v>0.18522</v>
      </c>
      <c r="U187" s="295">
        <v>0.18522</v>
      </c>
      <c r="V187" s="295">
        <v>0.18522</v>
      </c>
      <c r="W187" s="295">
        <v>0.18522</v>
      </c>
      <c r="X187" s="295">
        <v>0.18522</v>
      </c>
      <c r="Y187" s="415"/>
      <c r="Z187" s="415"/>
      <c r="AA187" s="469">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224538</v>
      </c>
      <c r="E188" s="295">
        <v>224537.79</v>
      </c>
      <c r="F188" s="295">
        <v>224537.79</v>
      </c>
      <c r="G188" s="295">
        <v>224537.79</v>
      </c>
      <c r="H188" s="295">
        <v>224537.79</v>
      </c>
      <c r="I188" s="295">
        <v>224388.15</v>
      </c>
      <c r="J188" s="295">
        <v>224388.15</v>
      </c>
      <c r="K188" s="295">
        <v>224388.15</v>
      </c>
      <c r="L188" s="295">
        <v>224388.15</v>
      </c>
      <c r="M188" s="295">
        <v>224388.15</v>
      </c>
      <c r="N188" s="295">
        <f>N187</f>
        <v>12</v>
      </c>
      <c r="O188" s="295">
        <v>85</v>
      </c>
      <c r="P188" s="295">
        <v>84.95</v>
      </c>
      <c r="Q188" s="295">
        <v>84.95</v>
      </c>
      <c r="R188" s="295">
        <v>84.95</v>
      </c>
      <c r="S188" s="295">
        <v>84.95</v>
      </c>
      <c r="T188" s="295">
        <v>84.9</v>
      </c>
      <c r="U188" s="295">
        <v>84.9</v>
      </c>
      <c r="V188" s="295">
        <v>84.9</v>
      </c>
      <c r="W188" s="295">
        <v>84.9</v>
      </c>
      <c r="X188" s="295">
        <v>84.9</v>
      </c>
      <c r="Y188" s="411">
        <f>Y187</f>
        <v>0</v>
      </c>
      <c r="Z188" s="411">
        <f>Z187</f>
        <v>0</v>
      </c>
      <c r="AA188" s="411">
        <f t="shared" ref="AA188:AL188" si="53">AA187</f>
        <v>1</v>
      </c>
      <c r="AB188" s="411">
        <f t="shared" si="53"/>
        <v>0</v>
      </c>
      <c r="AC188" s="411">
        <f t="shared" si="53"/>
        <v>0</v>
      </c>
      <c r="AD188" s="411">
        <f t="shared" si="53"/>
        <v>0</v>
      </c>
      <c r="AE188" s="411">
        <f t="shared" si="53"/>
        <v>0</v>
      </c>
      <c r="AF188" s="411">
        <f t="shared" si="53"/>
        <v>0</v>
      </c>
      <c r="AG188" s="411">
        <f t="shared" si="53"/>
        <v>0</v>
      </c>
      <c r="AH188" s="411">
        <f t="shared" si="53"/>
        <v>0</v>
      </c>
      <c r="AI188" s="411">
        <f t="shared" si="53"/>
        <v>0</v>
      </c>
      <c r="AJ188" s="411">
        <f t="shared" si="53"/>
        <v>0</v>
      </c>
      <c r="AK188" s="411">
        <f t="shared" si="53"/>
        <v>0</v>
      </c>
      <c r="AL188" s="411">
        <f t="shared" si="53"/>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v>75529</v>
      </c>
      <c r="E190" s="295">
        <v>75528.763389999993</v>
      </c>
      <c r="F190" s="295">
        <v>75528.763389999993</v>
      </c>
      <c r="G190" s="295">
        <v>75528.763389999993</v>
      </c>
      <c r="H190" s="295">
        <v>0</v>
      </c>
      <c r="I190" s="295">
        <v>0</v>
      </c>
      <c r="J190" s="295">
        <v>0</v>
      </c>
      <c r="K190" s="295">
        <v>0</v>
      </c>
      <c r="L190" s="295">
        <v>0</v>
      </c>
      <c r="M190" s="295">
        <v>0</v>
      </c>
      <c r="N190" s="295">
        <v>12</v>
      </c>
      <c r="O190" s="295">
        <v>16</v>
      </c>
      <c r="P190" s="295">
        <v>15.531523999999999</v>
      </c>
      <c r="Q190" s="295">
        <v>15.531523999999999</v>
      </c>
      <c r="R190" s="295">
        <v>15.531523999999999</v>
      </c>
      <c r="S190" s="295">
        <v>0</v>
      </c>
      <c r="T190" s="295">
        <v>0</v>
      </c>
      <c r="U190" s="295">
        <v>0</v>
      </c>
      <c r="V190" s="295">
        <v>0</v>
      </c>
      <c r="W190" s="295">
        <v>0</v>
      </c>
      <c r="X190" s="295">
        <v>0</v>
      </c>
      <c r="Y190" s="415"/>
      <c r="Z190" s="415"/>
      <c r="AA190" s="469">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28592</v>
      </c>
      <c r="E191" s="295">
        <v>28592.49</v>
      </c>
      <c r="F191" s="295">
        <v>28592.49</v>
      </c>
      <c r="G191" s="295">
        <v>28592.49</v>
      </c>
      <c r="H191" s="295">
        <v>0</v>
      </c>
      <c r="I191" s="295">
        <v>0</v>
      </c>
      <c r="J191" s="295">
        <v>0</v>
      </c>
      <c r="K191" s="295">
        <v>0</v>
      </c>
      <c r="L191" s="295">
        <v>0</v>
      </c>
      <c r="M191" s="295">
        <v>0</v>
      </c>
      <c r="N191" s="295">
        <f>N190</f>
        <v>12</v>
      </c>
      <c r="O191" s="295">
        <v>6</v>
      </c>
      <c r="P191" s="295">
        <v>5.8699999999999992</v>
      </c>
      <c r="Q191" s="295">
        <v>5.8699999999999992</v>
      </c>
      <c r="R191" s="295">
        <v>5.8699999999999992</v>
      </c>
      <c r="S191" s="295">
        <v>0</v>
      </c>
      <c r="T191" s="295">
        <v>0</v>
      </c>
      <c r="U191" s="295">
        <v>0</v>
      </c>
      <c r="V191" s="295">
        <v>0</v>
      </c>
      <c r="W191" s="295">
        <v>0</v>
      </c>
      <c r="X191" s="295">
        <v>0</v>
      </c>
      <c r="Y191" s="411">
        <f>Y190</f>
        <v>0</v>
      </c>
      <c r="Z191" s="411">
        <f>Z190</f>
        <v>0</v>
      </c>
      <c r="AA191" s="411">
        <f t="shared" ref="AA191:AL191" si="54">AA190</f>
        <v>1</v>
      </c>
      <c r="AB191" s="411">
        <f t="shared" si="54"/>
        <v>0</v>
      </c>
      <c r="AC191" s="411">
        <f t="shared" si="54"/>
        <v>0</v>
      </c>
      <c r="AD191" s="411">
        <f t="shared" si="54"/>
        <v>0</v>
      </c>
      <c r="AE191" s="411">
        <f t="shared" si="54"/>
        <v>0</v>
      </c>
      <c r="AF191" s="411">
        <f t="shared" si="54"/>
        <v>0</v>
      </c>
      <c r="AG191" s="411">
        <f t="shared" si="54"/>
        <v>0</v>
      </c>
      <c r="AH191" s="411">
        <f t="shared" si="54"/>
        <v>0</v>
      </c>
      <c r="AI191" s="411">
        <f t="shared" si="54"/>
        <v>0</v>
      </c>
      <c r="AJ191" s="411">
        <f t="shared" si="54"/>
        <v>0</v>
      </c>
      <c r="AK191" s="411">
        <f t="shared" si="54"/>
        <v>0</v>
      </c>
      <c r="AL191" s="411">
        <f t="shared" si="54"/>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v>33</v>
      </c>
      <c r="E193" s="295">
        <v>0</v>
      </c>
      <c r="F193" s="295">
        <v>0</v>
      </c>
      <c r="G193" s="295">
        <v>0</v>
      </c>
      <c r="H193" s="295">
        <v>0</v>
      </c>
      <c r="I193" s="295">
        <v>0</v>
      </c>
      <c r="J193" s="295">
        <v>0</v>
      </c>
      <c r="K193" s="295">
        <v>0</v>
      </c>
      <c r="L193" s="295">
        <v>0</v>
      </c>
      <c r="M193" s="295">
        <v>0</v>
      </c>
      <c r="N193" s="291"/>
      <c r="O193" s="295">
        <v>6</v>
      </c>
      <c r="P193" s="295">
        <v>0</v>
      </c>
      <c r="Q193" s="295">
        <v>0</v>
      </c>
      <c r="R193" s="295">
        <v>0</v>
      </c>
      <c r="S193" s="295">
        <v>0</v>
      </c>
      <c r="T193" s="295">
        <v>0</v>
      </c>
      <c r="U193" s="295">
        <v>0</v>
      </c>
      <c r="V193" s="295">
        <v>0</v>
      </c>
      <c r="W193" s="295">
        <v>0</v>
      </c>
      <c r="X193" s="295">
        <v>0</v>
      </c>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5">AA193</f>
        <v>0</v>
      </c>
      <c r="AB194" s="411">
        <f t="shared" si="55"/>
        <v>0</v>
      </c>
      <c r="AC194" s="411">
        <f t="shared" si="55"/>
        <v>0</v>
      </c>
      <c r="AD194" s="411">
        <f t="shared" si="55"/>
        <v>0</v>
      </c>
      <c r="AE194" s="411">
        <f t="shared" si="55"/>
        <v>0</v>
      </c>
      <c r="AF194" s="411">
        <f t="shared" si="55"/>
        <v>0</v>
      </c>
      <c r="AG194" s="411">
        <f t="shared" si="55"/>
        <v>0</v>
      </c>
      <c r="AH194" s="411">
        <f t="shared" si="55"/>
        <v>0</v>
      </c>
      <c r="AI194" s="411">
        <f t="shared" si="55"/>
        <v>0</v>
      </c>
      <c r="AJ194" s="411">
        <f t="shared" si="55"/>
        <v>0</v>
      </c>
      <c r="AK194" s="411">
        <f t="shared" si="55"/>
        <v>0</v>
      </c>
      <c r="AL194" s="411">
        <f t="shared" si="55"/>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6">AA196</f>
        <v>0</v>
      </c>
      <c r="AB197" s="411">
        <f t="shared" si="56"/>
        <v>0</v>
      </c>
      <c r="AC197" s="411">
        <f t="shared" si="56"/>
        <v>0</v>
      </c>
      <c r="AD197" s="411">
        <f t="shared" si="56"/>
        <v>0</v>
      </c>
      <c r="AE197" s="411">
        <f t="shared" si="56"/>
        <v>0</v>
      </c>
      <c r="AF197" s="411">
        <f t="shared" si="56"/>
        <v>0</v>
      </c>
      <c r="AG197" s="411">
        <f t="shared" si="56"/>
        <v>0</v>
      </c>
      <c r="AH197" s="411">
        <f t="shared" si="56"/>
        <v>0</v>
      </c>
      <c r="AI197" s="411">
        <f t="shared" si="56"/>
        <v>0</v>
      </c>
      <c r="AJ197" s="411">
        <f t="shared" si="56"/>
        <v>0</v>
      </c>
      <c r="AK197" s="411">
        <f t="shared" si="56"/>
        <v>0</v>
      </c>
      <c r="AL197" s="411">
        <f t="shared" si="56"/>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v>7718</v>
      </c>
      <c r="E199" s="295">
        <v>0</v>
      </c>
      <c r="F199" s="295">
        <v>0</v>
      </c>
      <c r="G199" s="295">
        <v>0</v>
      </c>
      <c r="H199" s="295">
        <v>0</v>
      </c>
      <c r="I199" s="295">
        <v>0</v>
      </c>
      <c r="J199" s="295">
        <v>0</v>
      </c>
      <c r="K199" s="295">
        <v>0</v>
      </c>
      <c r="L199" s="295">
        <v>0</v>
      </c>
      <c r="M199" s="295">
        <v>0</v>
      </c>
      <c r="N199" s="291"/>
      <c r="O199" s="295">
        <v>531</v>
      </c>
      <c r="P199" s="295">
        <v>0</v>
      </c>
      <c r="Q199" s="295">
        <v>0</v>
      </c>
      <c r="R199" s="295">
        <v>0</v>
      </c>
      <c r="S199" s="295">
        <v>0</v>
      </c>
      <c r="T199" s="295">
        <v>0</v>
      </c>
      <c r="U199" s="295">
        <v>0</v>
      </c>
      <c r="V199" s="295">
        <v>0</v>
      </c>
      <c r="W199" s="295">
        <v>0</v>
      </c>
      <c r="X199" s="295">
        <v>0</v>
      </c>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7">AA199</f>
        <v>0</v>
      </c>
      <c r="AB200" s="411">
        <f t="shared" si="57"/>
        <v>0</v>
      </c>
      <c r="AC200" s="411">
        <f t="shared" si="57"/>
        <v>0</v>
      </c>
      <c r="AD200" s="411">
        <f t="shared" si="57"/>
        <v>0</v>
      </c>
      <c r="AE200" s="411">
        <f t="shared" si="57"/>
        <v>0</v>
      </c>
      <c r="AF200" s="411">
        <f t="shared" si="57"/>
        <v>0</v>
      </c>
      <c r="AG200" s="411">
        <f t="shared" si="57"/>
        <v>0</v>
      </c>
      <c r="AH200" s="411">
        <f t="shared" si="57"/>
        <v>0</v>
      </c>
      <c r="AI200" s="411">
        <f t="shared" si="57"/>
        <v>0</v>
      </c>
      <c r="AJ200" s="411">
        <f t="shared" si="57"/>
        <v>0</v>
      </c>
      <c r="AK200" s="411">
        <f t="shared" si="57"/>
        <v>0</v>
      </c>
      <c r="AL200" s="411">
        <f t="shared" si="57"/>
        <v>0</v>
      </c>
      <c r="AM200" s="504"/>
    </row>
    <row r="201" spans="1:39" ht="15" outlineLevel="1">
      <c r="B201" s="315"/>
      <c r="C201" s="305"/>
      <c r="D201" s="746"/>
      <c r="E201" s="746"/>
      <c r="F201" s="746"/>
      <c r="G201" s="746"/>
      <c r="H201" s="746"/>
      <c r="I201" s="746"/>
      <c r="J201" s="746"/>
      <c r="K201" s="746"/>
      <c r="L201" s="746"/>
      <c r="M201" s="746"/>
      <c r="N201" s="291"/>
      <c r="O201" s="746"/>
      <c r="P201" s="746"/>
      <c r="Q201" s="746"/>
      <c r="R201" s="746"/>
      <c r="S201" s="746"/>
      <c r="T201" s="746"/>
      <c r="U201" s="746"/>
      <c r="V201" s="746"/>
      <c r="W201" s="746"/>
      <c r="X201" s="746"/>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747"/>
      <c r="E202" s="747"/>
      <c r="F202" s="747"/>
      <c r="G202" s="747"/>
      <c r="H202" s="747"/>
      <c r="I202" s="747"/>
      <c r="J202" s="747"/>
      <c r="K202" s="747"/>
      <c r="L202" s="747"/>
      <c r="M202" s="747"/>
      <c r="N202" s="290"/>
      <c r="O202" s="747"/>
      <c r="P202" s="747"/>
      <c r="Q202" s="747"/>
      <c r="R202" s="747"/>
      <c r="S202" s="747"/>
      <c r="T202" s="747"/>
      <c r="U202" s="747"/>
      <c r="V202" s="747"/>
      <c r="W202" s="747"/>
      <c r="X202" s="747"/>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8">AA203</f>
        <v>0</v>
      </c>
      <c r="AB204" s="411">
        <f t="shared" si="58"/>
        <v>0</v>
      </c>
      <c r="AC204" s="411">
        <f t="shared" si="58"/>
        <v>0</v>
      </c>
      <c r="AD204" s="411">
        <f t="shared" si="58"/>
        <v>0</v>
      </c>
      <c r="AE204" s="411">
        <f t="shared" si="58"/>
        <v>0</v>
      </c>
      <c r="AF204" s="411">
        <f t="shared" si="58"/>
        <v>0</v>
      </c>
      <c r="AG204" s="411">
        <f t="shared" si="58"/>
        <v>0</v>
      </c>
      <c r="AH204" s="411">
        <f t="shared" si="58"/>
        <v>0</v>
      </c>
      <c r="AI204" s="411">
        <f t="shared" si="58"/>
        <v>0</v>
      </c>
      <c r="AJ204" s="411">
        <f t="shared" si="58"/>
        <v>0</v>
      </c>
      <c r="AK204" s="411">
        <f t="shared" si="58"/>
        <v>0</v>
      </c>
      <c r="AL204" s="411">
        <f t="shared" si="58"/>
        <v>0</v>
      </c>
      <c r="AM204" s="504"/>
    </row>
    <row r="205" spans="1:39" ht="15" outlineLevel="1">
      <c r="A205" s="511"/>
      <c r="B205" s="315"/>
      <c r="C205" s="305"/>
      <c r="D205" s="746"/>
      <c r="E205" s="746"/>
      <c r="F205" s="746"/>
      <c r="G205" s="746"/>
      <c r="H205" s="746"/>
      <c r="I205" s="746"/>
      <c r="J205" s="746"/>
      <c r="K205" s="746"/>
      <c r="L205" s="746"/>
      <c r="M205" s="746"/>
      <c r="N205" s="291"/>
      <c r="O205" s="746"/>
      <c r="P205" s="746"/>
      <c r="Q205" s="746"/>
      <c r="R205" s="746"/>
      <c r="S205" s="746"/>
      <c r="T205" s="746"/>
      <c r="U205" s="746"/>
      <c r="V205" s="746"/>
      <c r="W205" s="746"/>
      <c r="X205" s="746"/>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9">AA206</f>
        <v>0</v>
      </c>
      <c r="AB207" s="411">
        <f t="shared" si="59"/>
        <v>0</v>
      </c>
      <c r="AC207" s="411">
        <f t="shared" si="59"/>
        <v>0</v>
      </c>
      <c r="AD207" s="411">
        <f t="shared" si="59"/>
        <v>0</v>
      </c>
      <c r="AE207" s="411">
        <f t="shared" si="59"/>
        <v>0</v>
      </c>
      <c r="AF207" s="411">
        <f t="shared" si="59"/>
        <v>0</v>
      </c>
      <c r="AG207" s="411">
        <f t="shared" si="59"/>
        <v>0</v>
      </c>
      <c r="AH207" s="411">
        <f t="shared" si="59"/>
        <v>0</v>
      </c>
      <c r="AI207" s="411">
        <f t="shared" si="59"/>
        <v>0</v>
      </c>
      <c r="AJ207" s="411">
        <f t="shared" si="59"/>
        <v>0</v>
      </c>
      <c r="AK207" s="411">
        <f t="shared" si="59"/>
        <v>0</v>
      </c>
      <c r="AL207" s="411">
        <f t="shared" si="59"/>
        <v>0</v>
      </c>
      <c r="AM207" s="504"/>
    </row>
    <row r="208" spans="1:39" ht="15" outlineLevel="1">
      <c r="B208" s="315"/>
      <c r="C208" s="305"/>
      <c r="D208" s="746"/>
      <c r="E208" s="746"/>
      <c r="F208" s="746"/>
      <c r="G208" s="746"/>
      <c r="H208" s="746"/>
      <c r="I208" s="746"/>
      <c r="J208" s="746"/>
      <c r="K208" s="746"/>
      <c r="L208" s="746"/>
      <c r="M208" s="746"/>
      <c r="N208" s="291"/>
      <c r="O208" s="746"/>
      <c r="P208" s="746"/>
      <c r="Q208" s="746"/>
      <c r="R208" s="746"/>
      <c r="S208" s="746"/>
      <c r="T208" s="746"/>
      <c r="U208" s="746"/>
      <c r="V208" s="746"/>
      <c r="W208" s="746"/>
      <c r="X208" s="746"/>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v>479921</v>
      </c>
      <c r="E209" s="295">
        <v>479921.39049999998</v>
      </c>
      <c r="F209" s="295">
        <v>479921.39049999998</v>
      </c>
      <c r="G209" s="295">
        <v>479921.39049999998</v>
      </c>
      <c r="H209" s="295">
        <v>479921.39049999998</v>
      </c>
      <c r="I209" s="295">
        <v>479921.39049999998</v>
      </c>
      <c r="J209" s="295">
        <v>479921.39049999998</v>
      </c>
      <c r="K209" s="295">
        <v>479921.39049999998</v>
      </c>
      <c r="L209" s="295">
        <v>479921.39049999998</v>
      </c>
      <c r="M209" s="295">
        <v>479921.39049999998</v>
      </c>
      <c r="N209" s="295">
        <v>12</v>
      </c>
      <c r="O209" s="295">
        <v>60</v>
      </c>
      <c r="P209" s="295">
        <v>60.261147999999999</v>
      </c>
      <c r="Q209" s="295">
        <v>60.261147999999999</v>
      </c>
      <c r="R209" s="295">
        <v>60.261147999999999</v>
      </c>
      <c r="S209" s="295">
        <v>60.261147999999999</v>
      </c>
      <c r="T209" s="295">
        <v>60.261147999999999</v>
      </c>
      <c r="U209" s="295">
        <v>60.261147999999999</v>
      </c>
      <c r="V209" s="295">
        <v>60.261147999999999</v>
      </c>
      <c r="W209" s="295">
        <v>60.261147999999999</v>
      </c>
      <c r="X209" s="295">
        <v>60.261147999999999</v>
      </c>
      <c r="Y209" s="410"/>
      <c r="Z209" s="415"/>
      <c r="AA209" s="415">
        <v>1</v>
      </c>
      <c r="AB209" s="415"/>
      <c r="AC209" s="415"/>
      <c r="AD209" s="415"/>
      <c r="AE209" s="415"/>
      <c r="AF209" s="415"/>
      <c r="AG209" s="415"/>
      <c r="AH209" s="415"/>
      <c r="AI209" s="415"/>
      <c r="AJ209" s="415"/>
      <c r="AK209" s="415"/>
      <c r="AL209" s="415"/>
      <c r="AM209" s="296">
        <f>SUM(Y209:AL209)</f>
        <v>1</v>
      </c>
    </row>
    <row r="210" spans="1:39" ht="15" outlineLevel="1">
      <c r="B210" s="294" t="s">
        <v>244</v>
      </c>
      <c r="C210" s="291" t="s">
        <v>163</v>
      </c>
      <c r="D210" s="295">
        <v>5452</v>
      </c>
      <c r="E210" s="295">
        <v>3877.82</v>
      </c>
      <c r="F210" s="295">
        <v>3877.82</v>
      </c>
      <c r="G210" s="295">
        <v>3877.82</v>
      </c>
      <c r="H210" s="295">
        <v>3877.82</v>
      </c>
      <c r="I210" s="295">
        <v>3877.82</v>
      </c>
      <c r="J210" s="295">
        <v>5452.46</v>
      </c>
      <c r="K210" s="295">
        <v>5452.46</v>
      </c>
      <c r="L210" s="295">
        <v>5452.46</v>
      </c>
      <c r="M210" s="295">
        <v>5452.46</v>
      </c>
      <c r="N210" s="295">
        <f>N209</f>
        <v>12</v>
      </c>
      <c r="O210" s="295">
        <v>7</v>
      </c>
      <c r="P210" s="295">
        <v>5.87</v>
      </c>
      <c r="Q210" s="295">
        <v>5.87</v>
      </c>
      <c r="R210" s="295">
        <v>5.87</v>
      </c>
      <c r="S210" s="295">
        <v>5.87</v>
      </c>
      <c r="T210" s="295">
        <v>5.87</v>
      </c>
      <c r="U210" s="295">
        <v>6.65</v>
      </c>
      <c r="V210" s="295">
        <v>6.65</v>
      </c>
      <c r="W210" s="295">
        <v>6.65</v>
      </c>
      <c r="X210" s="295">
        <v>6.65</v>
      </c>
      <c r="Y210" s="411">
        <f>Y209</f>
        <v>0</v>
      </c>
      <c r="Z210" s="411">
        <f>Z209</f>
        <v>0</v>
      </c>
      <c r="AA210" s="411">
        <f t="shared" ref="AA210:AL210" si="60">AA209</f>
        <v>1</v>
      </c>
      <c r="AB210" s="411">
        <f t="shared" si="60"/>
        <v>0</v>
      </c>
      <c r="AC210" s="411">
        <f t="shared" si="60"/>
        <v>0</v>
      </c>
      <c r="AD210" s="411">
        <f t="shared" si="60"/>
        <v>0</v>
      </c>
      <c r="AE210" s="411">
        <f t="shared" si="60"/>
        <v>0</v>
      </c>
      <c r="AF210" s="411">
        <f t="shared" si="60"/>
        <v>0</v>
      </c>
      <c r="AG210" s="411">
        <f t="shared" si="60"/>
        <v>0</v>
      </c>
      <c r="AH210" s="411">
        <f t="shared" si="60"/>
        <v>0</v>
      </c>
      <c r="AI210" s="411">
        <f t="shared" si="60"/>
        <v>0</v>
      </c>
      <c r="AJ210" s="411">
        <f t="shared" si="60"/>
        <v>0</v>
      </c>
      <c r="AK210" s="411">
        <f t="shared" si="60"/>
        <v>0</v>
      </c>
      <c r="AL210" s="411">
        <f t="shared" si="60"/>
        <v>0</v>
      </c>
      <c r="AM210" s="504"/>
    </row>
    <row r="211" spans="1:39" ht="15" outlineLevel="1">
      <c r="B211" s="315"/>
      <c r="C211" s="305"/>
      <c r="D211" s="746"/>
      <c r="E211" s="746"/>
      <c r="F211" s="746"/>
      <c r="G211" s="746"/>
      <c r="H211" s="746"/>
      <c r="I211" s="746"/>
      <c r="J211" s="746"/>
      <c r="K211" s="746"/>
      <c r="L211" s="746"/>
      <c r="M211" s="746"/>
      <c r="N211" s="318"/>
      <c r="O211" s="746"/>
      <c r="P211" s="746"/>
      <c r="Q211" s="746"/>
      <c r="R211" s="746"/>
      <c r="S211" s="746"/>
      <c r="T211" s="746"/>
      <c r="U211" s="746"/>
      <c r="V211" s="746"/>
      <c r="W211" s="746"/>
      <c r="X211" s="746"/>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61">AA212</f>
        <v>0</v>
      </c>
      <c r="AB213" s="411">
        <f t="shared" si="61"/>
        <v>0</v>
      </c>
      <c r="AC213" s="411">
        <f t="shared" si="61"/>
        <v>0</v>
      </c>
      <c r="AD213" s="411">
        <f t="shared" si="61"/>
        <v>0</v>
      </c>
      <c r="AE213" s="411">
        <f t="shared" si="61"/>
        <v>0</v>
      </c>
      <c r="AF213" s="411">
        <f t="shared" si="61"/>
        <v>0</v>
      </c>
      <c r="AG213" s="411">
        <f t="shared" si="61"/>
        <v>0</v>
      </c>
      <c r="AH213" s="411">
        <f t="shared" si="61"/>
        <v>0</v>
      </c>
      <c r="AI213" s="411">
        <f t="shared" si="61"/>
        <v>0</v>
      </c>
      <c r="AJ213" s="411">
        <f t="shared" si="61"/>
        <v>0</v>
      </c>
      <c r="AK213" s="411">
        <f t="shared" si="61"/>
        <v>0</v>
      </c>
      <c r="AL213" s="411">
        <f t="shared" si="61"/>
        <v>0</v>
      </c>
      <c r="AM213" s="504"/>
    </row>
    <row r="214" spans="1:39" ht="15" outlineLevel="1">
      <c r="B214" s="315"/>
      <c r="C214" s="305"/>
      <c r="D214" s="746"/>
      <c r="E214" s="746"/>
      <c r="F214" s="746"/>
      <c r="G214" s="746"/>
      <c r="H214" s="746"/>
      <c r="I214" s="746"/>
      <c r="J214" s="746"/>
      <c r="K214" s="746"/>
      <c r="L214" s="746"/>
      <c r="M214" s="746"/>
      <c r="N214" s="291"/>
      <c r="O214" s="746"/>
      <c r="P214" s="746"/>
      <c r="Q214" s="746"/>
      <c r="R214" s="746"/>
      <c r="S214" s="746"/>
      <c r="T214" s="746"/>
      <c r="U214" s="746"/>
      <c r="V214" s="746"/>
      <c r="W214" s="746"/>
      <c r="X214" s="746"/>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v>155311</v>
      </c>
      <c r="E215" s="295">
        <v>0</v>
      </c>
      <c r="F215" s="295">
        <v>0</v>
      </c>
      <c r="G215" s="295">
        <v>0</v>
      </c>
      <c r="H215" s="295">
        <v>0</v>
      </c>
      <c r="I215" s="295">
        <v>0</v>
      </c>
      <c r="J215" s="295">
        <v>0</v>
      </c>
      <c r="K215" s="295">
        <v>0</v>
      </c>
      <c r="L215" s="295">
        <v>0</v>
      </c>
      <c r="M215" s="295">
        <v>0</v>
      </c>
      <c r="N215" s="291"/>
      <c r="O215" s="295">
        <v>6445</v>
      </c>
      <c r="P215" s="295">
        <v>0</v>
      </c>
      <c r="Q215" s="295">
        <v>0</v>
      </c>
      <c r="R215" s="295">
        <v>0</v>
      </c>
      <c r="S215" s="295">
        <v>0</v>
      </c>
      <c r="T215" s="295">
        <v>0</v>
      </c>
      <c r="U215" s="295">
        <v>0</v>
      </c>
      <c r="V215" s="295">
        <v>0</v>
      </c>
      <c r="W215" s="295">
        <v>0</v>
      </c>
      <c r="X215" s="295">
        <v>0</v>
      </c>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2">AA215</f>
        <v>0</v>
      </c>
      <c r="AB216" s="411">
        <f t="shared" si="62"/>
        <v>0</v>
      </c>
      <c r="AC216" s="411">
        <f t="shared" si="62"/>
        <v>0</v>
      </c>
      <c r="AD216" s="411">
        <f t="shared" si="62"/>
        <v>0</v>
      </c>
      <c r="AE216" s="411">
        <f t="shared" si="62"/>
        <v>0</v>
      </c>
      <c r="AF216" s="411">
        <f t="shared" si="62"/>
        <v>0</v>
      </c>
      <c r="AG216" s="411">
        <f t="shared" si="62"/>
        <v>0</v>
      </c>
      <c r="AH216" s="411">
        <f t="shared" si="62"/>
        <v>0</v>
      </c>
      <c r="AI216" s="411">
        <f t="shared" si="62"/>
        <v>0</v>
      </c>
      <c r="AJ216" s="411">
        <f t="shared" si="62"/>
        <v>0</v>
      </c>
      <c r="AK216" s="411">
        <f t="shared" si="62"/>
        <v>0</v>
      </c>
      <c r="AL216" s="411">
        <f t="shared" si="62"/>
        <v>0</v>
      </c>
      <c r="AM216" s="504"/>
    </row>
    <row r="217" spans="1:39" ht="15" outlineLevel="1">
      <c r="B217" s="315"/>
      <c r="C217" s="305"/>
      <c r="D217" s="746"/>
      <c r="E217" s="746"/>
      <c r="F217" s="746"/>
      <c r="G217" s="746"/>
      <c r="H217" s="746"/>
      <c r="I217" s="746"/>
      <c r="J217" s="746"/>
      <c r="K217" s="746"/>
      <c r="L217" s="746"/>
      <c r="M217" s="746"/>
      <c r="N217" s="291"/>
      <c r="O217" s="746"/>
      <c r="P217" s="746"/>
      <c r="Q217" s="746"/>
      <c r="R217" s="746"/>
      <c r="S217" s="746"/>
      <c r="T217" s="746"/>
      <c r="U217" s="746"/>
      <c r="V217" s="746"/>
      <c r="W217" s="746"/>
      <c r="X217" s="746"/>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748"/>
      <c r="E218" s="748"/>
      <c r="F218" s="748"/>
      <c r="G218" s="748"/>
      <c r="H218" s="748"/>
      <c r="I218" s="748"/>
      <c r="J218" s="748"/>
      <c r="K218" s="748"/>
      <c r="L218" s="748"/>
      <c r="M218" s="748"/>
      <c r="N218" s="290"/>
      <c r="O218" s="748"/>
      <c r="P218" s="747"/>
      <c r="Q218" s="747"/>
      <c r="R218" s="747"/>
      <c r="S218" s="747"/>
      <c r="T218" s="747"/>
      <c r="U218" s="747"/>
      <c r="V218" s="747"/>
      <c r="W218" s="747"/>
      <c r="X218" s="747"/>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v>286839</v>
      </c>
      <c r="E219" s="295">
        <v>286838.78860000003</v>
      </c>
      <c r="F219" s="295">
        <v>286838.78860000003</v>
      </c>
      <c r="G219" s="295">
        <v>286838.78889999999</v>
      </c>
      <c r="H219" s="295">
        <v>281079.78889999999</v>
      </c>
      <c r="I219" s="295">
        <v>281079.78889999999</v>
      </c>
      <c r="J219" s="295">
        <v>265687.24239999999</v>
      </c>
      <c r="K219" s="295">
        <v>259543.41620000001</v>
      </c>
      <c r="L219" s="295">
        <v>71679.416200000007</v>
      </c>
      <c r="M219" s="295">
        <v>69194.416200000007</v>
      </c>
      <c r="N219" s="291"/>
      <c r="O219" s="295">
        <v>24</v>
      </c>
      <c r="P219" s="295">
        <v>23.966944999999999</v>
      </c>
      <c r="Q219" s="295">
        <v>23.966944999999999</v>
      </c>
      <c r="R219" s="295">
        <v>23.966944999999999</v>
      </c>
      <c r="S219" s="295">
        <v>23.945958999999998</v>
      </c>
      <c r="T219" s="295">
        <v>23.945958999999998</v>
      </c>
      <c r="U219" s="295">
        <v>23.146373000000001</v>
      </c>
      <c r="V219" s="295">
        <v>23.146373000000001</v>
      </c>
      <c r="W219" s="295">
        <v>13.387536000000001</v>
      </c>
      <c r="X219" s="295">
        <v>10.726761</v>
      </c>
      <c r="Y219" s="749">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13531</v>
      </c>
      <c r="E220" s="295">
        <v>13531</v>
      </c>
      <c r="F220" s="295">
        <v>13099.8</v>
      </c>
      <c r="G220" s="295">
        <v>12931</v>
      </c>
      <c r="H220" s="295">
        <v>11245.62</v>
      </c>
      <c r="I220" s="295">
        <v>10319.93</v>
      </c>
      <c r="J220" s="295">
        <v>9650.23</v>
      </c>
      <c r="K220" s="295">
        <v>9180.23</v>
      </c>
      <c r="L220" s="295">
        <v>8958.23</v>
      </c>
      <c r="M220" s="295">
        <v>2619</v>
      </c>
      <c r="N220" s="468"/>
      <c r="O220" s="295">
        <v>1</v>
      </c>
      <c r="P220" s="295">
        <v>0.83</v>
      </c>
      <c r="Q220" s="295">
        <v>0.81</v>
      </c>
      <c r="R220" s="295">
        <v>0.8</v>
      </c>
      <c r="S220" s="295">
        <v>0.72</v>
      </c>
      <c r="T220" s="295">
        <v>0.67</v>
      </c>
      <c r="U220" s="295">
        <v>0.63</v>
      </c>
      <c r="V220" s="295">
        <v>0.61</v>
      </c>
      <c r="W220" s="295">
        <v>0.61</v>
      </c>
      <c r="X220" s="295">
        <v>0.28000000000000003</v>
      </c>
      <c r="Y220" s="411">
        <f>Y219</f>
        <v>1</v>
      </c>
      <c r="Z220" s="411">
        <f>Z219</f>
        <v>0</v>
      </c>
      <c r="AA220" s="411">
        <f t="shared" ref="AA220:AL220" si="63">AA219</f>
        <v>0</v>
      </c>
      <c r="AB220" s="411">
        <f t="shared" si="63"/>
        <v>0</v>
      </c>
      <c r="AC220" s="411">
        <f t="shared" si="63"/>
        <v>0</v>
      </c>
      <c r="AD220" s="411">
        <f t="shared" si="63"/>
        <v>0</v>
      </c>
      <c r="AE220" s="411">
        <f t="shared" si="63"/>
        <v>0</v>
      </c>
      <c r="AF220" s="411">
        <f t="shared" si="63"/>
        <v>0</v>
      </c>
      <c r="AG220" s="411">
        <f t="shared" si="63"/>
        <v>0</v>
      </c>
      <c r="AH220" s="411">
        <f t="shared" si="63"/>
        <v>0</v>
      </c>
      <c r="AI220" s="411">
        <f t="shared" si="63"/>
        <v>0</v>
      </c>
      <c r="AJ220" s="411">
        <f t="shared" si="63"/>
        <v>0</v>
      </c>
      <c r="AK220" s="411">
        <f t="shared" si="63"/>
        <v>0</v>
      </c>
      <c r="AL220" s="411">
        <f t="shared" si="63"/>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4">AA223</f>
        <v>0</v>
      </c>
      <c r="AB224" s="411">
        <f t="shared" si="64"/>
        <v>0</v>
      </c>
      <c r="AC224" s="411">
        <f t="shared" si="64"/>
        <v>0</v>
      </c>
      <c r="AD224" s="411">
        <f t="shared" si="64"/>
        <v>0</v>
      </c>
      <c r="AE224" s="411">
        <f t="shared" si="64"/>
        <v>0</v>
      </c>
      <c r="AF224" s="411">
        <f t="shared" si="64"/>
        <v>0</v>
      </c>
      <c r="AG224" s="411">
        <f t="shared" si="64"/>
        <v>0</v>
      </c>
      <c r="AH224" s="411">
        <f t="shared" si="64"/>
        <v>0</v>
      </c>
      <c r="AI224" s="411">
        <f t="shared" si="64"/>
        <v>0</v>
      </c>
      <c r="AJ224" s="411">
        <f t="shared" si="64"/>
        <v>0</v>
      </c>
      <c r="AK224" s="411">
        <f t="shared" si="64"/>
        <v>0</v>
      </c>
      <c r="AL224" s="411">
        <f t="shared" si="64"/>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5">AA226</f>
        <v>0</v>
      </c>
      <c r="AB227" s="411">
        <f t="shared" si="65"/>
        <v>0</v>
      </c>
      <c r="AC227" s="411">
        <f t="shared" si="65"/>
        <v>0</v>
      </c>
      <c r="AD227" s="411">
        <f t="shared" si="65"/>
        <v>0</v>
      </c>
      <c r="AE227" s="411">
        <f t="shared" si="65"/>
        <v>0</v>
      </c>
      <c r="AF227" s="411">
        <f t="shared" si="65"/>
        <v>0</v>
      </c>
      <c r="AG227" s="411">
        <f t="shared" si="65"/>
        <v>0</v>
      </c>
      <c r="AH227" s="411">
        <f t="shared" si="65"/>
        <v>0</v>
      </c>
      <c r="AI227" s="411">
        <f t="shared" si="65"/>
        <v>0</v>
      </c>
      <c r="AJ227" s="411">
        <f t="shared" si="65"/>
        <v>0</v>
      </c>
      <c r="AK227" s="411">
        <f t="shared" si="65"/>
        <v>0</v>
      </c>
      <c r="AL227" s="411">
        <f t="shared" si="65"/>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6">AA230</f>
        <v>0</v>
      </c>
      <c r="AB231" s="411">
        <f t="shared" si="66"/>
        <v>0</v>
      </c>
      <c r="AC231" s="411">
        <f t="shared" si="66"/>
        <v>0</v>
      </c>
      <c r="AD231" s="411">
        <f t="shared" si="66"/>
        <v>0</v>
      </c>
      <c r="AE231" s="411">
        <f t="shared" si="66"/>
        <v>0</v>
      </c>
      <c r="AF231" s="411">
        <f t="shared" si="66"/>
        <v>0</v>
      </c>
      <c r="AG231" s="411">
        <f t="shared" si="66"/>
        <v>0</v>
      </c>
      <c r="AH231" s="411">
        <f t="shared" si="66"/>
        <v>0</v>
      </c>
      <c r="AI231" s="411">
        <f t="shared" si="66"/>
        <v>0</v>
      </c>
      <c r="AJ231" s="411">
        <f t="shared" si="66"/>
        <v>0</v>
      </c>
      <c r="AK231" s="411">
        <f t="shared" si="66"/>
        <v>0</v>
      </c>
      <c r="AL231" s="411">
        <f t="shared" si="66"/>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v>582164</v>
      </c>
      <c r="E233" s="295">
        <v>582163.87170000002</v>
      </c>
      <c r="F233" s="295">
        <v>582163.87170000002</v>
      </c>
      <c r="G233" s="295">
        <v>582163.87170000002</v>
      </c>
      <c r="H233" s="295">
        <v>582163.87170000002</v>
      </c>
      <c r="I233" s="295">
        <v>582163.87170000002</v>
      </c>
      <c r="J233" s="295">
        <v>582163.87170000002</v>
      </c>
      <c r="K233" s="295">
        <v>582163.87170000002</v>
      </c>
      <c r="L233" s="295">
        <v>582163.87170000002</v>
      </c>
      <c r="M233" s="295">
        <v>582163.87170000002</v>
      </c>
      <c r="N233" s="295">
        <v>12</v>
      </c>
      <c r="O233" s="295">
        <v>146</v>
      </c>
      <c r="P233" s="295">
        <v>146.28842</v>
      </c>
      <c r="Q233" s="295">
        <v>146.28842</v>
      </c>
      <c r="R233" s="295">
        <v>146.28842</v>
      </c>
      <c r="S233" s="295">
        <v>146.28842</v>
      </c>
      <c r="T233" s="295">
        <v>146.28842</v>
      </c>
      <c r="U233" s="295">
        <v>146.28842</v>
      </c>
      <c r="V233" s="295">
        <v>146.28842</v>
      </c>
      <c r="W233" s="295">
        <v>146.28842</v>
      </c>
      <c r="X233" s="295">
        <v>146.28842</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v>2639394</v>
      </c>
      <c r="E234" s="295">
        <v>2639393.5</v>
      </c>
      <c r="F234" s="295">
        <v>2639393.5</v>
      </c>
      <c r="G234" s="295">
        <v>2639393.5</v>
      </c>
      <c r="H234" s="295">
        <v>2639393.5</v>
      </c>
      <c r="I234" s="295">
        <v>2639393.5</v>
      </c>
      <c r="J234" s="295">
        <v>2639393.5</v>
      </c>
      <c r="K234" s="295">
        <v>2639393.5</v>
      </c>
      <c r="L234" s="295">
        <v>2639393.5</v>
      </c>
      <c r="M234" s="295">
        <v>2639393.5</v>
      </c>
      <c r="N234" s="295">
        <f>N233</f>
        <v>12</v>
      </c>
      <c r="O234" s="295">
        <v>296</v>
      </c>
      <c r="P234" s="295">
        <v>296</v>
      </c>
      <c r="Q234" s="295">
        <v>296</v>
      </c>
      <c r="R234" s="295">
        <v>296</v>
      </c>
      <c r="S234" s="295">
        <v>296</v>
      </c>
      <c r="T234" s="295">
        <v>296</v>
      </c>
      <c r="U234" s="295">
        <v>296</v>
      </c>
      <c r="V234" s="295">
        <v>296</v>
      </c>
      <c r="W234" s="295">
        <v>296</v>
      </c>
      <c r="X234" s="295">
        <v>296</v>
      </c>
      <c r="Y234" s="411">
        <f>Y233</f>
        <v>0</v>
      </c>
      <c r="Z234" s="411">
        <f>Z233</f>
        <v>0</v>
      </c>
      <c r="AA234" s="411">
        <f t="shared" ref="AA234:AL234" si="67">AA233</f>
        <v>1</v>
      </c>
      <c r="AB234" s="411">
        <f t="shared" si="67"/>
        <v>0</v>
      </c>
      <c r="AC234" s="411">
        <f t="shared" si="67"/>
        <v>0</v>
      </c>
      <c r="AD234" s="411">
        <f t="shared" si="67"/>
        <v>0</v>
      </c>
      <c r="AE234" s="411">
        <f t="shared" si="67"/>
        <v>0</v>
      </c>
      <c r="AF234" s="411">
        <f t="shared" si="67"/>
        <v>0</v>
      </c>
      <c r="AG234" s="411">
        <f t="shared" si="67"/>
        <v>0</v>
      </c>
      <c r="AH234" s="411">
        <f t="shared" si="67"/>
        <v>0</v>
      </c>
      <c r="AI234" s="411">
        <f t="shared" si="67"/>
        <v>0</v>
      </c>
      <c r="AJ234" s="411">
        <f t="shared" si="67"/>
        <v>0</v>
      </c>
      <c r="AK234" s="411">
        <f t="shared" si="67"/>
        <v>0</v>
      </c>
      <c r="AL234" s="411">
        <f t="shared" si="67"/>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8">AA236</f>
        <v>0</v>
      </c>
      <c r="AB237" s="411">
        <f t="shared" si="68"/>
        <v>0</v>
      </c>
      <c r="AC237" s="411">
        <f t="shared" si="68"/>
        <v>0</v>
      </c>
      <c r="AD237" s="411">
        <f t="shared" si="68"/>
        <v>0</v>
      </c>
      <c r="AE237" s="411">
        <f t="shared" si="68"/>
        <v>0</v>
      </c>
      <c r="AF237" s="411">
        <f t="shared" si="68"/>
        <v>0</v>
      </c>
      <c r="AG237" s="411">
        <f t="shared" si="68"/>
        <v>0</v>
      </c>
      <c r="AH237" s="411">
        <f t="shared" si="68"/>
        <v>0</v>
      </c>
      <c r="AI237" s="411">
        <f t="shared" si="68"/>
        <v>0</v>
      </c>
      <c r="AJ237" s="411">
        <f t="shared" si="68"/>
        <v>0</v>
      </c>
      <c r="AK237" s="411">
        <f t="shared" si="68"/>
        <v>0</v>
      </c>
      <c r="AL237" s="411">
        <f t="shared" si="68"/>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9">Z239</f>
        <v>0</v>
      </c>
      <c r="AA240" s="411">
        <f t="shared" si="69"/>
        <v>0</v>
      </c>
      <c r="AB240" s="411">
        <f t="shared" si="69"/>
        <v>0</v>
      </c>
      <c r="AC240" s="411">
        <f t="shared" si="69"/>
        <v>0</v>
      </c>
      <c r="AD240" s="411">
        <f t="shared" si="69"/>
        <v>0</v>
      </c>
      <c r="AE240" s="411">
        <f t="shared" si="69"/>
        <v>0</v>
      </c>
      <c r="AF240" s="411">
        <f t="shared" si="69"/>
        <v>0</v>
      </c>
      <c r="AG240" s="411">
        <f t="shared" si="69"/>
        <v>0</v>
      </c>
      <c r="AH240" s="411">
        <f t="shared" si="69"/>
        <v>0</v>
      </c>
      <c r="AI240" s="411">
        <f t="shared" si="69"/>
        <v>0</v>
      </c>
      <c r="AJ240" s="411">
        <f t="shared" si="69"/>
        <v>0</v>
      </c>
      <c r="AK240" s="411">
        <f t="shared" si="69"/>
        <v>0</v>
      </c>
      <c r="AL240" s="411">
        <f t="shared" si="69"/>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70">Z242</f>
        <v>0</v>
      </c>
      <c r="AA243" s="411">
        <f t="shared" si="70"/>
        <v>0</v>
      </c>
      <c r="AB243" s="411">
        <f t="shared" si="70"/>
        <v>0</v>
      </c>
      <c r="AC243" s="411">
        <f t="shared" si="70"/>
        <v>0</v>
      </c>
      <c r="AD243" s="411">
        <f t="shared" si="70"/>
        <v>0</v>
      </c>
      <c r="AE243" s="411">
        <f t="shared" si="70"/>
        <v>0</v>
      </c>
      <c r="AF243" s="411">
        <f t="shared" si="70"/>
        <v>0</v>
      </c>
      <c r="AG243" s="411">
        <f t="shared" si="70"/>
        <v>0</v>
      </c>
      <c r="AH243" s="411">
        <f t="shared" si="70"/>
        <v>0</v>
      </c>
      <c r="AI243" s="411">
        <f t="shared" si="70"/>
        <v>0</v>
      </c>
      <c r="AJ243" s="411">
        <f t="shared" si="70"/>
        <v>0</v>
      </c>
      <c r="AK243" s="411">
        <f t="shared" si="70"/>
        <v>0</v>
      </c>
      <c r="AL243" s="411">
        <f t="shared" si="70"/>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71">Z246</f>
        <v>0</v>
      </c>
      <c r="AA247" s="411">
        <f t="shared" si="71"/>
        <v>0</v>
      </c>
      <c r="AB247" s="411">
        <f t="shared" si="71"/>
        <v>0</v>
      </c>
      <c r="AC247" s="411">
        <f t="shared" si="71"/>
        <v>0</v>
      </c>
      <c r="AD247" s="411">
        <f t="shared" si="71"/>
        <v>0</v>
      </c>
      <c r="AE247" s="411">
        <f t="shared" si="71"/>
        <v>0</v>
      </c>
      <c r="AF247" s="411">
        <f t="shared" si="71"/>
        <v>0</v>
      </c>
      <c r="AG247" s="411">
        <f t="shared" si="71"/>
        <v>0</v>
      </c>
      <c r="AH247" s="411">
        <f t="shared" si="71"/>
        <v>0</v>
      </c>
      <c r="AI247" s="411">
        <f t="shared" si="71"/>
        <v>0</v>
      </c>
      <c r="AJ247" s="411">
        <f t="shared" si="71"/>
        <v>0</v>
      </c>
      <c r="AK247" s="411">
        <f t="shared" si="71"/>
        <v>0</v>
      </c>
      <c r="AL247" s="411">
        <f t="shared" si="71"/>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2">Z249</f>
        <v>0</v>
      </c>
      <c r="AA250" s="411">
        <f t="shared" si="72"/>
        <v>0</v>
      </c>
      <c r="AB250" s="411">
        <f t="shared" si="72"/>
        <v>0</v>
      </c>
      <c r="AC250" s="411">
        <f t="shared" si="72"/>
        <v>0</v>
      </c>
      <c r="AD250" s="411">
        <f t="shared" si="72"/>
        <v>0</v>
      </c>
      <c r="AE250" s="411">
        <f t="shared" si="72"/>
        <v>0</v>
      </c>
      <c r="AF250" s="411">
        <f t="shared" si="72"/>
        <v>0</v>
      </c>
      <c r="AG250" s="411">
        <f t="shared" si="72"/>
        <v>0</v>
      </c>
      <c r="AH250" s="411">
        <f t="shared" si="72"/>
        <v>0</v>
      </c>
      <c r="AI250" s="411">
        <f t="shared" si="72"/>
        <v>0</v>
      </c>
      <c r="AJ250" s="411">
        <f t="shared" si="72"/>
        <v>0</v>
      </c>
      <c r="AK250" s="411">
        <f t="shared" si="72"/>
        <v>0</v>
      </c>
      <c r="AL250" s="411">
        <f t="shared" si="72"/>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3">Z252</f>
        <v>0</v>
      </c>
      <c r="AA253" s="411">
        <f t="shared" si="73"/>
        <v>0</v>
      </c>
      <c r="AB253" s="411">
        <f t="shared" si="73"/>
        <v>0</v>
      </c>
      <c r="AC253" s="411">
        <f t="shared" si="73"/>
        <v>0</v>
      </c>
      <c r="AD253" s="411">
        <f t="shared" si="73"/>
        <v>0</v>
      </c>
      <c r="AE253" s="411">
        <f t="shared" si="73"/>
        <v>0</v>
      </c>
      <c r="AF253" s="411">
        <f t="shared" si="73"/>
        <v>0</v>
      </c>
      <c r="AG253" s="411">
        <f t="shared" si="73"/>
        <v>0</v>
      </c>
      <c r="AH253" s="411">
        <f t="shared" si="73"/>
        <v>0</v>
      </c>
      <c r="AI253" s="411">
        <f t="shared" si="73"/>
        <v>0</v>
      </c>
      <c r="AJ253" s="411">
        <f t="shared" si="73"/>
        <v>0</v>
      </c>
      <c r="AK253" s="411">
        <f t="shared" si="73"/>
        <v>0</v>
      </c>
      <c r="AL253" s="411">
        <f t="shared" si="73"/>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21556239</v>
      </c>
      <c r="E255" s="329">
        <f t="shared" ref="E255:M255" si="74">SUM(E150:E253)</f>
        <v>21310016.380000003</v>
      </c>
      <c r="F255" s="329">
        <f t="shared" si="74"/>
        <v>21078982.627000004</v>
      </c>
      <c r="G255" s="329">
        <f t="shared" si="74"/>
        <v>20722425.612459999</v>
      </c>
      <c r="H255" s="329">
        <f t="shared" si="74"/>
        <v>20176420.087469999</v>
      </c>
      <c r="I255" s="329">
        <f t="shared" si="74"/>
        <v>18011473.58687</v>
      </c>
      <c r="J255" s="329">
        <f t="shared" si="74"/>
        <v>17485735.819660001</v>
      </c>
      <c r="K255" s="329">
        <f t="shared" si="74"/>
        <v>17446848.019990001</v>
      </c>
      <c r="L255" s="329">
        <f t="shared" si="74"/>
        <v>16998833.463990003</v>
      </c>
      <c r="M255" s="329">
        <f t="shared" si="74"/>
        <v>14571251.171890002</v>
      </c>
      <c r="N255" s="329"/>
      <c r="O255" s="329">
        <f>SUM(O150:O253)</f>
        <v>14097</v>
      </c>
      <c r="P255" s="329">
        <f t="shared" ref="P255:X255" si="75">SUM(P150:P253)</f>
        <v>4396.4495889</v>
      </c>
      <c r="Q255" s="329">
        <f t="shared" si="75"/>
        <v>4327.2417388999993</v>
      </c>
      <c r="R255" s="329">
        <f t="shared" si="75"/>
        <v>4229.0490848999998</v>
      </c>
      <c r="S255" s="329">
        <f t="shared" si="75"/>
        <v>4139.2169928000003</v>
      </c>
      <c r="T255" s="329">
        <f t="shared" si="75"/>
        <v>3583.8485717999997</v>
      </c>
      <c r="U255" s="329">
        <f t="shared" si="75"/>
        <v>3540.7959716</v>
      </c>
      <c r="V255" s="329">
        <f t="shared" si="75"/>
        <v>3535.6425111999997</v>
      </c>
      <c r="W255" s="329">
        <f t="shared" si="75"/>
        <v>3462.9510742000002</v>
      </c>
      <c r="X255" s="329">
        <f t="shared" si="75"/>
        <v>3104.8242791999996</v>
      </c>
      <c r="Y255" s="329">
        <f>IF(Y149="kWh",SUMPRODUCT(D150:D253,Y150:Y253))</f>
        <v>4033893</v>
      </c>
      <c r="Z255" s="329">
        <f>IF(Z149="kWh",SUMPRODUCT(D150:D253,Z150:Z253))</f>
        <v>1875038</v>
      </c>
      <c r="AA255" s="329">
        <f>IF(AA149="kW",SUMPRODUCT(N150:N253,O150:O253,AA150:AA253),SUMPRODUCT(D150:D253,AA150:AA253))</f>
        <v>18752.16</v>
      </c>
      <c r="AB255" s="329">
        <f>IF(AB149="kW",SUMPRODUCT(N150:N253,O150:O253,AB150:AB253),SUMPRODUCT(D150:D253,AB150:AB253))</f>
        <v>11823.84</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6">Y135*Y258</f>
        <v>0</v>
      </c>
      <c r="Z259" s="378">
        <f t="shared" si="76"/>
        <v>0</v>
      </c>
      <c r="AA259" s="378">
        <f t="shared" si="76"/>
        <v>0</v>
      </c>
      <c r="AB259" s="378">
        <f t="shared" si="76"/>
        <v>0</v>
      </c>
      <c r="AC259" s="378">
        <f t="shared" si="76"/>
        <v>0</v>
      </c>
      <c r="AD259" s="378">
        <f t="shared" si="76"/>
        <v>0</v>
      </c>
      <c r="AE259" s="378">
        <f t="shared" si="76"/>
        <v>0</v>
      </c>
      <c r="AF259" s="378">
        <f t="shared" si="76"/>
        <v>0</v>
      </c>
      <c r="AG259" s="378">
        <f t="shared" si="76"/>
        <v>0</v>
      </c>
      <c r="AH259" s="378">
        <f t="shared" si="76"/>
        <v>0</v>
      </c>
      <c r="AI259" s="378">
        <f t="shared" si="76"/>
        <v>0</v>
      </c>
      <c r="AJ259" s="378">
        <f t="shared" si="76"/>
        <v>0</v>
      </c>
      <c r="AK259" s="378">
        <f t="shared" si="76"/>
        <v>0</v>
      </c>
      <c r="AL259" s="378">
        <f t="shared" si="76"/>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7">Y255*Y258</f>
        <v>0</v>
      </c>
      <c r="Z260" s="378">
        <f t="shared" si="77"/>
        <v>0</v>
      </c>
      <c r="AA260" s="379">
        <f t="shared" si="77"/>
        <v>0</v>
      </c>
      <c r="AB260" s="379">
        <f t="shared" si="77"/>
        <v>0</v>
      </c>
      <c r="AC260" s="379">
        <f t="shared" si="77"/>
        <v>0</v>
      </c>
      <c r="AD260" s="379">
        <f t="shared" si="77"/>
        <v>0</v>
      </c>
      <c r="AE260" s="379">
        <f t="shared" si="77"/>
        <v>0</v>
      </c>
      <c r="AF260" s="379">
        <f t="shared" ref="AF260:AL260" si="78">AF255*AF258</f>
        <v>0</v>
      </c>
      <c r="AG260" s="379">
        <f t="shared" si="78"/>
        <v>0</v>
      </c>
      <c r="AH260" s="379">
        <f t="shared" si="78"/>
        <v>0</v>
      </c>
      <c r="AI260" s="379">
        <f t="shared" si="78"/>
        <v>0</v>
      </c>
      <c r="AJ260" s="379">
        <f t="shared" si="78"/>
        <v>0</v>
      </c>
      <c r="AK260" s="379">
        <f t="shared" si="78"/>
        <v>0</v>
      </c>
      <c r="AL260" s="379">
        <f t="shared" si="78"/>
        <v>0</v>
      </c>
      <c r="AM260" s="626">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9">SUM(Z259:Z260)</f>
        <v>0</v>
      </c>
      <c r="AA261" s="346">
        <f t="shared" si="79"/>
        <v>0</v>
      </c>
      <c r="AB261" s="346">
        <f t="shared" si="79"/>
        <v>0</v>
      </c>
      <c r="AC261" s="346">
        <f t="shared" si="79"/>
        <v>0</v>
      </c>
      <c r="AD261" s="346">
        <f t="shared" si="79"/>
        <v>0</v>
      </c>
      <c r="AE261" s="346">
        <f t="shared" si="79"/>
        <v>0</v>
      </c>
      <c r="AF261" s="346">
        <f t="shared" ref="AF261:AL261" si="80">SUM(AF259:AF260)</f>
        <v>0</v>
      </c>
      <c r="AG261" s="346">
        <f t="shared" si="80"/>
        <v>0</v>
      </c>
      <c r="AH261" s="346">
        <f t="shared" si="80"/>
        <v>0</v>
      </c>
      <c r="AI261" s="346">
        <f t="shared" si="80"/>
        <v>0</v>
      </c>
      <c r="AJ261" s="346">
        <f t="shared" si="80"/>
        <v>0</v>
      </c>
      <c r="AK261" s="346">
        <f t="shared" si="80"/>
        <v>0</v>
      </c>
      <c r="AL261" s="346">
        <f t="shared" si="80"/>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81">Y256*Y258</f>
        <v>0</v>
      </c>
      <c r="Z262" s="347">
        <f t="shared" si="81"/>
        <v>0</v>
      </c>
      <c r="AA262" s="347">
        <f t="shared" si="81"/>
        <v>0</v>
      </c>
      <c r="AB262" s="347">
        <f t="shared" si="81"/>
        <v>0</v>
      </c>
      <c r="AC262" s="347">
        <f t="shared" si="81"/>
        <v>0</v>
      </c>
      <c r="AD262" s="347">
        <f t="shared" si="81"/>
        <v>0</v>
      </c>
      <c r="AE262" s="347">
        <f t="shared" si="81"/>
        <v>0</v>
      </c>
      <c r="AF262" s="347">
        <f t="shared" ref="AF262:AL262" si="82">AF256*AF258</f>
        <v>0</v>
      </c>
      <c r="AG262" s="347">
        <f t="shared" si="82"/>
        <v>0</v>
      </c>
      <c r="AH262" s="347">
        <f t="shared" si="82"/>
        <v>0</v>
      </c>
      <c r="AI262" s="347">
        <f t="shared" si="82"/>
        <v>0</v>
      </c>
      <c r="AJ262" s="347">
        <f t="shared" si="82"/>
        <v>0</v>
      </c>
      <c r="AK262" s="347">
        <f t="shared" si="82"/>
        <v>0</v>
      </c>
      <c r="AL262" s="347">
        <f t="shared" si="82"/>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4020243.1924100001</v>
      </c>
      <c r="Z265" s="291">
        <f>SUMPRODUCT(E150:E253,Z150:Z253)</f>
        <v>1875038.3049999999</v>
      </c>
      <c r="AA265" s="291">
        <f>IF(AA149="kW",SUMPRODUCT(N150:N253,P150:P253,AA150:AA253),SUMPRODUCT(E150:E253,AA150:AA253))</f>
        <v>18632.204028</v>
      </c>
      <c r="AB265" s="291">
        <f>IF(AB149="kW",SUMPRODUCT(N150:N253,P150:P253,AB150:AB253),SUMPRODUCT(E150:E253,AB150:AB253))</f>
        <v>11712.023315999999</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4019811.9924099999</v>
      </c>
      <c r="Z266" s="291">
        <f>SUMPRODUCT(F150:F253,Z150:Z253)</f>
        <v>1817431.689</v>
      </c>
      <c r="AA266" s="291">
        <f>IF(AA149="kW",SUMPRODUCT(N150:N253,Q150:Q253,AA150:AA253),SUMPRODUCT(F150:F253,AA150:AA253))</f>
        <v>18319.842552000002</v>
      </c>
      <c r="AB266" s="291">
        <f>IF(AB149="kW",SUMPRODUCT(N150:N253,Q150:Q253,AB150:AB253),SUMPRODUCT(F150:F253,AB150:AB253))</f>
        <v>11386.912391999998</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4016981.0468699997</v>
      </c>
      <c r="Z267" s="291">
        <f>SUMPRODUCT(G150:G253,Z150:Z253)</f>
        <v>1557886.906</v>
      </c>
      <c r="AA267" s="291">
        <f>IF(AA149="kW",SUMPRODUCT(N150:N253,R150:R253,AA150:AA253),SUMPRODUCT(G150:G253,AA150:AA253))</f>
        <v>18150.2022</v>
      </c>
      <c r="AB267" s="291">
        <f>IF(AB149="kW",SUMPRODUCT(N150:N253,R150:R253,AB150:AB253),SUMPRODUCT(G150:G253,AB150:AB253))</f>
        <v>11210.347943999999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3587867.8782700002</v>
      </c>
      <c r="Z268" s="291">
        <f>SUMPRODUCT(H150:H253,Z150:Z253)</f>
        <v>1557886.906</v>
      </c>
      <c r="AA268" s="291">
        <f>IF(AA149="kW",SUMPRODUCT(N150:N253,S150:S253,AA150:AA253),SUMPRODUCT(H150:H253,AA150:AA253))</f>
        <v>17877.557892000001</v>
      </c>
      <c r="AB268" s="291">
        <f>IF(AB149="kW",SUMPRODUCT(N150:N253,S150:S253,AB150:AB253),SUMPRODUCT(H150:H253,AB150:AB253))</f>
        <v>11193.875963999999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3015536.2214700002</v>
      </c>
      <c r="Z269" s="291">
        <f>SUMPRODUCT(I150:I253,Z150:Z253)</f>
        <v>508602.15519999998</v>
      </c>
      <c r="AA269" s="291">
        <f>IF(AA149="kW",SUMPRODUCT(N150:N253,T150:T253,AA150:AA253),SUMPRODUCT(I150:I253,AA150:AA253))</f>
        <v>16912.286855999999</v>
      </c>
      <c r="AB269" s="291">
        <f>IF(AB149="kW",SUMPRODUCT(N150:N253,T150:T253,AB150:AB253),SUMPRODUCT(I150:I253,AB150:AB253))</f>
        <v>10189.830600000001</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2718415.99126</v>
      </c>
      <c r="Z270" s="291">
        <f>SUMPRODUCT(J150:J253,Z150:Z253)</f>
        <v>508602.15519999998</v>
      </c>
      <c r="AA270" s="291">
        <f>IF(AA149="kW",SUMPRODUCT(N150:N253,U150:U253,AA150:AA253),SUMPRODUCT(J150:J253,AA150:AA253))</f>
        <v>16745.369159999998</v>
      </c>
      <c r="AB270" s="291">
        <f>IF(AB149="kW",SUMPRODUCT(N150:N253,U150:U253,AB150:AB253),SUMPRODUCT(J150:J253,AB150:AB253))</f>
        <v>10006.357896</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2710535.2924899999</v>
      </c>
      <c r="Z271" s="291">
        <f>SUMPRODUCT(K150:K253,Z150:Z253)</f>
        <v>508459.90730000002</v>
      </c>
      <c r="AA271" s="291">
        <f>IF(AA149="kW",SUMPRODUCT(N150:N253,V150:V253,AA150:AA253),SUMPRODUCT(K150:K253,AA150:AA253))</f>
        <v>16716.872327999998</v>
      </c>
      <c r="AB271" s="291">
        <f>IF(AB149="kW",SUMPRODUCT(N150:N253,V150:V253,AB150:AB253),SUMPRODUCT(K150:K253,AB150:AB253))</f>
        <v>9976.6979279999996</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2522449.2924899999</v>
      </c>
      <c r="Z272" s="326">
        <f>SUMPRODUCT(L150:L253,Z150:Z253)</f>
        <v>508459.90730000002</v>
      </c>
      <c r="AA272" s="326">
        <f>IF(AA149="kW",SUMPRODUCT(N150:N253,W150:W253,AA150:AA253),SUMPRODUCT(L150:L253,AA150:AA253))</f>
        <v>16346.82864</v>
      </c>
      <c r="AB272" s="326">
        <f>IF(AB149="kW",SUMPRODUCT(N150:N253,W150:W253,AB150:AB253),SUMPRODUCT(L150:L253,AB150:AB253))</f>
        <v>9591.550416</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21" t="s">
        <v>211</v>
      </c>
      <c r="C276" s="823" t="s">
        <v>33</v>
      </c>
      <c r="D276" s="284" t="s">
        <v>422</v>
      </c>
      <c r="E276" s="825" t="s">
        <v>209</v>
      </c>
      <c r="F276" s="826"/>
      <c r="G276" s="826"/>
      <c r="H276" s="826"/>
      <c r="I276" s="826"/>
      <c r="J276" s="826"/>
      <c r="K276" s="826"/>
      <c r="L276" s="826"/>
      <c r="M276" s="827"/>
      <c r="N276" s="828" t="s">
        <v>213</v>
      </c>
      <c r="O276" s="284" t="s">
        <v>423</v>
      </c>
      <c r="P276" s="825" t="s">
        <v>212</v>
      </c>
      <c r="Q276" s="826"/>
      <c r="R276" s="826"/>
      <c r="S276" s="826"/>
      <c r="T276" s="826"/>
      <c r="U276" s="826"/>
      <c r="V276" s="826"/>
      <c r="W276" s="826"/>
      <c r="X276" s="827"/>
      <c r="Y276" s="818" t="s">
        <v>243</v>
      </c>
      <c r="Z276" s="819"/>
      <c r="AA276" s="819"/>
      <c r="AB276" s="819"/>
      <c r="AC276" s="819"/>
      <c r="AD276" s="819"/>
      <c r="AE276" s="819"/>
      <c r="AF276" s="819"/>
      <c r="AG276" s="819"/>
      <c r="AH276" s="819"/>
      <c r="AI276" s="819"/>
      <c r="AJ276" s="819"/>
      <c r="AK276" s="819"/>
      <c r="AL276" s="819"/>
      <c r="AM276" s="820"/>
    </row>
    <row r="277" spans="1:39" ht="60.75" customHeight="1">
      <c r="B277" s="822"/>
      <c r="C277" s="824"/>
      <c r="D277" s="285">
        <v>2013</v>
      </c>
      <c r="E277" s="285">
        <v>2014</v>
      </c>
      <c r="F277" s="285">
        <v>2015</v>
      </c>
      <c r="G277" s="285">
        <v>2016</v>
      </c>
      <c r="H277" s="285">
        <v>2017</v>
      </c>
      <c r="I277" s="285">
        <v>2018</v>
      </c>
      <c r="J277" s="285">
        <v>2019</v>
      </c>
      <c r="K277" s="285">
        <v>2020</v>
      </c>
      <c r="L277" s="285">
        <v>2021</v>
      </c>
      <c r="M277" s="285">
        <v>2022</v>
      </c>
      <c r="N277" s="82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+AA20</f>
        <v>General Service 50 to 4,999 kW</v>
      </c>
      <c r="AB277" s="285" t="str">
        <f t="shared" ref="AB277:AL277" si="83">+AB20</f>
        <v>Large Use</v>
      </c>
      <c r="AC277" s="285" t="str">
        <f t="shared" si="83"/>
        <v>Large Use 2</v>
      </c>
      <c r="AD277" s="285" t="str">
        <f t="shared" si="83"/>
        <v>Street Lighting</v>
      </c>
      <c r="AE277" s="285" t="str">
        <f t="shared" si="83"/>
        <v>Unmetered Scattered Load</v>
      </c>
      <c r="AF277" s="285" t="str">
        <f t="shared" si="83"/>
        <v/>
      </c>
      <c r="AG277" s="285" t="str">
        <f t="shared" si="83"/>
        <v/>
      </c>
      <c r="AH277" s="285" t="str">
        <f t="shared" si="83"/>
        <v/>
      </c>
      <c r="AI277" s="285" t="str">
        <f t="shared" si="83"/>
        <v/>
      </c>
      <c r="AJ277" s="285" t="str">
        <f t="shared" si="83"/>
        <v/>
      </c>
      <c r="AK277" s="285" t="str">
        <f t="shared" si="83"/>
        <v/>
      </c>
      <c r="AL277" s="285" t="str">
        <f t="shared" si="83"/>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+AA21</f>
        <v>kW</v>
      </c>
      <c r="AB278" s="291" t="str">
        <f t="shared" ref="AB278:AL278" si="84">+AB21</f>
        <v>kW</v>
      </c>
      <c r="AC278" s="291" t="str">
        <f t="shared" si="84"/>
        <v>kW</v>
      </c>
      <c r="AD278" s="291" t="str">
        <f t="shared" si="84"/>
        <v>kW</v>
      </c>
      <c r="AE278" s="291" t="str">
        <f t="shared" si="84"/>
        <v>kWh</v>
      </c>
      <c r="AF278" s="291">
        <f t="shared" si="84"/>
        <v>0</v>
      </c>
      <c r="AG278" s="291">
        <f t="shared" si="84"/>
        <v>0</v>
      </c>
      <c r="AH278" s="291">
        <f t="shared" si="84"/>
        <v>0</v>
      </c>
      <c r="AI278" s="291">
        <f t="shared" si="84"/>
        <v>0</v>
      </c>
      <c r="AJ278" s="291">
        <f t="shared" si="84"/>
        <v>0</v>
      </c>
      <c r="AK278" s="291">
        <f t="shared" si="84"/>
        <v>0</v>
      </c>
      <c r="AL278" s="291">
        <f t="shared" si="84"/>
        <v>0</v>
      </c>
      <c r="AM278" s="292"/>
    </row>
    <row r="279" spans="1:39" ht="15" outlineLevel="1">
      <c r="A279" s="508">
        <v>1</v>
      </c>
      <c r="B279" s="294" t="s">
        <v>1</v>
      </c>
      <c r="C279" s="291" t="s">
        <v>25</v>
      </c>
      <c r="D279" s="295">
        <v>373209</v>
      </c>
      <c r="E279" s="295">
        <v>373208.64999999997</v>
      </c>
      <c r="F279" s="295">
        <v>373208.64999999997</v>
      </c>
      <c r="G279" s="295">
        <v>371875.57</v>
      </c>
      <c r="H279" s="295">
        <v>221984.91999999998</v>
      </c>
      <c r="I279" s="295">
        <v>0</v>
      </c>
      <c r="J279" s="295">
        <v>0</v>
      </c>
      <c r="K279" s="295">
        <v>0</v>
      </c>
      <c r="L279" s="295">
        <v>0</v>
      </c>
      <c r="M279" s="295">
        <v>0</v>
      </c>
      <c r="N279" s="291"/>
      <c r="O279" s="295">
        <v>57</v>
      </c>
      <c r="P279" s="295">
        <v>57.46</v>
      </c>
      <c r="Q279" s="295">
        <v>57.46</v>
      </c>
      <c r="R279" s="295">
        <v>56.1</v>
      </c>
      <c r="S279" s="295">
        <v>32.610000000000007</v>
      </c>
      <c r="T279" s="295">
        <v>0</v>
      </c>
      <c r="U279" s="295">
        <v>0</v>
      </c>
      <c r="V279" s="295">
        <v>0</v>
      </c>
      <c r="W279" s="295">
        <v>0</v>
      </c>
      <c r="X279" s="295">
        <v>0</v>
      </c>
      <c r="Y279" s="743">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5">AA279</f>
        <v>0</v>
      </c>
      <c r="AB280" s="411">
        <f t="shared" si="85"/>
        <v>0</v>
      </c>
      <c r="AC280" s="411">
        <f t="shared" si="85"/>
        <v>0</v>
      </c>
      <c r="AD280" s="411">
        <f t="shared" si="85"/>
        <v>0</v>
      </c>
      <c r="AE280" s="411">
        <f t="shared" si="85"/>
        <v>0</v>
      </c>
      <c r="AF280" s="411">
        <f t="shared" si="85"/>
        <v>0</v>
      </c>
      <c r="AG280" s="411">
        <f t="shared" si="85"/>
        <v>0</v>
      </c>
      <c r="AH280" s="411">
        <f t="shared" si="85"/>
        <v>0</v>
      </c>
      <c r="AI280" s="411">
        <f t="shared" si="85"/>
        <v>0</v>
      </c>
      <c r="AJ280" s="411">
        <f t="shared" si="85"/>
        <v>0</v>
      </c>
      <c r="AK280" s="411">
        <f t="shared" si="85"/>
        <v>0</v>
      </c>
      <c r="AL280" s="411">
        <f t="shared" si="85"/>
        <v>0</v>
      </c>
      <c r="AM280" s="297"/>
    </row>
    <row r="281" spans="1:39" ht="15.75" outlineLevel="1">
      <c r="A281" s="510"/>
      <c r="B281" s="298"/>
      <c r="C281" s="299"/>
      <c r="D281" s="744"/>
      <c r="E281" s="744"/>
      <c r="F281" s="744"/>
      <c r="G281" s="744"/>
      <c r="H281" s="744"/>
      <c r="I281" s="744"/>
      <c r="J281" s="744"/>
      <c r="K281" s="744"/>
      <c r="L281" s="744"/>
      <c r="M281" s="744"/>
      <c r="N281" s="303"/>
      <c r="O281" s="744"/>
      <c r="P281" s="744"/>
      <c r="Q281" s="744"/>
      <c r="R281" s="744"/>
      <c r="S281" s="744"/>
      <c r="T281" s="744"/>
      <c r="U281" s="744"/>
      <c r="V281" s="744"/>
      <c r="W281" s="744"/>
      <c r="X281" s="744"/>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v>65760</v>
      </c>
      <c r="E282" s="295">
        <v>65760.3</v>
      </c>
      <c r="F282" s="295">
        <v>65760.3</v>
      </c>
      <c r="G282" s="295">
        <v>65760.3</v>
      </c>
      <c r="H282" s="295" t="s">
        <v>748</v>
      </c>
      <c r="I282" s="295" t="s">
        <v>748</v>
      </c>
      <c r="J282" s="295" t="s">
        <v>748</v>
      </c>
      <c r="K282" s="295" t="s">
        <v>748</v>
      </c>
      <c r="L282" s="295" t="s">
        <v>748</v>
      </c>
      <c r="M282" s="295" t="s">
        <v>748</v>
      </c>
      <c r="N282" s="291"/>
      <c r="O282" s="295">
        <v>37</v>
      </c>
      <c r="P282" s="295">
        <v>36.880000000000003</v>
      </c>
      <c r="Q282" s="295">
        <v>36.880000000000003</v>
      </c>
      <c r="R282" s="295">
        <v>36.880000000000003</v>
      </c>
      <c r="S282" s="295" t="s">
        <v>749</v>
      </c>
      <c r="T282" s="295" t="s">
        <v>749</v>
      </c>
      <c r="U282" s="295" t="s">
        <v>749</v>
      </c>
      <c r="V282" s="295" t="s">
        <v>749</v>
      </c>
      <c r="W282" s="295" t="s">
        <v>749</v>
      </c>
      <c r="X282" s="295" t="s">
        <v>749</v>
      </c>
      <c r="Y282" s="743">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6">AA282</f>
        <v>0</v>
      </c>
      <c r="AB283" s="411">
        <f t="shared" si="86"/>
        <v>0</v>
      </c>
      <c r="AC283" s="411">
        <f t="shared" si="86"/>
        <v>0</v>
      </c>
      <c r="AD283" s="411">
        <f t="shared" si="86"/>
        <v>0</v>
      </c>
      <c r="AE283" s="411">
        <f t="shared" si="86"/>
        <v>0</v>
      </c>
      <c r="AF283" s="411">
        <f t="shared" si="86"/>
        <v>0</v>
      </c>
      <c r="AG283" s="411">
        <f t="shared" si="86"/>
        <v>0</v>
      </c>
      <c r="AH283" s="411">
        <f t="shared" si="86"/>
        <v>0</v>
      </c>
      <c r="AI283" s="411">
        <f t="shared" si="86"/>
        <v>0</v>
      </c>
      <c r="AJ283" s="411">
        <f t="shared" si="86"/>
        <v>0</v>
      </c>
      <c r="AK283" s="411">
        <f t="shared" si="86"/>
        <v>0</v>
      </c>
      <c r="AL283" s="411">
        <f t="shared" si="86"/>
        <v>0</v>
      </c>
      <c r="AM283" s="297"/>
    </row>
    <row r="284" spans="1:39" ht="15.75" outlineLevel="1">
      <c r="A284" s="510"/>
      <c r="B284" s="298"/>
      <c r="C284" s="299"/>
      <c r="D284" s="745"/>
      <c r="E284" s="745"/>
      <c r="F284" s="745"/>
      <c r="G284" s="745"/>
      <c r="H284" s="745"/>
      <c r="I284" s="745"/>
      <c r="J284" s="745"/>
      <c r="K284" s="745"/>
      <c r="L284" s="745"/>
      <c r="M284" s="745"/>
      <c r="N284" s="303"/>
      <c r="O284" s="745"/>
      <c r="P284" s="745"/>
      <c r="Q284" s="745"/>
      <c r="R284" s="745"/>
      <c r="S284" s="745"/>
      <c r="T284" s="745"/>
      <c r="U284" s="745"/>
      <c r="V284" s="745"/>
      <c r="W284" s="745"/>
      <c r="X284" s="745"/>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v>1639842</v>
      </c>
      <c r="E285" s="295">
        <v>1639841.84</v>
      </c>
      <c r="F285" s="295">
        <v>1639841.84</v>
      </c>
      <c r="G285" s="295">
        <v>1639841.84</v>
      </c>
      <c r="H285" s="295">
        <v>1639841.84</v>
      </c>
      <c r="I285" s="295">
        <v>1639841.84</v>
      </c>
      <c r="J285" s="295">
        <v>1639841.84</v>
      </c>
      <c r="K285" s="295">
        <v>1639841.84</v>
      </c>
      <c r="L285" s="295">
        <v>1639841.84</v>
      </c>
      <c r="M285" s="295">
        <v>1639841.84</v>
      </c>
      <c r="N285" s="291"/>
      <c r="O285" s="295">
        <v>974</v>
      </c>
      <c r="P285" s="295">
        <v>974.32999999999993</v>
      </c>
      <c r="Q285" s="295">
        <v>974.32999999999993</v>
      </c>
      <c r="R285" s="295">
        <v>974.32999999999993</v>
      </c>
      <c r="S285" s="295">
        <v>974.32999999999993</v>
      </c>
      <c r="T285" s="295">
        <v>974.32999999999993</v>
      </c>
      <c r="U285" s="295">
        <v>974.32999999999993</v>
      </c>
      <c r="V285" s="295">
        <v>974.32999999999993</v>
      </c>
      <c r="W285" s="295">
        <v>974.32999999999993</v>
      </c>
      <c r="X285" s="295">
        <v>974.32999999999993</v>
      </c>
      <c r="Y285" s="743">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95215</v>
      </c>
      <c r="E286" s="295">
        <v>95215.21</v>
      </c>
      <c r="F286" s="295">
        <v>95215.21</v>
      </c>
      <c r="G286" s="295">
        <v>95215.21</v>
      </c>
      <c r="H286" s="295">
        <v>95215.21</v>
      </c>
      <c r="I286" s="295">
        <v>95215.21</v>
      </c>
      <c r="J286" s="295">
        <v>95215.21</v>
      </c>
      <c r="K286" s="295">
        <v>95215.21</v>
      </c>
      <c r="L286" s="295">
        <v>95215.21</v>
      </c>
      <c r="M286" s="295">
        <v>95215.21</v>
      </c>
      <c r="N286" s="468"/>
      <c r="O286" s="295">
        <v>55</v>
      </c>
      <c r="P286" s="295">
        <v>54.73</v>
      </c>
      <c r="Q286" s="295">
        <v>54.73</v>
      </c>
      <c r="R286" s="295">
        <v>54.73</v>
      </c>
      <c r="S286" s="295">
        <v>54.73</v>
      </c>
      <c r="T286" s="295">
        <v>54.73</v>
      </c>
      <c r="U286" s="295">
        <v>54.73</v>
      </c>
      <c r="V286" s="295">
        <v>54.73</v>
      </c>
      <c r="W286" s="295">
        <v>54.73</v>
      </c>
      <c r="X286" s="295">
        <v>54.73</v>
      </c>
      <c r="Y286" s="411">
        <f>Y285</f>
        <v>1</v>
      </c>
      <c r="Z286" s="411">
        <f>Z285</f>
        <v>0</v>
      </c>
      <c r="AA286" s="411">
        <f t="shared" ref="AA286:AL286" si="87">AA285</f>
        <v>0</v>
      </c>
      <c r="AB286" s="411">
        <f t="shared" si="87"/>
        <v>0</v>
      </c>
      <c r="AC286" s="411">
        <f t="shared" si="87"/>
        <v>0</v>
      </c>
      <c r="AD286" s="411">
        <f t="shared" si="87"/>
        <v>0</v>
      </c>
      <c r="AE286" s="411">
        <f t="shared" si="87"/>
        <v>0</v>
      </c>
      <c r="AF286" s="411">
        <f t="shared" si="87"/>
        <v>0</v>
      </c>
      <c r="AG286" s="411">
        <f t="shared" si="87"/>
        <v>0</v>
      </c>
      <c r="AH286" s="411">
        <f t="shared" si="87"/>
        <v>0</v>
      </c>
      <c r="AI286" s="411">
        <f t="shared" si="87"/>
        <v>0</v>
      </c>
      <c r="AJ286" s="411">
        <f t="shared" si="87"/>
        <v>0</v>
      </c>
      <c r="AK286" s="411">
        <f t="shared" si="87"/>
        <v>0</v>
      </c>
      <c r="AL286" s="411">
        <f t="shared" si="87"/>
        <v>0</v>
      </c>
      <c r="AM286" s="297"/>
    </row>
    <row r="287" spans="1:39" ht="15" outlineLevel="1">
      <c r="B287" s="294"/>
      <c r="C287" s="305"/>
      <c r="D287" s="746"/>
      <c r="E287" s="746"/>
      <c r="F287" s="746"/>
      <c r="G287" s="746"/>
      <c r="H287" s="746"/>
      <c r="I287" s="746"/>
      <c r="J287" s="746"/>
      <c r="K287" s="746"/>
      <c r="L287" s="746"/>
      <c r="M287" s="746"/>
      <c r="N287" s="283"/>
      <c r="O287" s="746"/>
      <c r="P287" s="746"/>
      <c r="Q287" s="746"/>
      <c r="R287" s="746"/>
      <c r="S287" s="746"/>
      <c r="T287" s="746"/>
      <c r="U287" s="746"/>
      <c r="V287" s="746"/>
      <c r="W287" s="746"/>
      <c r="X287" s="746"/>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v>311606</v>
      </c>
      <c r="E288" s="295">
        <v>311605.62</v>
      </c>
      <c r="F288" s="295">
        <v>299597.62</v>
      </c>
      <c r="G288" s="295">
        <v>253821.01</v>
      </c>
      <c r="H288" s="295">
        <v>253821.01</v>
      </c>
      <c r="I288" s="295">
        <v>253821.01</v>
      </c>
      <c r="J288" s="295">
        <v>253821.01</v>
      </c>
      <c r="K288" s="295">
        <v>253609.48</v>
      </c>
      <c r="L288" s="295">
        <v>184416.72</v>
      </c>
      <c r="M288" s="295">
        <v>184416.72</v>
      </c>
      <c r="N288" s="291"/>
      <c r="O288" s="295">
        <v>21</v>
      </c>
      <c r="P288" s="295">
        <v>20.88</v>
      </c>
      <c r="Q288" s="295">
        <v>20.13</v>
      </c>
      <c r="R288" s="295">
        <v>17.260000000000002</v>
      </c>
      <c r="S288" s="295">
        <v>17.260000000000002</v>
      </c>
      <c r="T288" s="295">
        <v>17.260000000000002</v>
      </c>
      <c r="U288" s="295">
        <v>17.260000000000002</v>
      </c>
      <c r="V288" s="295">
        <v>17.23</v>
      </c>
      <c r="W288" s="295">
        <v>12.89</v>
      </c>
      <c r="X288" s="295">
        <v>12.89</v>
      </c>
      <c r="Y288" s="743">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953</v>
      </c>
      <c r="E289" s="295">
        <v>953</v>
      </c>
      <c r="F289" s="295">
        <v>907</v>
      </c>
      <c r="G289" s="295">
        <v>784</v>
      </c>
      <c r="H289" s="295">
        <v>784</v>
      </c>
      <c r="I289" s="295">
        <v>784</v>
      </c>
      <c r="J289" s="295">
        <v>784</v>
      </c>
      <c r="K289" s="295">
        <v>784</v>
      </c>
      <c r="L289" s="295">
        <v>658</v>
      </c>
      <c r="M289" s="295">
        <v>658</v>
      </c>
      <c r="N289" s="468"/>
      <c r="O289" s="295"/>
      <c r="P289" s="295">
        <v>7.0000000000000007E-2</v>
      </c>
      <c r="Q289" s="295">
        <v>0.06</v>
      </c>
      <c r="R289" s="295">
        <v>0.06</v>
      </c>
      <c r="S289" s="295">
        <v>0.06</v>
      </c>
      <c r="T289" s="295">
        <v>0.06</v>
      </c>
      <c r="U289" s="295">
        <v>0.06</v>
      </c>
      <c r="V289" s="295">
        <v>0.06</v>
      </c>
      <c r="W289" s="295">
        <v>0.05</v>
      </c>
      <c r="X289" s="295">
        <v>0.05</v>
      </c>
      <c r="Y289" s="411">
        <f>Y288</f>
        <v>1</v>
      </c>
      <c r="Z289" s="411">
        <f>Z288</f>
        <v>0</v>
      </c>
      <c r="AA289" s="411">
        <f t="shared" ref="AA289:AL289" si="88">AA288</f>
        <v>0</v>
      </c>
      <c r="AB289" s="411">
        <f t="shared" si="88"/>
        <v>0</v>
      </c>
      <c r="AC289" s="411">
        <f t="shared" si="88"/>
        <v>0</v>
      </c>
      <c r="AD289" s="411">
        <f t="shared" si="88"/>
        <v>0</v>
      </c>
      <c r="AE289" s="411">
        <f t="shared" si="88"/>
        <v>0</v>
      </c>
      <c r="AF289" s="411">
        <f t="shared" si="88"/>
        <v>0</v>
      </c>
      <c r="AG289" s="411">
        <f t="shared" si="88"/>
        <v>0</v>
      </c>
      <c r="AH289" s="411">
        <f t="shared" si="88"/>
        <v>0</v>
      </c>
      <c r="AI289" s="411">
        <f t="shared" si="88"/>
        <v>0</v>
      </c>
      <c r="AJ289" s="411">
        <f t="shared" si="88"/>
        <v>0</v>
      </c>
      <c r="AK289" s="411">
        <f t="shared" si="88"/>
        <v>0</v>
      </c>
      <c r="AL289" s="411">
        <f t="shared" si="88"/>
        <v>0</v>
      </c>
      <c r="AM289" s="297"/>
    </row>
    <row r="290" spans="1:39" ht="15" outlineLevel="1">
      <c r="B290" s="294"/>
      <c r="C290" s="305"/>
      <c r="D290" s="745"/>
      <c r="E290" s="745"/>
      <c r="F290" s="745"/>
      <c r="G290" s="745"/>
      <c r="H290" s="745"/>
      <c r="I290" s="745"/>
      <c r="J290" s="745"/>
      <c r="K290" s="745"/>
      <c r="L290" s="745"/>
      <c r="M290" s="745"/>
      <c r="N290" s="291"/>
      <c r="O290" s="745"/>
      <c r="P290" s="745"/>
      <c r="Q290" s="745"/>
      <c r="R290" s="745"/>
      <c r="S290" s="745"/>
      <c r="T290" s="745"/>
      <c r="U290" s="745"/>
      <c r="V290" s="745"/>
      <c r="W290" s="745"/>
      <c r="X290" s="745"/>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694555</v>
      </c>
      <c r="E291" s="295">
        <v>694555.22</v>
      </c>
      <c r="F291" s="295">
        <v>652706.59</v>
      </c>
      <c r="G291" s="295">
        <v>509887.86</v>
      </c>
      <c r="H291" s="295">
        <v>509887.86</v>
      </c>
      <c r="I291" s="295">
        <v>509887.86</v>
      </c>
      <c r="J291" s="295">
        <v>509887.86</v>
      </c>
      <c r="K291" s="295">
        <v>509286.98</v>
      </c>
      <c r="L291" s="295">
        <v>428280.77</v>
      </c>
      <c r="M291" s="295">
        <v>428280.77</v>
      </c>
      <c r="N291" s="291"/>
      <c r="O291" s="295">
        <v>48</v>
      </c>
      <c r="P291" s="295">
        <v>47.85</v>
      </c>
      <c r="Q291" s="295">
        <v>45.23</v>
      </c>
      <c r="R291" s="295">
        <v>36.26</v>
      </c>
      <c r="S291" s="295">
        <v>36.26</v>
      </c>
      <c r="T291" s="295">
        <v>36.26</v>
      </c>
      <c r="U291" s="295">
        <v>36.26</v>
      </c>
      <c r="V291" s="295">
        <v>36.19</v>
      </c>
      <c r="W291" s="295">
        <v>31.11</v>
      </c>
      <c r="X291" s="295">
        <v>31.11</v>
      </c>
      <c r="Y291" s="743">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9">AA291</f>
        <v>0</v>
      </c>
      <c r="AB292" s="411">
        <f t="shared" si="89"/>
        <v>0</v>
      </c>
      <c r="AC292" s="411">
        <f t="shared" si="89"/>
        <v>0</v>
      </c>
      <c r="AD292" s="411">
        <f t="shared" si="89"/>
        <v>0</v>
      </c>
      <c r="AE292" s="411">
        <f t="shared" si="89"/>
        <v>0</v>
      </c>
      <c r="AF292" s="411">
        <f t="shared" si="89"/>
        <v>0</v>
      </c>
      <c r="AG292" s="411">
        <f t="shared" si="89"/>
        <v>0</v>
      </c>
      <c r="AH292" s="411">
        <f t="shared" si="89"/>
        <v>0</v>
      </c>
      <c r="AI292" s="411">
        <f t="shared" si="89"/>
        <v>0</v>
      </c>
      <c r="AJ292" s="411">
        <f t="shared" si="89"/>
        <v>0</v>
      </c>
      <c r="AK292" s="411">
        <f t="shared" si="89"/>
        <v>0</v>
      </c>
      <c r="AL292" s="411">
        <f t="shared" si="89"/>
        <v>0</v>
      </c>
      <c r="AM292" s="297"/>
    </row>
    <row r="293" spans="1:39" ht="15" outlineLevel="1">
      <c r="B293" s="294"/>
      <c r="C293" s="305"/>
      <c r="D293" s="745"/>
      <c r="E293" s="745"/>
      <c r="F293" s="745"/>
      <c r="G293" s="745"/>
      <c r="H293" s="745"/>
      <c r="I293" s="745"/>
      <c r="J293" s="745"/>
      <c r="K293" s="745"/>
      <c r="L293" s="745"/>
      <c r="M293" s="745"/>
      <c r="N293" s="291"/>
      <c r="O293" s="745"/>
      <c r="P293" s="745"/>
      <c r="Q293" s="745"/>
      <c r="R293" s="745"/>
      <c r="S293" s="745"/>
      <c r="T293" s="745"/>
      <c r="U293" s="745"/>
      <c r="V293" s="745"/>
      <c r="W293" s="745"/>
      <c r="X293" s="745"/>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90">AA294</f>
        <v>0</v>
      </c>
      <c r="AB295" s="411">
        <f t="shared" si="90"/>
        <v>0</v>
      </c>
      <c r="AC295" s="411">
        <f t="shared" si="90"/>
        <v>0</v>
      </c>
      <c r="AD295" s="411">
        <f t="shared" si="90"/>
        <v>0</v>
      </c>
      <c r="AE295" s="411">
        <f t="shared" si="90"/>
        <v>0</v>
      </c>
      <c r="AF295" s="411">
        <f t="shared" si="90"/>
        <v>0</v>
      </c>
      <c r="AG295" s="411">
        <f t="shared" si="90"/>
        <v>0</v>
      </c>
      <c r="AH295" s="411">
        <f t="shared" si="90"/>
        <v>0</v>
      </c>
      <c r="AI295" s="411">
        <f t="shared" si="90"/>
        <v>0</v>
      </c>
      <c r="AJ295" s="411">
        <f t="shared" si="90"/>
        <v>0</v>
      </c>
      <c r="AK295" s="411">
        <f t="shared" si="90"/>
        <v>0</v>
      </c>
      <c r="AL295" s="411">
        <f t="shared" si="90"/>
        <v>0</v>
      </c>
      <c r="AM295" s="297"/>
    </row>
    <row r="296" spans="1:39" ht="15" outlineLevel="1">
      <c r="B296" s="294"/>
      <c r="C296" s="305"/>
      <c r="D296" s="745"/>
      <c r="E296" s="745"/>
      <c r="F296" s="745"/>
      <c r="G296" s="745"/>
      <c r="H296" s="745"/>
      <c r="I296" s="745"/>
      <c r="J296" s="745"/>
      <c r="K296" s="745"/>
      <c r="L296" s="745"/>
      <c r="M296" s="745"/>
      <c r="N296" s="291"/>
      <c r="O296" s="745"/>
      <c r="P296" s="745"/>
      <c r="Q296" s="745"/>
      <c r="R296" s="745"/>
      <c r="S296" s="745"/>
      <c r="T296" s="745"/>
      <c r="U296" s="745"/>
      <c r="V296" s="745"/>
      <c r="W296" s="745"/>
      <c r="X296" s="745"/>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v>11153</v>
      </c>
      <c r="E297" s="295"/>
      <c r="F297" s="295"/>
      <c r="G297" s="295"/>
      <c r="H297" s="295"/>
      <c r="I297" s="295"/>
      <c r="J297" s="295"/>
      <c r="K297" s="295"/>
      <c r="L297" s="295"/>
      <c r="M297" s="295"/>
      <c r="N297" s="291"/>
      <c r="O297" s="295">
        <v>3738</v>
      </c>
      <c r="P297" s="295"/>
      <c r="Q297" s="295"/>
      <c r="R297" s="295"/>
      <c r="S297" s="295"/>
      <c r="T297" s="295"/>
      <c r="U297" s="295"/>
      <c r="V297" s="295"/>
      <c r="W297" s="295"/>
      <c r="X297" s="295"/>
      <c r="Y297" s="743">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91">AA297</f>
        <v>0</v>
      </c>
      <c r="AB298" s="411">
        <f t="shared" si="91"/>
        <v>0</v>
      </c>
      <c r="AC298" s="411">
        <f t="shared" si="91"/>
        <v>0</v>
      </c>
      <c r="AD298" s="411">
        <f t="shared" si="91"/>
        <v>0</v>
      </c>
      <c r="AE298" s="411">
        <f t="shared" si="91"/>
        <v>0</v>
      </c>
      <c r="AF298" s="411">
        <f t="shared" si="91"/>
        <v>0</v>
      </c>
      <c r="AG298" s="411">
        <f t="shared" si="91"/>
        <v>0</v>
      </c>
      <c r="AH298" s="411">
        <f t="shared" si="91"/>
        <v>0</v>
      </c>
      <c r="AI298" s="411">
        <f t="shared" si="91"/>
        <v>0</v>
      </c>
      <c r="AJ298" s="411">
        <f t="shared" si="91"/>
        <v>0</v>
      </c>
      <c r="AK298" s="411">
        <f t="shared" si="91"/>
        <v>0</v>
      </c>
      <c r="AL298" s="411">
        <f t="shared" si="91"/>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92">AA300</f>
        <v>0</v>
      </c>
      <c r="AB301" s="411">
        <f t="shared" si="92"/>
        <v>0</v>
      </c>
      <c r="AC301" s="411">
        <f t="shared" si="92"/>
        <v>0</v>
      </c>
      <c r="AD301" s="411">
        <f t="shared" si="92"/>
        <v>0</v>
      </c>
      <c r="AE301" s="411">
        <f t="shared" si="92"/>
        <v>0</v>
      </c>
      <c r="AF301" s="411">
        <f t="shared" si="92"/>
        <v>0</v>
      </c>
      <c r="AG301" s="411">
        <f t="shared" si="92"/>
        <v>0</v>
      </c>
      <c r="AH301" s="411">
        <f t="shared" si="92"/>
        <v>0</v>
      </c>
      <c r="AI301" s="411">
        <f t="shared" si="92"/>
        <v>0</v>
      </c>
      <c r="AJ301" s="411">
        <f t="shared" si="92"/>
        <v>0</v>
      </c>
      <c r="AK301" s="411">
        <f t="shared" si="92"/>
        <v>0</v>
      </c>
      <c r="AL301" s="411">
        <f t="shared" si="92"/>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93">AA303</f>
        <v>0</v>
      </c>
      <c r="AB304" s="411">
        <f t="shared" si="93"/>
        <v>0</v>
      </c>
      <c r="AC304" s="411">
        <f t="shared" si="93"/>
        <v>0</v>
      </c>
      <c r="AD304" s="411">
        <f t="shared" si="93"/>
        <v>0</v>
      </c>
      <c r="AE304" s="411">
        <f t="shared" si="93"/>
        <v>0</v>
      </c>
      <c r="AF304" s="411">
        <f t="shared" si="93"/>
        <v>0</v>
      </c>
      <c r="AG304" s="411">
        <f t="shared" si="93"/>
        <v>0</v>
      </c>
      <c r="AH304" s="411">
        <f t="shared" si="93"/>
        <v>0</v>
      </c>
      <c r="AI304" s="411">
        <f t="shared" si="93"/>
        <v>0</v>
      </c>
      <c r="AJ304" s="411">
        <f t="shared" si="93"/>
        <v>0</v>
      </c>
      <c r="AK304" s="411">
        <f t="shared" si="93"/>
        <v>0</v>
      </c>
      <c r="AL304" s="411">
        <f t="shared" si="93"/>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v>16367574</v>
      </c>
      <c r="E307" s="295">
        <v>16081472.52</v>
      </c>
      <c r="F307" s="295">
        <v>16026304.43</v>
      </c>
      <c r="G307" s="295">
        <v>15831594.42</v>
      </c>
      <c r="H307" s="295">
        <v>14987208.210000001</v>
      </c>
      <c r="I307" s="295">
        <v>14408587.35</v>
      </c>
      <c r="J307" s="295">
        <v>14408587.35</v>
      </c>
      <c r="K307" s="295">
        <v>14355091.24</v>
      </c>
      <c r="L307" s="295">
        <v>13955333.710000001</v>
      </c>
      <c r="M307" s="295">
        <v>10888140.609999999</v>
      </c>
      <c r="N307" s="295">
        <v>12</v>
      </c>
      <c r="O307" s="295">
        <v>2948</v>
      </c>
      <c r="P307" s="295">
        <v>2855.83</v>
      </c>
      <c r="Q307" s="295">
        <v>2838.09</v>
      </c>
      <c r="R307" s="295">
        <v>2775.46</v>
      </c>
      <c r="S307" s="295">
        <v>2524.54</v>
      </c>
      <c r="T307" s="295">
        <v>2408.5</v>
      </c>
      <c r="U307" s="295">
        <v>2408.5</v>
      </c>
      <c r="V307" s="295">
        <v>2406.92</v>
      </c>
      <c r="W307" s="295">
        <v>2287.35</v>
      </c>
      <c r="X307" s="295">
        <v>1811.64</v>
      </c>
      <c r="Y307" s="415"/>
      <c r="Z307" s="502"/>
      <c r="AA307" s="502">
        <v>0.92</v>
      </c>
      <c r="AB307" s="502">
        <v>0.08</v>
      </c>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1570842</v>
      </c>
      <c r="E308" s="295">
        <v>1560330.04</v>
      </c>
      <c r="F308" s="295">
        <v>1560330.04</v>
      </c>
      <c r="G308" s="295">
        <v>1560330.04</v>
      </c>
      <c r="H308" s="295">
        <v>1541513.38</v>
      </c>
      <c r="I308" s="295">
        <v>1514545.72</v>
      </c>
      <c r="J308" s="295">
        <v>1514545.72</v>
      </c>
      <c r="K308" s="295">
        <v>1495923.12</v>
      </c>
      <c r="L308" s="295">
        <v>1386188.75</v>
      </c>
      <c r="M308" s="295">
        <v>1189601.1100000001</v>
      </c>
      <c r="N308" s="295">
        <f>N307</f>
        <v>12</v>
      </c>
      <c r="O308" s="295">
        <v>320</v>
      </c>
      <c r="P308" s="295">
        <v>317.35000000000002</v>
      </c>
      <c r="Q308" s="295">
        <v>317.35000000000002</v>
      </c>
      <c r="R308" s="295">
        <v>317.35000000000002</v>
      </c>
      <c r="S308" s="295">
        <v>311.95</v>
      </c>
      <c r="T308" s="295">
        <v>307.08</v>
      </c>
      <c r="U308" s="295">
        <v>307.08</v>
      </c>
      <c r="V308" s="295">
        <v>305.70999999999998</v>
      </c>
      <c r="W308" s="295">
        <v>280.95</v>
      </c>
      <c r="X308" s="295">
        <v>245.4</v>
      </c>
      <c r="Y308" s="411">
        <f>Y307</f>
        <v>0</v>
      </c>
      <c r="Z308" s="411">
        <f>Z307</f>
        <v>0</v>
      </c>
      <c r="AA308" s="411">
        <f t="shared" ref="AA308:AL308" si="94">AA307</f>
        <v>0.92</v>
      </c>
      <c r="AB308" s="411">
        <f t="shared" si="94"/>
        <v>0.08</v>
      </c>
      <c r="AC308" s="411">
        <f t="shared" si="94"/>
        <v>0</v>
      </c>
      <c r="AD308" s="411">
        <f t="shared" si="94"/>
        <v>0</v>
      </c>
      <c r="AE308" s="411">
        <f t="shared" si="94"/>
        <v>0</v>
      </c>
      <c r="AF308" s="411">
        <f t="shared" si="94"/>
        <v>0</v>
      </c>
      <c r="AG308" s="411">
        <f t="shared" si="94"/>
        <v>0</v>
      </c>
      <c r="AH308" s="411">
        <f t="shared" si="94"/>
        <v>0</v>
      </c>
      <c r="AI308" s="411">
        <f t="shared" si="94"/>
        <v>0</v>
      </c>
      <c r="AJ308" s="411">
        <f t="shared" si="94"/>
        <v>0</v>
      </c>
      <c r="AK308" s="411">
        <f t="shared" si="94"/>
        <v>0</v>
      </c>
      <c r="AL308" s="411">
        <f t="shared" si="94"/>
        <v>0</v>
      </c>
      <c r="AM308" s="311"/>
    </row>
    <row r="309" spans="1:39" ht="15" outlineLevel="1">
      <c r="B309" s="310"/>
      <c r="C309" s="312"/>
      <c r="D309" s="746"/>
      <c r="E309" s="746"/>
      <c r="F309" s="746"/>
      <c r="G309" s="746"/>
      <c r="H309" s="746"/>
      <c r="I309" s="746"/>
      <c r="J309" s="746"/>
      <c r="K309" s="746"/>
      <c r="L309" s="746"/>
      <c r="M309" s="746"/>
      <c r="N309" s="291"/>
      <c r="O309" s="746"/>
      <c r="P309" s="746"/>
      <c r="Q309" s="746"/>
      <c r="R309" s="746"/>
      <c r="S309" s="746"/>
      <c r="T309" s="746"/>
      <c r="U309" s="746"/>
      <c r="V309" s="746"/>
      <c r="W309" s="746"/>
      <c r="X309" s="746"/>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v>1442489</v>
      </c>
      <c r="E310" s="295">
        <v>1442488.62</v>
      </c>
      <c r="F310" s="295">
        <v>1420164.9</v>
      </c>
      <c r="G310" s="295">
        <v>1300853.1399999999</v>
      </c>
      <c r="H310" s="295">
        <v>586963</v>
      </c>
      <c r="I310" s="295">
        <v>586963</v>
      </c>
      <c r="J310" s="295">
        <v>586963</v>
      </c>
      <c r="K310" s="295">
        <v>586963</v>
      </c>
      <c r="L310" s="295">
        <v>586963</v>
      </c>
      <c r="M310" s="295">
        <v>586963</v>
      </c>
      <c r="N310" s="295">
        <v>12</v>
      </c>
      <c r="O310" s="295">
        <v>453</v>
      </c>
      <c r="P310" s="295">
        <v>452.64</v>
      </c>
      <c r="Q310" s="295">
        <v>446.58</v>
      </c>
      <c r="R310" s="295">
        <v>414.18</v>
      </c>
      <c r="S310" s="295">
        <v>176.77</v>
      </c>
      <c r="T310" s="295">
        <v>176.77</v>
      </c>
      <c r="U310" s="295">
        <v>176.77</v>
      </c>
      <c r="V310" s="295">
        <v>176.77</v>
      </c>
      <c r="W310" s="295">
        <v>176.77</v>
      </c>
      <c r="X310" s="295">
        <v>176.77</v>
      </c>
      <c r="Y310" s="415"/>
      <c r="Z310" s="502">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5">AA310</f>
        <v>0</v>
      </c>
      <c r="AB311" s="411">
        <f t="shared" si="95"/>
        <v>0</v>
      </c>
      <c r="AC311" s="411">
        <f t="shared" si="95"/>
        <v>0</v>
      </c>
      <c r="AD311" s="411">
        <f t="shared" si="95"/>
        <v>0</v>
      </c>
      <c r="AE311" s="411">
        <f t="shared" si="95"/>
        <v>0</v>
      </c>
      <c r="AF311" s="411">
        <f t="shared" si="95"/>
        <v>0</v>
      </c>
      <c r="AG311" s="411">
        <f t="shared" si="95"/>
        <v>0</v>
      </c>
      <c r="AH311" s="411">
        <f t="shared" si="95"/>
        <v>0</v>
      </c>
      <c r="AI311" s="411">
        <f t="shared" si="95"/>
        <v>0</v>
      </c>
      <c r="AJ311" s="411">
        <f t="shared" si="95"/>
        <v>0</v>
      </c>
      <c r="AK311" s="411">
        <f t="shared" si="95"/>
        <v>0</v>
      </c>
      <c r="AL311" s="411">
        <f t="shared" si="95"/>
        <v>0</v>
      </c>
      <c r="AM311" s="311"/>
    </row>
    <row r="312" spans="1:39" ht="15" outlineLevel="1">
      <c r="B312" s="314"/>
      <c r="C312" s="312"/>
      <c r="D312" s="746"/>
      <c r="E312" s="746"/>
      <c r="F312" s="746"/>
      <c r="G312" s="746"/>
      <c r="H312" s="746"/>
      <c r="I312" s="746"/>
      <c r="J312" s="746"/>
      <c r="K312" s="746"/>
      <c r="L312" s="746"/>
      <c r="M312" s="746"/>
      <c r="N312" s="291"/>
      <c r="O312" s="746"/>
      <c r="P312" s="746"/>
      <c r="Q312" s="746"/>
      <c r="R312" s="746"/>
      <c r="S312" s="746"/>
      <c r="T312" s="746"/>
      <c r="U312" s="746"/>
      <c r="V312" s="746"/>
      <c r="W312" s="746"/>
      <c r="X312" s="746"/>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v>1</v>
      </c>
      <c r="AA313" s="415"/>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1</v>
      </c>
      <c r="AA314" s="411">
        <f t="shared" ref="AA314:AL314" si="96">AA313</f>
        <v>0</v>
      </c>
      <c r="AB314" s="411">
        <f t="shared" si="96"/>
        <v>0</v>
      </c>
      <c r="AC314" s="411">
        <f t="shared" si="96"/>
        <v>0</v>
      </c>
      <c r="AD314" s="411">
        <f t="shared" si="96"/>
        <v>0</v>
      </c>
      <c r="AE314" s="411">
        <f t="shared" si="96"/>
        <v>0</v>
      </c>
      <c r="AF314" s="411">
        <f t="shared" si="96"/>
        <v>0</v>
      </c>
      <c r="AG314" s="411">
        <f t="shared" si="96"/>
        <v>0</v>
      </c>
      <c r="AH314" s="411">
        <f t="shared" si="96"/>
        <v>0</v>
      </c>
      <c r="AI314" s="411">
        <f t="shared" si="96"/>
        <v>0</v>
      </c>
      <c r="AJ314" s="411">
        <f t="shared" si="96"/>
        <v>0</v>
      </c>
      <c r="AK314" s="411">
        <f t="shared" si="96"/>
        <v>0</v>
      </c>
      <c r="AL314" s="411">
        <f t="shared" si="96"/>
        <v>0</v>
      </c>
      <c r="AM314" s="311"/>
    </row>
    <row r="315" spans="1:39" ht="15" outlineLevel="1">
      <c r="B315" s="314"/>
      <c r="C315" s="312"/>
      <c r="D315" s="750"/>
      <c r="E315" s="750"/>
      <c r="F315" s="750"/>
      <c r="G315" s="750"/>
      <c r="H315" s="750"/>
      <c r="I315" s="750"/>
      <c r="J315" s="750"/>
      <c r="K315" s="750"/>
      <c r="L315" s="750"/>
      <c r="M315" s="750"/>
      <c r="N315" s="291"/>
      <c r="O315" s="750"/>
      <c r="P315" s="750"/>
      <c r="Q315" s="750"/>
      <c r="R315" s="750"/>
      <c r="S315" s="750"/>
      <c r="T315" s="750"/>
      <c r="U315" s="750"/>
      <c r="V315" s="750"/>
      <c r="W315" s="750"/>
      <c r="X315" s="750"/>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v>20831</v>
      </c>
      <c r="E316" s="295">
        <v>20830.95</v>
      </c>
      <c r="F316" s="295">
        <v>20830.95</v>
      </c>
      <c r="G316" s="295">
        <v>20830.95</v>
      </c>
      <c r="H316" s="295">
        <v>20830.95</v>
      </c>
      <c r="I316" s="295">
        <v>20830.95</v>
      </c>
      <c r="J316" s="295">
        <v>20830.95</v>
      </c>
      <c r="K316" s="295">
        <v>20830.95</v>
      </c>
      <c r="L316" s="295">
        <v>20830.95</v>
      </c>
      <c r="M316" s="295">
        <v>20830.95</v>
      </c>
      <c r="N316" s="295">
        <v>12</v>
      </c>
      <c r="O316" s="295">
        <v>6</v>
      </c>
      <c r="P316" s="295">
        <v>6.05</v>
      </c>
      <c r="Q316" s="295">
        <v>6.05</v>
      </c>
      <c r="R316" s="295">
        <v>6.05</v>
      </c>
      <c r="S316" s="295">
        <v>6.05</v>
      </c>
      <c r="T316" s="295">
        <v>6.05</v>
      </c>
      <c r="U316" s="295">
        <v>6.05</v>
      </c>
      <c r="V316" s="295">
        <v>6.05</v>
      </c>
      <c r="W316" s="295">
        <v>6.05</v>
      </c>
      <c r="X316" s="295">
        <v>6.05</v>
      </c>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3201970</v>
      </c>
      <c r="E317" s="295">
        <v>3201969.6</v>
      </c>
      <c r="F317" s="295">
        <v>3201969.6</v>
      </c>
      <c r="G317" s="295">
        <v>3201969.6</v>
      </c>
      <c r="H317" s="295">
        <v>3201969.6</v>
      </c>
      <c r="I317" s="295">
        <v>3201969.6</v>
      </c>
      <c r="J317" s="295">
        <v>3201969.6</v>
      </c>
      <c r="K317" s="295">
        <v>3201969.6</v>
      </c>
      <c r="L317" s="295">
        <v>3175500.59</v>
      </c>
      <c r="M317" s="295">
        <v>3175500.59</v>
      </c>
      <c r="N317" s="295">
        <f>N316</f>
        <v>12</v>
      </c>
      <c r="O317" s="295">
        <v>581</v>
      </c>
      <c r="P317" s="295">
        <v>580.97</v>
      </c>
      <c r="Q317" s="295">
        <v>580.97</v>
      </c>
      <c r="R317" s="295">
        <v>580.97</v>
      </c>
      <c r="S317" s="295">
        <v>580.97</v>
      </c>
      <c r="T317" s="295">
        <v>580.97</v>
      </c>
      <c r="U317" s="295">
        <v>580.97</v>
      </c>
      <c r="V317" s="295">
        <v>580.97</v>
      </c>
      <c r="W317" s="295">
        <v>572.97</v>
      </c>
      <c r="X317" s="295">
        <v>572.97</v>
      </c>
      <c r="Y317" s="411">
        <f>Y316</f>
        <v>0</v>
      </c>
      <c r="Z317" s="411">
        <f>Z316</f>
        <v>1</v>
      </c>
      <c r="AA317" s="411">
        <f t="shared" ref="AA317:AL317" si="97">AA316</f>
        <v>0</v>
      </c>
      <c r="AB317" s="411">
        <f t="shared" si="97"/>
        <v>0</v>
      </c>
      <c r="AC317" s="411">
        <f t="shared" si="97"/>
        <v>0</v>
      </c>
      <c r="AD317" s="411">
        <f t="shared" si="97"/>
        <v>0</v>
      </c>
      <c r="AE317" s="411">
        <f t="shared" si="97"/>
        <v>0</v>
      </c>
      <c r="AF317" s="411">
        <f t="shared" si="97"/>
        <v>0</v>
      </c>
      <c r="AG317" s="411">
        <f t="shared" si="97"/>
        <v>0</v>
      </c>
      <c r="AH317" s="411">
        <f t="shared" si="97"/>
        <v>0</v>
      </c>
      <c r="AI317" s="411">
        <f t="shared" si="97"/>
        <v>0</v>
      </c>
      <c r="AJ317" s="411">
        <f t="shared" si="97"/>
        <v>0</v>
      </c>
      <c r="AK317" s="411">
        <f t="shared" si="97"/>
        <v>0</v>
      </c>
      <c r="AL317" s="411">
        <f t="shared" si="97"/>
        <v>0</v>
      </c>
      <c r="AM317" s="311"/>
    </row>
    <row r="318" spans="1:39" ht="15" outlineLevel="1">
      <c r="B318" s="314"/>
      <c r="C318" s="312"/>
      <c r="D318" s="750"/>
      <c r="E318" s="750"/>
      <c r="F318" s="750"/>
      <c r="G318" s="750"/>
      <c r="H318" s="750"/>
      <c r="I318" s="750"/>
      <c r="J318" s="750"/>
      <c r="K318" s="750"/>
      <c r="L318" s="750"/>
      <c r="M318" s="750"/>
      <c r="N318" s="291"/>
      <c r="O318" s="750"/>
      <c r="P318" s="750"/>
      <c r="Q318" s="750"/>
      <c r="R318" s="750"/>
      <c r="S318" s="750"/>
      <c r="T318" s="750"/>
      <c r="U318" s="750"/>
      <c r="V318" s="750"/>
      <c r="W318" s="750"/>
      <c r="X318" s="750"/>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v>387606</v>
      </c>
      <c r="E319" s="295">
        <v>387606.14</v>
      </c>
      <c r="F319" s="295">
        <v>387606.14</v>
      </c>
      <c r="G319" s="295">
        <v>387606.14</v>
      </c>
      <c r="H319" s="295" t="s">
        <v>748</v>
      </c>
      <c r="I319" s="295" t="s">
        <v>748</v>
      </c>
      <c r="J319" s="295" t="s">
        <v>748</v>
      </c>
      <c r="K319" s="295" t="s">
        <v>748</v>
      </c>
      <c r="L319" s="295" t="s">
        <v>748</v>
      </c>
      <c r="M319" s="295" t="s">
        <v>748</v>
      </c>
      <c r="N319" s="295">
        <v>12</v>
      </c>
      <c r="O319" s="295">
        <v>71</v>
      </c>
      <c r="P319" s="295">
        <v>70.5</v>
      </c>
      <c r="Q319" s="295">
        <v>70.5</v>
      </c>
      <c r="R319" s="295">
        <v>70.5</v>
      </c>
      <c r="S319" s="295" t="s">
        <v>749</v>
      </c>
      <c r="T319" s="295" t="s">
        <v>749</v>
      </c>
      <c r="U319" s="295" t="s">
        <v>749</v>
      </c>
      <c r="V319" s="295" t="s">
        <v>749</v>
      </c>
      <c r="W319" s="295" t="s">
        <v>749</v>
      </c>
      <c r="X319" s="295" t="s">
        <v>749</v>
      </c>
      <c r="Y319" s="415"/>
      <c r="Z319" s="415">
        <v>1</v>
      </c>
      <c r="AA319" s="502"/>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97223</v>
      </c>
      <c r="E320" s="295">
        <v>97222.89</v>
      </c>
      <c r="F320" s="295">
        <v>97222.89</v>
      </c>
      <c r="G320" s="295">
        <v>97222.89</v>
      </c>
      <c r="H320" s="295">
        <v>0</v>
      </c>
      <c r="I320" s="295">
        <v>0</v>
      </c>
      <c r="J320" s="295">
        <v>0</v>
      </c>
      <c r="K320" s="295">
        <v>0</v>
      </c>
      <c r="L320" s="295">
        <v>0</v>
      </c>
      <c r="M320" s="295">
        <v>0</v>
      </c>
      <c r="N320" s="295">
        <f>N319</f>
        <v>12</v>
      </c>
      <c r="O320" s="295">
        <v>18</v>
      </c>
      <c r="P320" s="295">
        <v>17.690000000000001</v>
      </c>
      <c r="Q320" s="295">
        <v>17.690000000000001</v>
      </c>
      <c r="R320" s="295">
        <v>17.690000000000001</v>
      </c>
      <c r="S320" s="295">
        <v>0</v>
      </c>
      <c r="T320" s="295">
        <v>0</v>
      </c>
      <c r="U320" s="295">
        <v>0</v>
      </c>
      <c r="V320" s="295">
        <v>0</v>
      </c>
      <c r="W320" s="295">
        <v>0</v>
      </c>
      <c r="X320" s="295">
        <v>0</v>
      </c>
      <c r="Y320" s="411">
        <f>Y319</f>
        <v>0</v>
      </c>
      <c r="Z320" s="411">
        <f>Z319</f>
        <v>1</v>
      </c>
      <c r="AA320" s="411">
        <f t="shared" ref="AA320:AL320" si="98">AA319</f>
        <v>0</v>
      </c>
      <c r="AB320" s="411">
        <f t="shared" si="98"/>
        <v>0</v>
      </c>
      <c r="AC320" s="411">
        <f t="shared" si="98"/>
        <v>0</v>
      </c>
      <c r="AD320" s="411">
        <f t="shared" si="98"/>
        <v>0</v>
      </c>
      <c r="AE320" s="411">
        <f t="shared" si="98"/>
        <v>0</v>
      </c>
      <c r="AF320" s="411">
        <f t="shared" si="98"/>
        <v>0</v>
      </c>
      <c r="AG320" s="411">
        <f t="shared" si="98"/>
        <v>0</v>
      </c>
      <c r="AH320" s="411">
        <f t="shared" si="98"/>
        <v>0</v>
      </c>
      <c r="AI320" s="411">
        <f t="shared" si="98"/>
        <v>0</v>
      </c>
      <c r="AJ320" s="411">
        <f t="shared" si="98"/>
        <v>0</v>
      </c>
      <c r="AK320" s="411">
        <f t="shared" si="98"/>
        <v>0</v>
      </c>
      <c r="AL320" s="411">
        <f t="shared" si="98"/>
        <v>0</v>
      </c>
      <c r="AM320" s="311"/>
    </row>
    <row r="321" spans="1:39" ht="15" outlineLevel="1">
      <c r="B321" s="314"/>
      <c r="C321" s="312"/>
      <c r="D321" s="750"/>
      <c r="E321" s="750"/>
      <c r="F321" s="750"/>
      <c r="G321" s="750"/>
      <c r="H321" s="750"/>
      <c r="I321" s="750"/>
      <c r="J321" s="750"/>
      <c r="K321" s="750"/>
      <c r="L321" s="750"/>
      <c r="M321" s="750"/>
      <c r="N321" s="291"/>
      <c r="O321" s="750"/>
      <c r="P321" s="750"/>
      <c r="Q321" s="750"/>
      <c r="R321" s="750"/>
      <c r="S321" s="750"/>
      <c r="T321" s="750"/>
      <c r="U321" s="750"/>
      <c r="V321" s="750"/>
      <c r="W321" s="750"/>
      <c r="X321" s="750"/>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v>18</v>
      </c>
      <c r="E322" s="295"/>
      <c r="F322" s="295"/>
      <c r="G322" s="295"/>
      <c r="H322" s="295"/>
      <c r="I322" s="295"/>
      <c r="J322" s="295"/>
      <c r="K322" s="295"/>
      <c r="L322" s="295"/>
      <c r="M322" s="295"/>
      <c r="N322" s="291"/>
      <c r="O322" s="295">
        <v>13</v>
      </c>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9">AA322</f>
        <v>0</v>
      </c>
      <c r="AB323" s="411">
        <f t="shared" si="99"/>
        <v>0</v>
      </c>
      <c r="AC323" s="411">
        <f t="shared" si="99"/>
        <v>0</v>
      </c>
      <c r="AD323" s="411">
        <f t="shared" si="99"/>
        <v>0</v>
      </c>
      <c r="AE323" s="411">
        <f t="shared" si="99"/>
        <v>0</v>
      </c>
      <c r="AF323" s="411">
        <f t="shared" si="99"/>
        <v>0</v>
      </c>
      <c r="AG323" s="411">
        <f t="shared" si="99"/>
        <v>0</v>
      </c>
      <c r="AH323" s="411">
        <f t="shared" si="99"/>
        <v>0</v>
      </c>
      <c r="AI323" s="411">
        <f t="shared" si="99"/>
        <v>0</v>
      </c>
      <c r="AJ323" s="411">
        <f t="shared" si="99"/>
        <v>0</v>
      </c>
      <c r="AK323" s="411">
        <f t="shared" si="99"/>
        <v>0</v>
      </c>
      <c r="AL323" s="411">
        <f t="shared" si="99"/>
        <v>0</v>
      </c>
      <c r="AM323" s="311"/>
    </row>
    <row r="324" spans="1:39" s="283" customFormat="1" ht="15" outlineLevel="1">
      <c r="A324" s="508"/>
      <c r="B324" s="314"/>
      <c r="C324" s="312"/>
      <c r="D324" s="750"/>
      <c r="E324" s="750"/>
      <c r="F324" s="750"/>
      <c r="G324" s="750"/>
      <c r="H324" s="750"/>
      <c r="I324" s="750"/>
      <c r="J324" s="750"/>
      <c r="K324" s="750"/>
      <c r="L324" s="750"/>
      <c r="M324" s="750"/>
      <c r="N324" s="291"/>
      <c r="O324" s="750"/>
      <c r="P324" s="750"/>
      <c r="Q324" s="750"/>
      <c r="R324" s="750"/>
      <c r="S324" s="750"/>
      <c r="T324" s="750"/>
      <c r="U324" s="750"/>
      <c r="V324" s="750"/>
      <c r="W324" s="750"/>
      <c r="X324" s="750"/>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100">AA325</f>
        <v>0</v>
      </c>
      <c r="AB326" s="411">
        <f t="shared" si="100"/>
        <v>0</v>
      </c>
      <c r="AC326" s="411">
        <f t="shared" si="100"/>
        <v>0</v>
      </c>
      <c r="AD326" s="411">
        <f t="shared" si="100"/>
        <v>0</v>
      </c>
      <c r="AE326" s="411">
        <f t="shared" si="100"/>
        <v>0</v>
      </c>
      <c r="AF326" s="411">
        <f t="shared" si="100"/>
        <v>0</v>
      </c>
      <c r="AG326" s="411">
        <f t="shared" si="100"/>
        <v>0</v>
      </c>
      <c r="AH326" s="411">
        <f t="shared" si="100"/>
        <v>0</v>
      </c>
      <c r="AI326" s="411">
        <f t="shared" si="100"/>
        <v>0</v>
      </c>
      <c r="AJ326" s="411">
        <f t="shared" si="100"/>
        <v>0</v>
      </c>
      <c r="AK326" s="411">
        <f t="shared" si="100"/>
        <v>0</v>
      </c>
      <c r="AL326" s="411">
        <f t="shared" si="100"/>
        <v>0</v>
      </c>
      <c r="AM326" s="311"/>
    </row>
    <row r="327" spans="1:39" s="283" customFormat="1" ht="15" outlineLevel="1">
      <c r="A327" s="508"/>
      <c r="B327" s="314"/>
      <c r="C327" s="312"/>
      <c r="D327" s="750"/>
      <c r="E327" s="750"/>
      <c r="F327" s="750"/>
      <c r="G327" s="750"/>
      <c r="H327" s="750"/>
      <c r="I327" s="750"/>
      <c r="J327" s="750"/>
      <c r="K327" s="750"/>
      <c r="L327" s="750"/>
      <c r="M327" s="750"/>
      <c r="N327" s="291"/>
      <c r="O327" s="750"/>
      <c r="P327" s="750"/>
      <c r="Q327" s="750"/>
      <c r="R327" s="750"/>
      <c r="S327" s="750"/>
      <c r="T327" s="750"/>
      <c r="U327" s="750"/>
      <c r="V327" s="750"/>
      <c r="W327" s="750"/>
      <c r="X327" s="750"/>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v>9571</v>
      </c>
      <c r="E328" s="295"/>
      <c r="F328" s="295"/>
      <c r="G328" s="295"/>
      <c r="H328" s="295"/>
      <c r="I328" s="295"/>
      <c r="J328" s="295"/>
      <c r="K328" s="295"/>
      <c r="L328" s="295"/>
      <c r="M328" s="295"/>
      <c r="N328" s="291"/>
      <c r="O328" s="295">
        <v>597</v>
      </c>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101">AA328</f>
        <v>0</v>
      </c>
      <c r="AB329" s="411">
        <f t="shared" si="101"/>
        <v>0</v>
      </c>
      <c r="AC329" s="411">
        <f t="shared" si="101"/>
        <v>0</v>
      </c>
      <c r="AD329" s="411">
        <f t="shared" si="101"/>
        <v>0</v>
      </c>
      <c r="AE329" s="411">
        <f t="shared" si="101"/>
        <v>0</v>
      </c>
      <c r="AF329" s="411">
        <f t="shared" si="101"/>
        <v>0</v>
      </c>
      <c r="AG329" s="411">
        <f t="shared" si="101"/>
        <v>0</v>
      </c>
      <c r="AH329" s="411">
        <f t="shared" si="101"/>
        <v>0</v>
      </c>
      <c r="AI329" s="411">
        <f t="shared" si="101"/>
        <v>0</v>
      </c>
      <c r="AJ329" s="411">
        <f t="shared" si="101"/>
        <v>0</v>
      </c>
      <c r="AK329" s="411">
        <f t="shared" si="101"/>
        <v>0</v>
      </c>
      <c r="AL329" s="411">
        <f t="shared" si="101"/>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102">AA332</f>
        <v>0</v>
      </c>
      <c r="AB333" s="411">
        <f t="shared" si="102"/>
        <v>0</v>
      </c>
      <c r="AC333" s="411">
        <f t="shared" si="102"/>
        <v>0</v>
      </c>
      <c r="AD333" s="411">
        <f t="shared" si="102"/>
        <v>0</v>
      </c>
      <c r="AE333" s="411">
        <f t="shared" si="102"/>
        <v>0</v>
      </c>
      <c r="AF333" s="411">
        <f t="shared" si="102"/>
        <v>0</v>
      </c>
      <c r="AG333" s="411">
        <f t="shared" si="102"/>
        <v>0</v>
      </c>
      <c r="AH333" s="411">
        <f t="shared" si="102"/>
        <v>0</v>
      </c>
      <c r="AI333" s="411">
        <f t="shared" si="102"/>
        <v>0</v>
      </c>
      <c r="AJ333" s="411">
        <f t="shared" si="102"/>
        <v>0</v>
      </c>
      <c r="AK333" s="411">
        <f t="shared" si="102"/>
        <v>0</v>
      </c>
      <c r="AL333" s="411">
        <f t="shared" si="102"/>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103">AA335</f>
        <v>0</v>
      </c>
      <c r="AB336" s="411">
        <f t="shared" si="103"/>
        <v>0</v>
      </c>
      <c r="AC336" s="411">
        <f t="shared" si="103"/>
        <v>0</v>
      </c>
      <c r="AD336" s="411">
        <f t="shared" si="103"/>
        <v>0</v>
      </c>
      <c r="AE336" s="411">
        <f t="shared" si="103"/>
        <v>0</v>
      </c>
      <c r="AF336" s="411">
        <f t="shared" si="103"/>
        <v>0</v>
      </c>
      <c r="AG336" s="411">
        <f t="shared" si="103"/>
        <v>0</v>
      </c>
      <c r="AH336" s="411">
        <f t="shared" si="103"/>
        <v>0</v>
      </c>
      <c r="AI336" s="411">
        <f t="shared" si="103"/>
        <v>0</v>
      </c>
      <c r="AJ336" s="411">
        <f t="shared" si="103"/>
        <v>0</v>
      </c>
      <c r="AK336" s="411">
        <f t="shared" si="103"/>
        <v>0</v>
      </c>
      <c r="AL336" s="411">
        <f t="shared" si="103"/>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v>178203</v>
      </c>
      <c r="E338" s="295">
        <v>126236.37</v>
      </c>
      <c r="F338" s="295">
        <v>126236.37</v>
      </c>
      <c r="G338" s="295">
        <v>126236.37</v>
      </c>
      <c r="H338" s="295">
        <v>74270.009999999995</v>
      </c>
      <c r="I338" s="295" t="s">
        <v>748</v>
      </c>
      <c r="J338" s="295" t="s">
        <v>748</v>
      </c>
      <c r="K338" s="295" t="s">
        <v>748</v>
      </c>
      <c r="L338" s="295" t="s">
        <v>748</v>
      </c>
      <c r="M338" s="295" t="s">
        <v>748</v>
      </c>
      <c r="N338" s="295">
        <v>12</v>
      </c>
      <c r="O338" s="295">
        <v>23</v>
      </c>
      <c r="P338" s="295">
        <v>16.77</v>
      </c>
      <c r="Q338" s="295">
        <v>16.77</v>
      </c>
      <c r="R338" s="295">
        <v>16.77</v>
      </c>
      <c r="S338" s="295">
        <v>10.72</v>
      </c>
      <c r="T338" s="295" t="s">
        <v>749</v>
      </c>
      <c r="U338" s="295" t="s">
        <v>749</v>
      </c>
      <c r="V338" s="295" t="s">
        <v>749</v>
      </c>
      <c r="W338" s="295" t="s">
        <v>749</v>
      </c>
      <c r="X338" s="295" t="s">
        <v>749</v>
      </c>
      <c r="Y338" s="743">
        <v>1</v>
      </c>
      <c r="Z338" s="415"/>
      <c r="AA338" s="415"/>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v>-153586</v>
      </c>
      <c r="E339" s="295">
        <v>-101619.24</v>
      </c>
      <c r="F339" s="295">
        <v>-101619.24</v>
      </c>
      <c r="G339" s="295">
        <v>-112086.93</v>
      </c>
      <c r="H339" s="295">
        <v>-60120.57</v>
      </c>
      <c r="I339" s="295">
        <v>12574.8</v>
      </c>
      <c r="J339" s="295">
        <v>12574.8</v>
      </c>
      <c r="K339" s="295">
        <v>12574.8</v>
      </c>
      <c r="L339" s="295">
        <v>12574.8</v>
      </c>
      <c r="M339" s="295">
        <v>12574.8</v>
      </c>
      <c r="N339" s="295">
        <f>N338</f>
        <v>12</v>
      </c>
      <c r="O339" s="295">
        <v>-21</v>
      </c>
      <c r="P339" s="295">
        <v>-14.52</v>
      </c>
      <c r="Q339" s="295">
        <v>-14.52</v>
      </c>
      <c r="R339" s="295">
        <v>-14.7</v>
      </c>
      <c r="S339" s="295">
        <v>-8.65</v>
      </c>
      <c r="T339" s="295">
        <v>3.39</v>
      </c>
      <c r="U339" s="295">
        <v>3.39</v>
      </c>
      <c r="V339" s="295">
        <v>3.39</v>
      </c>
      <c r="W339" s="295">
        <v>3.39</v>
      </c>
      <c r="X339" s="295">
        <v>3.39</v>
      </c>
      <c r="Y339" s="411">
        <f>Y338</f>
        <v>1</v>
      </c>
      <c r="Z339" s="411">
        <f>Z338</f>
        <v>0</v>
      </c>
      <c r="AA339" s="411">
        <f t="shared" ref="AA339:AL339" si="104">AA338</f>
        <v>0</v>
      </c>
      <c r="AB339" s="411">
        <f t="shared" si="104"/>
        <v>0</v>
      </c>
      <c r="AC339" s="411">
        <f t="shared" si="104"/>
        <v>0</v>
      </c>
      <c r="AD339" s="411">
        <f t="shared" si="104"/>
        <v>0</v>
      </c>
      <c r="AE339" s="411">
        <f t="shared" si="104"/>
        <v>0</v>
      </c>
      <c r="AF339" s="411">
        <f t="shared" si="104"/>
        <v>0</v>
      </c>
      <c r="AG339" s="411">
        <f t="shared" si="104"/>
        <v>0</v>
      </c>
      <c r="AH339" s="411">
        <f t="shared" si="104"/>
        <v>0</v>
      </c>
      <c r="AI339" s="411">
        <f t="shared" si="104"/>
        <v>0</v>
      </c>
      <c r="AJ339" s="411">
        <f t="shared" si="104"/>
        <v>0</v>
      </c>
      <c r="AK339" s="411">
        <f t="shared" si="104"/>
        <v>0</v>
      </c>
      <c r="AL339" s="411">
        <f t="shared" si="104"/>
        <v>0</v>
      </c>
      <c r="AM339" s="306"/>
    </row>
    <row r="340" spans="1:39" ht="15" outlineLevel="1">
      <c r="B340" s="315"/>
      <c r="C340" s="305"/>
      <c r="D340" s="746"/>
      <c r="E340" s="746"/>
      <c r="F340" s="746"/>
      <c r="G340" s="746"/>
      <c r="H340" s="746"/>
      <c r="I340" s="746"/>
      <c r="J340" s="746"/>
      <c r="K340" s="746"/>
      <c r="L340" s="746"/>
      <c r="M340" s="746"/>
      <c r="N340" s="318"/>
      <c r="O340" s="746"/>
      <c r="P340" s="746"/>
      <c r="Q340" s="746"/>
      <c r="R340" s="746"/>
      <c r="S340" s="746"/>
      <c r="T340" s="746"/>
      <c r="U340" s="746"/>
      <c r="V340" s="746"/>
      <c r="W340" s="746"/>
      <c r="X340" s="746"/>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v>0.92</v>
      </c>
      <c r="AA341" s="415">
        <v>0.08</v>
      </c>
      <c r="AB341" s="415"/>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0.92</v>
      </c>
      <c r="AA342" s="411">
        <f t="shared" ref="AA342:AL342" si="105">AA341</f>
        <v>0.08</v>
      </c>
      <c r="AB342" s="411">
        <f t="shared" si="105"/>
        <v>0</v>
      </c>
      <c r="AC342" s="411">
        <f t="shared" si="105"/>
        <v>0</v>
      </c>
      <c r="AD342" s="411">
        <f t="shared" si="105"/>
        <v>0</v>
      </c>
      <c r="AE342" s="411">
        <f t="shared" si="105"/>
        <v>0</v>
      </c>
      <c r="AF342" s="411">
        <f t="shared" si="105"/>
        <v>0</v>
      </c>
      <c r="AG342" s="411">
        <f t="shared" si="105"/>
        <v>0</v>
      </c>
      <c r="AH342" s="411">
        <f t="shared" si="105"/>
        <v>0</v>
      </c>
      <c r="AI342" s="411">
        <f t="shared" si="105"/>
        <v>0</v>
      </c>
      <c r="AJ342" s="411">
        <f t="shared" si="105"/>
        <v>0</v>
      </c>
      <c r="AK342" s="411">
        <f t="shared" si="105"/>
        <v>0</v>
      </c>
      <c r="AL342" s="411">
        <f t="shared" si="105"/>
        <v>0</v>
      </c>
      <c r="AM342" s="297"/>
    </row>
    <row r="343" spans="1:39" ht="15" outlineLevel="1">
      <c r="B343" s="315"/>
      <c r="C343" s="305"/>
      <c r="D343" s="746"/>
      <c r="E343" s="746"/>
      <c r="F343" s="746"/>
      <c r="G343" s="746"/>
      <c r="H343" s="746"/>
      <c r="I343" s="746"/>
      <c r="J343" s="746"/>
      <c r="K343" s="746"/>
      <c r="L343" s="746"/>
      <c r="M343" s="746"/>
      <c r="N343" s="291"/>
      <c r="O343" s="746"/>
      <c r="P343" s="746"/>
      <c r="Q343" s="746"/>
      <c r="R343" s="746"/>
      <c r="S343" s="746"/>
      <c r="T343" s="746"/>
      <c r="U343" s="746"/>
      <c r="V343" s="746"/>
      <c r="W343" s="746"/>
      <c r="X343" s="746"/>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v>331641</v>
      </c>
      <c r="E344" s="295"/>
      <c r="F344" s="295"/>
      <c r="G344" s="295"/>
      <c r="H344" s="295"/>
      <c r="I344" s="295"/>
      <c r="J344" s="295"/>
      <c r="K344" s="295"/>
      <c r="L344" s="295"/>
      <c r="M344" s="295"/>
      <c r="N344" s="291"/>
      <c r="O344" s="295">
        <v>13261</v>
      </c>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6">AA344</f>
        <v>0</v>
      </c>
      <c r="AB345" s="411">
        <f t="shared" si="106"/>
        <v>0</v>
      </c>
      <c r="AC345" s="411">
        <f t="shared" si="106"/>
        <v>0</v>
      </c>
      <c r="AD345" s="411">
        <f t="shared" si="106"/>
        <v>0</v>
      </c>
      <c r="AE345" s="411">
        <f t="shared" si="106"/>
        <v>0</v>
      </c>
      <c r="AF345" s="411">
        <f t="shared" si="106"/>
        <v>0</v>
      </c>
      <c r="AG345" s="411">
        <f t="shared" si="106"/>
        <v>0</v>
      </c>
      <c r="AH345" s="411">
        <f t="shared" si="106"/>
        <v>0</v>
      </c>
      <c r="AI345" s="411">
        <f t="shared" si="106"/>
        <v>0</v>
      </c>
      <c r="AJ345" s="411">
        <f t="shared" si="106"/>
        <v>0</v>
      </c>
      <c r="AK345" s="411">
        <f t="shared" si="106"/>
        <v>0</v>
      </c>
      <c r="AL345" s="411">
        <f t="shared" si="106"/>
        <v>0</v>
      </c>
      <c r="AM345" s="306"/>
    </row>
    <row r="346" spans="1:39" ht="15" outlineLevel="1">
      <c r="B346" s="315"/>
      <c r="C346" s="305"/>
      <c r="D346" s="746"/>
      <c r="E346" s="746"/>
      <c r="F346" s="746"/>
      <c r="G346" s="746"/>
      <c r="H346" s="746"/>
      <c r="I346" s="746"/>
      <c r="J346" s="746"/>
      <c r="K346" s="746"/>
      <c r="L346" s="746"/>
      <c r="M346" s="746"/>
      <c r="N346" s="291"/>
      <c r="O346" s="746"/>
      <c r="P346" s="746"/>
      <c r="Q346" s="746"/>
      <c r="R346" s="746"/>
      <c r="S346" s="746"/>
      <c r="T346" s="746"/>
      <c r="U346" s="746"/>
      <c r="V346" s="746"/>
      <c r="W346" s="746"/>
      <c r="X346" s="746"/>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748"/>
      <c r="E347" s="748"/>
      <c r="F347" s="748"/>
      <c r="G347" s="748"/>
      <c r="H347" s="748"/>
      <c r="I347" s="748"/>
      <c r="J347" s="748"/>
      <c r="K347" s="748"/>
      <c r="L347" s="748"/>
      <c r="M347" s="748"/>
      <c r="N347" s="290"/>
      <c r="O347" s="748"/>
      <c r="P347" s="747"/>
      <c r="Q347" s="747"/>
      <c r="R347" s="747"/>
      <c r="S347" s="747"/>
      <c r="T347" s="747"/>
      <c r="U347" s="747"/>
      <c r="V347" s="747"/>
      <c r="W347" s="747"/>
      <c r="X347" s="747"/>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4634362</v>
      </c>
      <c r="E348" s="295">
        <v>4542445.75</v>
      </c>
      <c r="F348" s="295">
        <v>4441123.32</v>
      </c>
      <c r="G348" s="295">
        <v>4111707.9</v>
      </c>
      <c r="H348" s="295">
        <v>3950956.45</v>
      </c>
      <c r="I348" s="295">
        <v>3831293.59</v>
      </c>
      <c r="J348" s="295">
        <v>3692430.59</v>
      </c>
      <c r="K348" s="295">
        <v>3684889.09</v>
      </c>
      <c r="L348" s="295">
        <v>2333239.33</v>
      </c>
      <c r="M348" s="295">
        <v>2314718.1</v>
      </c>
      <c r="N348" s="291"/>
      <c r="O348" s="295">
        <v>808</v>
      </c>
      <c r="P348" s="295">
        <v>803.43</v>
      </c>
      <c r="Q348" s="295">
        <v>798.16</v>
      </c>
      <c r="R348" s="295">
        <v>781.05</v>
      </c>
      <c r="S348" s="295">
        <v>772.75</v>
      </c>
      <c r="T348" s="295">
        <v>766.54</v>
      </c>
      <c r="U348" s="295">
        <v>759.32</v>
      </c>
      <c r="V348" s="295">
        <v>759.32</v>
      </c>
      <c r="W348" s="295">
        <v>689.11</v>
      </c>
      <c r="X348" s="295">
        <v>669.28</v>
      </c>
      <c r="Y348" s="749">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716808</v>
      </c>
      <c r="E349" s="295">
        <v>712241.86</v>
      </c>
      <c r="F349" s="295">
        <v>705965.57</v>
      </c>
      <c r="G349" s="295">
        <v>683510.5</v>
      </c>
      <c r="H349" s="295">
        <v>672233.71</v>
      </c>
      <c r="I349" s="295">
        <v>663399.1</v>
      </c>
      <c r="J349" s="295">
        <v>658360.65</v>
      </c>
      <c r="K349" s="295">
        <v>658360.65</v>
      </c>
      <c r="L349" s="295">
        <v>567707.68000000005</v>
      </c>
      <c r="M349" s="295">
        <v>567707.68000000005</v>
      </c>
      <c r="N349" s="468"/>
      <c r="O349" s="295">
        <v>200</v>
      </c>
      <c r="P349" s="295">
        <v>199.5</v>
      </c>
      <c r="Q349" s="295">
        <v>199.17</v>
      </c>
      <c r="R349" s="295">
        <v>198</v>
      </c>
      <c r="S349" s="295">
        <v>197.41</v>
      </c>
      <c r="T349" s="295">
        <v>196.95</v>
      </c>
      <c r="U349" s="295">
        <v>196.69</v>
      </c>
      <c r="V349" s="295">
        <v>196.69</v>
      </c>
      <c r="W349" s="295">
        <v>191.98</v>
      </c>
      <c r="X349" s="295">
        <v>191.98</v>
      </c>
      <c r="Y349" s="411">
        <f>Y348</f>
        <v>1</v>
      </c>
      <c r="Z349" s="411">
        <f>Z348</f>
        <v>0</v>
      </c>
      <c r="AA349" s="411">
        <f t="shared" ref="AA349:AL349" si="107">AA348</f>
        <v>0</v>
      </c>
      <c r="AB349" s="411">
        <f t="shared" si="107"/>
        <v>0</v>
      </c>
      <c r="AC349" s="411">
        <f t="shared" si="107"/>
        <v>0</v>
      </c>
      <c r="AD349" s="411">
        <f t="shared" si="107"/>
        <v>0</v>
      </c>
      <c r="AE349" s="411">
        <f t="shared" si="107"/>
        <v>0</v>
      </c>
      <c r="AF349" s="411">
        <f t="shared" si="107"/>
        <v>0</v>
      </c>
      <c r="AG349" s="411">
        <f t="shared" si="107"/>
        <v>0</v>
      </c>
      <c r="AH349" s="411">
        <f t="shared" si="107"/>
        <v>0</v>
      </c>
      <c r="AI349" s="411">
        <f t="shared" si="107"/>
        <v>0</v>
      </c>
      <c r="AJ349" s="411">
        <f t="shared" si="107"/>
        <v>0</v>
      </c>
      <c r="AK349" s="411">
        <f t="shared" si="107"/>
        <v>0</v>
      </c>
      <c r="AL349" s="411">
        <f t="shared" si="107"/>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8">AA352</f>
        <v>0</v>
      </c>
      <c r="AB353" s="411">
        <f t="shared" si="108"/>
        <v>0</v>
      </c>
      <c r="AC353" s="411">
        <f t="shared" si="108"/>
        <v>0</v>
      </c>
      <c r="AD353" s="411">
        <f t="shared" si="108"/>
        <v>0</v>
      </c>
      <c r="AE353" s="411">
        <f t="shared" si="108"/>
        <v>0</v>
      </c>
      <c r="AF353" s="411">
        <f t="shared" si="108"/>
        <v>0</v>
      </c>
      <c r="AG353" s="411">
        <f t="shared" si="108"/>
        <v>0</v>
      </c>
      <c r="AH353" s="411">
        <f t="shared" si="108"/>
        <v>0</v>
      </c>
      <c r="AI353" s="411">
        <f t="shared" si="108"/>
        <v>0</v>
      </c>
      <c r="AJ353" s="411">
        <f t="shared" si="108"/>
        <v>0</v>
      </c>
      <c r="AK353" s="411">
        <f t="shared" si="108"/>
        <v>0</v>
      </c>
      <c r="AL353" s="411">
        <f t="shared" si="108"/>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9">AA355</f>
        <v>0</v>
      </c>
      <c r="AB356" s="411">
        <f t="shared" si="109"/>
        <v>0</v>
      </c>
      <c r="AC356" s="411">
        <f t="shared" si="109"/>
        <v>0</v>
      </c>
      <c r="AD356" s="411">
        <f t="shared" si="109"/>
        <v>0</v>
      </c>
      <c r="AE356" s="411">
        <f t="shared" si="109"/>
        <v>0</v>
      </c>
      <c r="AF356" s="411">
        <f t="shared" si="109"/>
        <v>0</v>
      </c>
      <c r="AG356" s="411">
        <f t="shared" si="109"/>
        <v>0</v>
      </c>
      <c r="AH356" s="411">
        <f t="shared" si="109"/>
        <v>0</v>
      </c>
      <c r="AI356" s="411">
        <f t="shared" si="109"/>
        <v>0</v>
      </c>
      <c r="AJ356" s="411">
        <f t="shared" si="109"/>
        <v>0</v>
      </c>
      <c r="AK356" s="411">
        <f t="shared" si="109"/>
        <v>0</v>
      </c>
      <c r="AL356" s="411">
        <f t="shared" si="109"/>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10">AA359</f>
        <v>0</v>
      </c>
      <c r="AB360" s="411">
        <f t="shared" si="110"/>
        <v>0</v>
      </c>
      <c r="AC360" s="411">
        <f t="shared" si="110"/>
        <v>0</v>
      </c>
      <c r="AD360" s="411">
        <f t="shared" si="110"/>
        <v>0</v>
      </c>
      <c r="AE360" s="411">
        <f t="shared" si="110"/>
        <v>0</v>
      </c>
      <c r="AF360" s="411">
        <f t="shared" si="110"/>
        <v>0</v>
      </c>
      <c r="AG360" s="411">
        <f t="shared" si="110"/>
        <v>0</v>
      </c>
      <c r="AH360" s="411">
        <f t="shared" si="110"/>
        <v>0</v>
      </c>
      <c r="AI360" s="411">
        <f t="shared" si="110"/>
        <v>0</v>
      </c>
      <c r="AJ360" s="411">
        <f t="shared" si="110"/>
        <v>0</v>
      </c>
      <c r="AK360" s="411">
        <f t="shared" si="110"/>
        <v>0</v>
      </c>
      <c r="AL360" s="411">
        <f t="shared" si="110"/>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11">AA362</f>
        <v>0</v>
      </c>
      <c r="AB363" s="411">
        <f t="shared" si="111"/>
        <v>0</v>
      </c>
      <c r="AC363" s="411">
        <f t="shared" si="111"/>
        <v>0</v>
      </c>
      <c r="AD363" s="411">
        <f t="shared" si="111"/>
        <v>0</v>
      </c>
      <c r="AE363" s="411">
        <f t="shared" si="111"/>
        <v>0</v>
      </c>
      <c r="AF363" s="411">
        <f t="shared" si="111"/>
        <v>0</v>
      </c>
      <c r="AG363" s="411">
        <f t="shared" si="111"/>
        <v>0</v>
      </c>
      <c r="AH363" s="411">
        <f t="shared" si="111"/>
        <v>0</v>
      </c>
      <c r="AI363" s="411">
        <f t="shared" si="111"/>
        <v>0</v>
      </c>
      <c r="AJ363" s="411">
        <f t="shared" si="111"/>
        <v>0</v>
      </c>
      <c r="AK363" s="411">
        <f t="shared" si="111"/>
        <v>0</v>
      </c>
      <c r="AL363" s="411">
        <f t="shared" si="111"/>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12">AA365</f>
        <v>0</v>
      </c>
      <c r="AB366" s="411">
        <f t="shared" si="112"/>
        <v>0</v>
      </c>
      <c r="AC366" s="411">
        <f t="shared" si="112"/>
        <v>0</v>
      </c>
      <c r="AD366" s="411">
        <f t="shared" si="112"/>
        <v>0</v>
      </c>
      <c r="AE366" s="411">
        <f t="shared" si="112"/>
        <v>0</v>
      </c>
      <c r="AF366" s="411">
        <f t="shared" si="112"/>
        <v>0</v>
      </c>
      <c r="AG366" s="411">
        <f t="shared" si="112"/>
        <v>0</v>
      </c>
      <c r="AH366" s="411">
        <f t="shared" si="112"/>
        <v>0</v>
      </c>
      <c r="AI366" s="411">
        <f t="shared" si="112"/>
        <v>0</v>
      </c>
      <c r="AJ366" s="411">
        <f t="shared" si="112"/>
        <v>0</v>
      </c>
      <c r="AK366" s="411">
        <f t="shared" si="112"/>
        <v>0</v>
      </c>
      <c r="AL366" s="411">
        <f t="shared" si="112"/>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13">Z368</f>
        <v>0</v>
      </c>
      <c r="AA369" s="411">
        <f t="shared" si="113"/>
        <v>0</v>
      </c>
      <c r="AB369" s="411">
        <f t="shared" si="113"/>
        <v>0</v>
      </c>
      <c r="AC369" s="411">
        <f t="shared" si="113"/>
        <v>0</v>
      </c>
      <c r="AD369" s="411">
        <f t="shared" si="113"/>
        <v>0</v>
      </c>
      <c r="AE369" s="411">
        <f t="shared" si="113"/>
        <v>0</v>
      </c>
      <c r="AF369" s="411">
        <f t="shared" si="113"/>
        <v>0</v>
      </c>
      <c r="AG369" s="411">
        <f t="shared" si="113"/>
        <v>0</v>
      </c>
      <c r="AH369" s="411">
        <f t="shared" si="113"/>
        <v>0</v>
      </c>
      <c r="AI369" s="411">
        <f t="shared" si="113"/>
        <v>0</v>
      </c>
      <c r="AJ369" s="411">
        <f t="shared" si="113"/>
        <v>0</v>
      </c>
      <c r="AK369" s="411">
        <f t="shared" si="113"/>
        <v>0</v>
      </c>
      <c r="AL369" s="411">
        <f t="shared" si="113"/>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4">Z371</f>
        <v>0</v>
      </c>
      <c r="AA372" s="411">
        <f t="shared" si="114"/>
        <v>0</v>
      </c>
      <c r="AB372" s="411">
        <f t="shared" si="114"/>
        <v>0</v>
      </c>
      <c r="AC372" s="411">
        <f t="shared" si="114"/>
        <v>0</v>
      </c>
      <c r="AD372" s="411">
        <f t="shared" si="114"/>
        <v>0</v>
      </c>
      <c r="AE372" s="411">
        <f t="shared" si="114"/>
        <v>0</v>
      </c>
      <c r="AF372" s="411">
        <f t="shared" si="114"/>
        <v>0</v>
      </c>
      <c r="AG372" s="411">
        <f t="shared" si="114"/>
        <v>0</v>
      </c>
      <c r="AH372" s="411">
        <f t="shared" si="114"/>
        <v>0</v>
      </c>
      <c r="AI372" s="411">
        <f t="shared" si="114"/>
        <v>0</v>
      </c>
      <c r="AJ372" s="411">
        <f t="shared" si="114"/>
        <v>0</v>
      </c>
      <c r="AK372" s="411">
        <f t="shared" si="114"/>
        <v>0</v>
      </c>
      <c r="AL372" s="411">
        <f t="shared" si="114"/>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5">Z375</f>
        <v>0</v>
      </c>
      <c r="AA376" s="411">
        <f t="shared" si="115"/>
        <v>0</v>
      </c>
      <c r="AB376" s="411">
        <f t="shared" si="115"/>
        <v>0</v>
      </c>
      <c r="AC376" s="411">
        <f t="shared" si="115"/>
        <v>0</v>
      </c>
      <c r="AD376" s="411">
        <f t="shared" si="115"/>
        <v>0</v>
      </c>
      <c r="AE376" s="411">
        <f t="shared" si="115"/>
        <v>0</v>
      </c>
      <c r="AF376" s="411">
        <f t="shared" si="115"/>
        <v>0</v>
      </c>
      <c r="AG376" s="411">
        <f t="shared" si="115"/>
        <v>0</v>
      </c>
      <c r="AH376" s="411">
        <f t="shared" si="115"/>
        <v>0</v>
      </c>
      <c r="AI376" s="411">
        <f t="shared" si="115"/>
        <v>0</v>
      </c>
      <c r="AJ376" s="411">
        <f t="shared" si="115"/>
        <v>0</v>
      </c>
      <c r="AK376" s="411">
        <f t="shared" si="115"/>
        <v>0</v>
      </c>
      <c r="AL376" s="411">
        <f t="shared" si="115"/>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6">Z378</f>
        <v>0</v>
      </c>
      <c r="AA379" s="411">
        <f t="shared" si="116"/>
        <v>0</v>
      </c>
      <c r="AB379" s="411">
        <f t="shared" si="116"/>
        <v>0</v>
      </c>
      <c r="AC379" s="411">
        <f t="shared" si="116"/>
        <v>0</v>
      </c>
      <c r="AD379" s="411">
        <f t="shared" si="116"/>
        <v>0</v>
      </c>
      <c r="AE379" s="411">
        <f t="shared" si="116"/>
        <v>0</v>
      </c>
      <c r="AF379" s="411">
        <f t="shared" si="116"/>
        <v>0</v>
      </c>
      <c r="AG379" s="411">
        <f t="shared" si="116"/>
        <v>0</v>
      </c>
      <c r="AH379" s="411">
        <f t="shared" si="116"/>
        <v>0</v>
      </c>
      <c r="AI379" s="411">
        <f t="shared" si="116"/>
        <v>0</v>
      </c>
      <c r="AJ379" s="411">
        <f t="shared" si="116"/>
        <v>0</v>
      </c>
      <c r="AK379" s="411">
        <f t="shared" si="116"/>
        <v>0</v>
      </c>
      <c r="AL379" s="411">
        <f t="shared" si="116"/>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7">Z381</f>
        <v>0</v>
      </c>
      <c r="AA382" s="411">
        <f t="shared" si="117"/>
        <v>0</v>
      </c>
      <c r="AB382" s="411">
        <f t="shared" si="117"/>
        <v>0</v>
      </c>
      <c r="AC382" s="411">
        <f t="shared" si="117"/>
        <v>0</v>
      </c>
      <c r="AD382" s="411">
        <f t="shared" si="117"/>
        <v>0</v>
      </c>
      <c r="AE382" s="411">
        <f t="shared" si="117"/>
        <v>0</v>
      </c>
      <c r="AF382" s="411">
        <f t="shared" si="117"/>
        <v>0</v>
      </c>
      <c r="AG382" s="411">
        <f t="shared" si="117"/>
        <v>0</v>
      </c>
      <c r="AH382" s="411">
        <f t="shared" si="117"/>
        <v>0</v>
      </c>
      <c r="AI382" s="411">
        <f t="shared" si="117"/>
        <v>0</v>
      </c>
      <c r="AJ382" s="411">
        <f t="shared" si="117"/>
        <v>0</v>
      </c>
      <c r="AK382" s="411">
        <f t="shared" si="117"/>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31997845</v>
      </c>
      <c r="E384" s="329">
        <f t="shared" ref="E384:M384" si="118">SUM(E279:E382)</f>
        <v>31252365.340000004</v>
      </c>
      <c r="F384" s="329">
        <f t="shared" si="118"/>
        <v>31013372.180000003</v>
      </c>
      <c r="G384" s="329">
        <f t="shared" si="118"/>
        <v>30146960.810000002</v>
      </c>
      <c r="H384" s="329">
        <f t="shared" si="118"/>
        <v>27697359.580000002</v>
      </c>
      <c r="I384" s="329">
        <f t="shared" si="118"/>
        <v>26739714.030000001</v>
      </c>
      <c r="J384" s="329">
        <f t="shared" si="118"/>
        <v>26595812.579999998</v>
      </c>
      <c r="K384" s="329">
        <f t="shared" si="118"/>
        <v>26515339.960000001</v>
      </c>
      <c r="L384" s="329">
        <f t="shared" si="118"/>
        <v>24386751.350000001</v>
      </c>
      <c r="M384" s="329">
        <f t="shared" si="118"/>
        <v>21104449.379999999</v>
      </c>
      <c r="N384" s="329"/>
      <c r="O384" s="329">
        <f>SUM(O279:O382)</f>
        <v>24208</v>
      </c>
      <c r="P384" s="329">
        <f t="shared" ref="P384:X384" si="119">SUM(P279:P382)</f>
        <v>6498.4100000000008</v>
      </c>
      <c r="Q384" s="329">
        <f t="shared" si="119"/>
        <v>6465.63</v>
      </c>
      <c r="R384" s="329">
        <f t="shared" si="119"/>
        <v>6338.9400000000014</v>
      </c>
      <c r="S384" s="329">
        <f t="shared" si="119"/>
        <v>5687.7600000000011</v>
      </c>
      <c r="T384" s="329">
        <f t="shared" si="119"/>
        <v>5528.89</v>
      </c>
      <c r="U384" s="329">
        <f t="shared" si="119"/>
        <v>5521.41</v>
      </c>
      <c r="V384" s="329">
        <f t="shared" si="119"/>
        <v>5518.36</v>
      </c>
      <c r="W384" s="329">
        <f t="shared" si="119"/>
        <v>5281.6799999999994</v>
      </c>
      <c r="X384" s="329">
        <f t="shared" si="119"/>
        <v>4750.59</v>
      </c>
      <c r="Y384" s="329">
        <f>IF(Y278="kWh",SUMPRODUCT(D279:D382,Y279:Y382))</f>
        <v>8568080</v>
      </c>
      <c r="Z384" s="329">
        <f>IF(Z278="kWh",SUMPRODUCT(D279:D382,Z279:Z382))</f>
        <v>5150119</v>
      </c>
      <c r="AA384" s="329">
        <f>IF(AA278="kW",SUMPRODUCT(N279:N382,O279:O382,AA279:AA382),SUMPRODUCT(D279:D382,AA279:AA382))</f>
        <v>36078.720000000001</v>
      </c>
      <c r="AB384" s="329">
        <f>IF(AB278="kW",SUMPRODUCT(N279:N382,O279:O382,AB279:AB382),SUMPRODUCT(D279:D382,AB279:AB382))</f>
        <v>3137.2799999999997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20">Y136*Y387</f>
        <v>0</v>
      </c>
      <c r="Z388" s="378">
        <f t="shared" si="120"/>
        <v>0</v>
      </c>
      <c r="AA388" s="378">
        <f t="shared" si="120"/>
        <v>0</v>
      </c>
      <c r="AB388" s="378">
        <f t="shared" si="120"/>
        <v>0</v>
      </c>
      <c r="AC388" s="378">
        <f t="shared" si="120"/>
        <v>0</v>
      </c>
      <c r="AD388" s="378">
        <f t="shared" si="120"/>
        <v>0</v>
      </c>
      <c r="AE388" s="378">
        <f t="shared" si="120"/>
        <v>0</v>
      </c>
      <c r="AF388" s="378">
        <f t="shared" si="120"/>
        <v>0</v>
      </c>
      <c r="AG388" s="378">
        <f t="shared" si="120"/>
        <v>0</v>
      </c>
      <c r="AH388" s="378">
        <f t="shared" si="120"/>
        <v>0</v>
      </c>
      <c r="AI388" s="378">
        <f t="shared" si="120"/>
        <v>0</v>
      </c>
      <c r="AJ388" s="378">
        <f t="shared" si="120"/>
        <v>0</v>
      </c>
      <c r="AK388" s="378">
        <f t="shared" si="120"/>
        <v>0</v>
      </c>
      <c r="AL388" s="378">
        <f t="shared" si="120"/>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21">Y265*Y387</f>
        <v>0</v>
      </c>
      <c r="Z389" s="378">
        <f t="shared" si="121"/>
        <v>0</v>
      </c>
      <c r="AA389" s="378">
        <f t="shared" si="121"/>
        <v>0</v>
      </c>
      <c r="AB389" s="378">
        <f t="shared" si="121"/>
        <v>0</v>
      </c>
      <c r="AC389" s="378">
        <f t="shared" si="121"/>
        <v>0</v>
      </c>
      <c r="AD389" s="378">
        <f t="shared" si="121"/>
        <v>0</v>
      </c>
      <c r="AE389" s="378">
        <f t="shared" si="121"/>
        <v>0</v>
      </c>
      <c r="AF389" s="378">
        <f t="shared" si="121"/>
        <v>0</v>
      </c>
      <c r="AG389" s="378">
        <f t="shared" si="121"/>
        <v>0</v>
      </c>
      <c r="AH389" s="378">
        <f t="shared" si="121"/>
        <v>0</v>
      </c>
      <c r="AI389" s="378">
        <f t="shared" si="121"/>
        <v>0</v>
      </c>
      <c r="AJ389" s="378">
        <f t="shared" si="121"/>
        <v>0</v>
      </c>
      <c r="AK389" s="378">
        <f t="shared" si="121"/>
        <v>0</v>
      </c>
      <c r="AL389" s="378">
        <f t="shared" si="121"/>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22">Z384*Z387</f>
        <v>0</v>
      </c>
      <c r="AA390" s="378">
        <f t="shared" si="122"/>
        <v>0</v>
      </c>
      <c r="AB390" s="378">
        <f t="shared" si="122"/>
        <v>0</v>
      </c>
      <c r="AC390" s="378">
        <f t="shared" si="122"/>
        <v>0</v>
      </c>
      <c r="AD390" s="378">
        <f t="shared" si="122"/>
        <v>0</v>
      </c>
      <c r="AE390" s="378">
        <f t="shared" si="122"/>
        <v>0</v>
      </c>
      <c r="AF390" s="378">
        <f t="shared" ref="AF390:AL390" si="123">AF384*AF387</f>
        <v>0</v>
      </c>
      <c r="AG390" s="378">
        <f t="shared" si="123"/>
        <v>0</v>
      </c>
      <c r="AH390" s="378">
        <f t="shared" si="123"/>
        <v>0</v>
      </c>
      <c r="AI390" s="378">
        <f t="shared" si="123"/>
        <v>0</v>
      </c>
      <c r="AJ390" s="378">
        <f t="shared" si="123"/>
        <v>0</v>
      </c>
      <c r="AK390" s="378">
        <f t="shared" si="123"/>
        <v>0</v>
      </c>
      <c r="AL390" s="378">
        <f t="shared" si="123"/>
        <v>0</v>
      </c>
      <c r="AM390" s="626">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4">SUM(AA388:AA390)</f>
        <v>0</v>
      </c>
      <c r="AB391" s="346">
        <f t="shared" si="124"/>
        <v>0</v>
      </c>
      <c r="AC391" s="346">
        <f t="shared" si="124"/>
        <v>0</v>
      </c>
      <c r="AD391" s="346">
        <f t="shared" si="124"/>
        <v>0</v>
      </c>
      <c r="AE391" s="346">
        <f t="shared" si="124"/>
        <v>0</v>
      </c>
      <c r="AF391" s="346">
        <f t="shared" ref="AF391:AL391" si="125">SUM(AF388:AF390)</f>
        <v>0</v>
      </c>
      <c r="AG391" s="346">
        <f t="shared" si="125"/>
        <v>0</v>
      </c>
      <c r="AH391" s="346">
        <f t="shared" si="125"/>
        <v>0</v>
      </c>
      <c r="AI391" s="346">
        <f t="shared" si="125"/>
        <v>0</v>
      </c>
      <c r="AJ391" s="346">
        <f t="shared" si="125"/>
        <v>0</v>
      </c>
      <c r="AK391" s="346">
        <f t="shared" si="125"/>
        <v>0</v>
      </c>
      <c r="AL391" s="346">
        <f t="shared" si="12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6">Y385*Y387</f>
        <v>0</v>
      </c>
      <c r="Z392" s="347">
        <f t="shared" si="126"/>
        <v>0</v>
      </c>
      <c r="AA392" s="347">
        <f t="shared" si="126"/>
        <v>0</v>
      </c>
      <c r="AB392" s="347">
        <f t="shared" si="126"/>
        <v>0</v>
      </c>
      <c r="AC392" s="347">
        <f t="shared" si="126"/>
        <v>0</v>
      </c>
      <c r="AD392" s="347">
        <f t="shared" si="126"/>
        <v>0</v>
      </c>
      <c r="AE392" s="347">
        <f t="shared" si="126"/>
        <v>0</v>
      </c>
      <c r="AF392" s="347">
        <f t="shared" ref="AF392:AL392" si="127">AF385*AF387</f>
        <v>0</v>
      </c>
      <c r="AG392" s="347">
        <f t="shared" si="127"/>
        <v>0</v>
      </c>
      <c r="AH392" s="347">
        <f t="shared" si="127"/>
        <v>0</v>
      </c>
      <c r="AI392" s="347">
        <f t="shared" si="127"/>
        <v>0</v>
      </c>
      <c r="AJ392" s="347">
        <f t="shared" si="127"/>
        <v>0</v>
      </c>
      <c r="AK392" s="347">
        <f t="shared" si="127"/>
        <v>0</v>
      </c>
      <c r="AL392" s="347">
        <f t="shared" si="12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8460444.5800000001</v>
      </c>
      <c r="Z395" s="291">
        <f>SUMPRODUCT(E279:E382,Z279:Z382)</f>
        <v>5150118.1999999993</v>
      </c>
      <c r="AA395" s="291">
        <f>IF(AA278="kW",SUMPRODUCT(N279:N382,P279:P382,AA279:AA382),SUMPRODUCT(E279:E382,AA279:AA382))</f>
        <v>35031.907200000001</v>
      </c>
      <c r="AB395" s="291">
        <f>IF(AB278="kW",SUMPRODUCT(N279:N382,P279:P382,AB279:AB382),SUMPRODUCT(E279:E382,AB279:AB382))</f>
        <v>3046.2527999999998</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8298943.2300000004</v>
      </c>
      <c r="Z396" s="291">
        <f>SUMPRODUCT(F279:F382,Z279:Z382)</f>
        <v>5127794.4799999995</v>
      </c>
      <c r="AA396" s="291">
        <f>IF(AA278="kW",SUMPRODUCT(N279:N382,Q279:Q382,AA279:AA382),SUMPRODUCT(F279:F382,AA279:AA382))</f>
        <v>34836.0576</v>
      </c>
      <c r="AB396" s="291">
        <f>IF(AB278="kW",SUMPRODUCT(N279:N382,Q279:Q382,AB279:AB382),SUMPRODUCT(F279:F382,AB279:AB382))</f>
        <v>3029.2224000000001</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7746553.629999999</v>
      </c>
      <c r="Z397" s="291">
        <f>SUMPRODUCT(G279:G382,Z279:Z382)</f>
        <v>5008482.7199999988</v>
      </c>
      <c r="AA397" s="291">
        <f>IF(AA278="kW",SUMPRODUCT(N279:N382,R279:R382,AA279:AA382),SUMPRODUCT(G279:G382,AA279:AA382))</f>
        <v>34144.622400000007</v>
      </c>
      <c r="AB397" s="291">
        <f>IF(AB278="kW",SUMPRODUCT(N279:N382,R279:R382,AB279:AB382),SUMPRODUCT(G279:G382,AB279:AB382))</f>
        <v>2969.0976000000005</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7358874.4400000004</v>
      </c>
      <c r="Z398" s="291">
        <f>SUMPRODUCT(H279:H382,Z279:Z382)</f>
        <v>3809763.55</v>
      </c>
      <c r="AA398" s="291">
        <f>IF(AA278="kW",SUMPRODUCT(N279:N382,S279:S382,AA279:AA382),SUMPRODUCT(H279:H382,AA279:AA382))</f>
        <v>31314.849600000001</v>
      </c>
      <c r="AB398" s="291">
        <f>IF(AB278="kW",SUMPRODUCT(N279:N382,S279:S382,AB279:AB382),SUMPRODUCT(H279:H382,AB279:AB382))</f>
        <v>2723.0303999999996</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7006817.4099999992</v>
      </c>
      <c r="Z399" s="291">
        <f>SUMPRODUCT(I279:I382,Z279:Z382)</f>
        <v>3809763.55</v>
      </c>
      <c r="AA399" s="291">
        <f>IF(AA278="kW",SUMPRODUCT(N279:N382,T279:T382,AA279:AA382),SUMPRODUCT(I279:I382,AA279:AA382))</f>
        <v>29980.003199999999</v>
      </c>
      <c r="AB399" s="291">
        <f>IF(AB278="kW",SUMPRODUCT(N279:N382,T279:T382,AB279:AB382),SUMPRODUCT(I279:I382,AB279:AB382))</f>
        <v>2606.9567999999999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6862915.96</v>
      </c>
      <c r="Z400" s="291">
        <f>SUMPRODUCT(J279:J382,Z279:Z382)</f>
        <v>3809763.55</v>
      </c>
      <c r="AA400" s="291">
        <f>IF(AA278="kW",SUMPRODUCT(N279:N382,U279:U382,AA279:AA382),SUMPRODUCT(J279:J382,AA279:AA382))</f>
        <v>29980.003199999999</v>
      </c>
      <c r="AB400" s="291">
        <f>IF(AB278="kW",SUMPRODUCT(N279:N382,U279:U382,AB279:AB382),SUMPRODUCT(J279:J382,AB279:AB382))</f>
        <v>2606.9567999999999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6854562.0499999998</v>
      </c>
      <c r="Z401" s="326">
        <f>SUMPRODUCT(K279:K382,Z279:Z382)</f>
        <v>3809763.55</v>
      </c>
      <c r="AA401" s="326">
        <f>IF(AA278="kW",SUMPRODUCT(N279:N382,V279:V382,AA279:AA382),SUMPRODUCT(K279:K382,AA279:AA382))</f>
        <v>29947.435200000004</v>
      </c>
      <c r="AB401" s="326">
        <f>IF(AB278="kW",SUMPRODUCT(N279:N382,V279:V382,AB279:AB382),SUMPRODUCT(K279:K382,AB279:AB382))</f>
        <v>2604.1248000000001</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21" t="s">
        <v>211</v>
      </c>
      <c r="C405" s="823" t="s">
        <v>33</v>
      </c>
      <c r="D405" s="284" t="s">
        <v>422</v>
      </c>
      <c r="E405" s="825" t="s">
        <v>209</v>
      </c>
      <c r="F405" s="826"/>
      <c r="G405" s="826"/>
      <c r="H405" s="826"/>
      <c r="I405" s="826"/>
      <c r="J405" s="826"/>
      <c r="K405" s="826"/>
      <c r="L405" s="826"/>
      <c r="M405" s="827"/>
      <c r="N405" s="828" t="s">
        <v>213</v>
      </c>
      <c r="O405" s="284" t="s">
        <v>423</v>
      </c>
      <c r="P405" s="825" t="s">
        <v>212</v>
      </c>
      <c r="Q405" s="826"/>
      <c r="R405" s="826"/>
      <c r="S405" s="826"/>
      <c r="T405" s="826"/>
      <c r="U405" s="826"/>
      <c r="V405" s="826"/>
      <c r="W405" s="826"/>
      <c r="X405" s="827"/>
      <c r="Y405" s="818" t="s">
        <v>243</v>
      </c>
      <c r="Z405" s="819"/>
      <c r="AA405" s="819"/>
      <c r="AB405" s="819"/>
      <c r="AC405" s="819"/>
      <c r="AD405" s="819"/>
      <c r="AE405" s="819"/>
      <c r="AF405" s="819"/>
      <c r="AG405" s="819"/>
      <c r="AH405" s="819"/>
      <c r="AI405" s="819"/>
      <c r="AJ405" s="819"/>
      <c r="AK405" s="819"/>
      <c r="AL405" s="819"/>
      <c r="AM405" s="820"/>
    </row>
    <row r="406" spans="1:40" ht="45.75" customHeight="1">
      <c r="B406" s="822"/>
      <c r="C406" s="824"/>
      <c r="D406" s="285">
        <v>2014</v>
      </c>
      <c r="E406" s="285">
        <v>2015</v>
      </c>
      <c r="F406" s="285">
        <v>2016</v>
      </c>
      <c r="G406" s="285">
        <v>2017</v>
      </c>
      <c r="H406" s="285">
        <v>2018</v>
      </c>
      <c r="I406" s="285">
        <v>2019</v>
      </c>
      <c r="J406" s="285">
        <v>2020</v>
      </c>
      <c r="K406" s="285">
        <v>2021</v>
      </c>
      <c r="L406" s="285">
        <v>2022</v>
      </c>
      <c r="M406" s="285">
        <v>2023</v>
      </c>
      <c r="N406" s="82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+AA20</f>
        <v>General Service 50 to 4,999 kW</v>
      </c>
      <c r="AB406" s="285" t="str">
        <f t="shared" ref="AB406:AL406" si="128">+AB20</f>
        <v>Large Use</v>
      </c>
      <c r="AC406" s="285" t="str">
        <f t="shared" si="128"/>
        <v>Large Use 2</v>
      </c>
      <c r="AD406" s="285" t="str">
        <f t="shared" si="128"/>
        <v>Street Lighting</v>
      </c>
      <c r="AE406" s="285" t="str">
        <f t="shared" si="128"/>
        <v>Unmetered Scattered Load</v>
      </c>
      <c r="AF406" s="285" t="str">
        <f t="shared" si="128"/>
        <v/>
      </c>
      <c r="AG406" s="285" t="str">
        <f t="shared" si="128"/>
        <v/>
      </c>
      <c r="AH406" s="285" t="str">
        <f t="shared" si="128"/>
        <v/>
      </c>
      <c r="AI406" s="285" t="str">
        <f t="shared" si="128"/>
        <v/>
      </c>
      <c r="AJ406" s="285" t="str">
        <f t="shared" si="128"/>
        <v/>
      </c>
      <c r="AK406" s="285" t="str">
        <f t="shared" si="128"/>
        <v/>
      </c>
      <c r="AL406" s="285" t="str">
        <f t="shared" si="128"/>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+AA21</f>
        <v>kW</v>
      </c>
      <c r="AB407" s="291" t="str">
        <f t="shared" ref="AB407:AL407" si="129">+AB21</f>
        <v>kW</v>
      </c>
      <c r="AC407" s="291" t="str">
        <f t="shared" si="129"/>
        <v>kW</v>
      </c>
      <c r="AD407" s="291" t="str">
        <f t="shared" si="129"/>
        <v>kW</v>
      </c>
      <c r="AE407" s="291" t="str">
        <f t="shared" si="129"/>
        <v>kWh</v>
      </c>
      <c r="AF407" s="291">
        <f t="shared" si="129"/>
        <v>0</v>
      </c>
      <c r="AG407" s="291">
        <f t="shared" si="129"/>
        <v>0</v>
      </c>
      <c r="AH407" s="291">
        <f t="shared" si="129"/>
        <v>0</v>
      </c>
      <c r="AI407" s="291">
        <f t="shared" si="129"/>
        <v>0</v>
      </c>
      <c r="AJ407" s="291">
        <f t="shared" si="129"/>
        <v>0</v>
      </c>
      <c r="AK407" s="291">
        <f t="shared" si="129"/>
        <v>0</v>
      </c>
      <c r="AL407" s="291">
        <f t="shared" si="129"/>
        <v>0</v>
      </c>
      <c r="AM407" s="292"/>
    </row>
    <row r="408" spans="1:40" ht="15" outlineLevel="1">
      <c r="A408" s="508">
        <v>1</v>
      </c>
      <c r="B408" s="294" t="s">
        <v>1</v>
      </c>
      <c r="C408" s="291" t="s">
        <v>25</v>
      </c>
      <c r="D408" s="295">
        <v>263320</v>
      </c>
      <c r="E408" s="295">
        <v>263320.39999999997</v>
      </c>
      <c r="F408" s="295">
        <v>263320.39999999997</v>
      </c>
      <c r="G408" s="295">
        <v>0</v>
      </c>
      <c r="H408" s="295">
        <v>0</v>
      </c>
      <c r="I408" s="295">
        <v>0</v>
      </c>
      <c r="J408" s="295">
        <v>0</v>
      </c>
      <c r="K408" s="295">
        <v>0</v>
      </c>
      <c r="L408" s="295">
        <v>0</v>
      </c>
      <c r="M408" s="295">
        <v>0</v>
      </c>
      <c r="N408" s="291"/>
      <c r="O408" s="295">
        <v>39</v>
      </c>
      <c r="P408" s="295">
        <v>39.450000000000003</v>
      </c>
      <c r="Q408" s="295">
        <v>39.450000000000003</v>
      </c>
      <c r="R408" s="295">
        <v>0</v>
      </c>
      <c r="S408" s="295">
        <v>0</v>
      </c>
      <c r="T408" s="295">
        <v>0</v>
      </c>
      <c r="U408" s="295">
        <v>0</v>
      </c>
      <c r="V408" s="295">
        <v>0</v>
      </c>
      <c r="W408" s="295">
        <v>0</v>
      </c>
      <c r="X408" s="295">
        <v>0</v>
      </c>
      <c r="Y408" s="749">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30">AA408</f>
        <v>0</v>
      </c>
      <c r="AB409" s="411">
        <f t="shared" si="130"/>
        <v>0</v>
      </c>
      <c r="AC409" s="411">
        <f t="shared" si="130"/>
        <v>0</v>
      </c>
      <c r="AD409" s="411">
        <f t="shared" si="130"/>
        <v>0</v>
      </c>
      <c r="AE409" s="411">
        <f t="shared" si="130"/>
        <v>0</v>
      </c>
      <c r="AF409" s="411">
        <f t="shared" si="130"/>
        <v>0</v>
      </c>
      <c r="AG409" s="411">
        <f t="shared" si="130"/>
        <v>0</v>
      </c>
      <c r="AH409" s="411">
        <f t="shared" si="130"/>
        <v>0</v>
      </c>
      <c r="AI409" s="411">
        <f t="shared" si="130"/>
        <v>0</v>
      </c>
      <c r="AJ409" s="411">
        <f t="shared" si="130"/>
        <v>0</v>
      </c>
      <c r="AK409" s="411">
        <f t="shared" si="130"/>
        <v>0</v>
      </c>
      <c r="AL409" s="411">
        <f t="shared" si="130"/>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74996</v>
      </c>
      <c r="E411" s="295">
        <v>74996.3</v>
      </c>
      <c r="F411" s="295">
        <v>74996.3</v>
      </c>
      <c r="G411" s="295">
        <v>74996.3</v>
      </c>
      <c r="H411" s="295" t="s">
        <v>750</v>
      </c>
      <c r="I411" s="295" t="s">
        <v>750</v>
      </c>
      <c r="J411" s="295" t="s">
        <v>750</v>
      </c>
      <c r="K411" s="295" t="s">
        <v>750</v>
      </c>
      <c r="L411" s="295" t="s">
        <v>750</v>
      </c>
      <c r="M411" s="295" t="s">
        <v>750</v>
      </c>
      <c r="N411" s="291"/>
      <c r="O411" s="295">
        <v>42</v>
      </c>
      <c r="P411" s="295">
        <v>42.06</v>
      </c>
      <c r="Q411" s="295">
        <v>42.06</v>
      </c>
      <c r="R411" s="295">
        <v>42.06</v>
      </c>
      <c r="S411" s="295" t="s">
        <v>751</v>
      </c>
      <c r="T411" s="295" t="s">
        <v>751</v>
      </c>
      <c r="U411" s="295" t="s">
        <v>751</v>
      </c>
      <c r="V411" s="295" t="s">
        <v>751</v>
      </c>
      <c r="W411" s="295" t="s">
        <v>751</v>
      </c>
      <c r="X411" s="295" t="s">
        <v>751</v>
      </c>
      <c r="Y411" s="749">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31">AA411</f>
        <v>0</v>
      </c>
      <c r="AB412" s="411">
        <f t="shared" si="131"/>
        <v>0</v>
      </c>
      <c r="AC412" s="411">
        <f t="shared" si="131"/>
        <v>0</v>
      </c>
      <c r="AD412" s="411">
        <f t="shared" si="131"/>
        <v>0</v>
      </c>
      <c r="AE412" s="411">
        <f t="shared" si="131"/>
        <v>0</v>
      </c>
      <c r="AF412" s="411">
        <f t="shared" si="131"/>
        <v>0</v>
      </c>
      <c r="AG412" s="411">
        <f t="shared" si="131"/>
        <v>0</v>
      </c>
      <c r="AH412" s="411">
        <f t="shared" si="131"/>
        <v>0</v>
      </c>
      <c r="AI412" s="411">
        <f t="shared" si="131"/>
        <v>0</v>
      </c>
      <c r="AJ412" s="411">
        <f t="shared" si="131"/>
        <v>0</v>
      </c>
      <c r="AK412" s="411">
        <f t="shared" si="131"/>
        <v>0</v>
      </c>
      <c r="AL412" s="411">
        <f t="shared" si="131"/>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2035819</v>
      </c>
      <c r="E414" s="295">
        <v>2035819.19</v>
      </c>
      <c r="F414" s="295">
        <v>2035819.19</v>
      </c>
      <c r="G414" s="295">
        <v>2035819.19</v>
      </c>
      <c r="H414" s="295">
        <v>2035819.19</v>
      </c>
      <c r="I414" s="295">
        <v>2035819.19</v>
      </c>
      <c r="J414" s="295">
        <v>2035819.19</v>
      </c>
      <c r="K414" s="295">
        <v>2035819.19</v>
      </c>
      <c r="L414" s="295">
        <v>2035819.19</v>
      </c>
      <c r="M414" s="295">
        <v>2035819.19</v>
      </c>
      <c r="N414" s="291"/>
      <c r="O414" s="295">
        <v>1109</v>
      </c>
      <c r="P414" s="295">
        <v>1109.07</v>
      </c>
      <c r="Q414" s="295">
        <v>1109.07</v>
      </c>
      <c r="R414" s="295">
        <v>1109.07</v>
      </c>
      <c r="S414" s="295">
        <v>1109.07</v>
      </c>
      <c r="T414" s="295">
        <v>1109.07</v>
      </c>
      <c r="U414" s="295">
        <v>1109.07</v>
      </c>
      <c r="V414" s="295">
        <v>1109.07</v>
      </c>
      <c r="W414" s="295">
        <v>1109.07</v>
      </c>
      <c r="X414" s="295">
        <v>1109.07</v>
      </c>
      <c r="Y414" s="749">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32">AA414</f>
        <v>0</v>
      </c>
      <c r="AB415" s="411">
        <f t="shared" si="132"/>
        <v>0</v>
      </c>
      <c r="AC415" s="411">
        <f t="shared" si="132"/>
        <v>0</v>
      </c>
      <c r="AD415" s="411">
        <f t="shared" si="132"/>
        <v>0</v>
      </c>
      <c r="AE415" s="411">
        <f t="shared" si="132"/>
        <v>0</v>
      </c>
      <c r="AF415" s="411">
        <f t="shared" si="132"/>
        <v>0</v>
      </c>
      <c r="AG415" s="411">
        <f t="shared" si="132"/>
        <v>0</v>
      </c>
      <c r="AH415" s="411">
        <f t="shared" si="132"/>
        <v>0</v>
      </c>
      <c r="AI415" s="411">
        <f t="shared" si="132"/>
        <v>0</v>
      </c>
      <c r="AJ415" s="411">
        <f t="shared" si="132"/>
        <v>0</v>
      </c>
      <c r="AK415" s="411">
        <f t="shared" si="132"/>
        <v>0</v>
      </c>
      <c r="AL415" s="411">
        <f t="shared" si="132"/>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1153159</v>
      </c>
      <c r="E417" s="295">
        <v>1074242.3899999999</v>
      </c>
      <c r="F417" s="295">
        <v>1035847.51</v>
      </c>
      <c r="G417" s="295">
        <v>1035847.51</v>
      </c>
      <c r="H417" s="295">
        <v>1035847.51</v>
      </c>
      <c r="I417" s="295">
        <v>1035847.51</v>
      </c>
      <c r="J417" s="295">
        <v>1035847.51</v>
      </c>
      <c r="K417" s="295">
        <v>1033860.44</v>
      </c>
      <c r="L417" s="295">
        <v>1033860.44</v>
      </c>
      <c r="M417" s="295">
        <v>886442.62</v>
      </c>
      <c r="N417" s="291"/>
      <c r="O417" s="295">
        <v>86</v>
      </c>
      <c r="P417" s="295">
        <v>81.44</v>
      </c>
      <c r="Q417" s="295">
        <v>79.02</v>
      </c>
      <c r="R417" s="295">
        <v>79.02</v>
      </c>
      <c r="S417" s="295">
        <v>79.02</v>
      </c>
      <c r="T417" s="295">
        <v>79.02</v>
      </c>
      <c r="U417" s="295">
        <v>79.02</v>
      </c>
      <c r="V417" s="295">
        <v>78.8</v>
      </c>
      <c r="W417" s="295">
        <v>78.8</v>
      </c>
      <c r="X417" s="295">
        <v>69.540000000000006</v>
      </c>
      <c r="Y417" s="749">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33">AA417</f>
        <v>0</v>
      </c>
      <c r="AB418" s="411">
        <f t="shared" si="133"/>
        <v>0</v>
      </c>
      <c r="AC418" s="411">
        <f t="shared" si="133"/>
        <v>0</v>
      </c>
      <c r="AD418" s="411">
        <f t="shared" si="133"/>
        <v>0</v>
      </c>
      <c r="AE418" s="411">
        <f t="shared" si="133"/>
        <v>0</v>
      </c>
      <c r="AF418" s="411">
        <f t="shared" si="133"/>
        <v>0</v>
      </c>
      <c r="AG418" s="411">
        <f t="shared" si="133"/>
        <v>0</v>
      </c>
      <c r="AH418" s="411">
        <f t="shared" si="133"/>
        <v>0</v>
      </c>
      <c r="AI418" s="411">
        <f t="shared" si="133"/>
        <v>0</v>
      </c>
      <c r="AJ418" s="411">
        <f t="shared" si="133"/>
        <v>0</v>
      </c>
      <c r="AK418" s="411">
        <f t="shared" si="133"/>
        <v>0</v>
      </c>
      <c r="AL418" s="411">
        <f t="shared" si="133"/>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4968775</v>
      </c>
      <c r="E420" s="295">
        <v>4310359.59</v>
      </c>
      <c r="F420" s="295">
        <v>3967230.08</v>
      </c>
      <c r="G420" s="295">
        <v>3967230.08</v>
      </c>
      <c r="H420" s="295">
        <v>3967230.08</v>
      </c>
      <c r="I420" s="295">
        <v>3967230.08</v>
      </c>
      <c r="J420" s="295">
        <v>3967230.08</v>
      </c>
      <c r="K420" s="295">
        <v>3965511.53</v>
      </c>
      <c r="L420" s="295">
        <v>3965511.53</v>
      </c>
      <c r="M420" s="295">
        <v>3688146.04</v>
      </c>
      <c r="N420" s="291"/>
      <c r="O420" s="295">
        <v>325</v>
      </c>
      <c r="P420" s="295">
        <v>283.85000000000002</v>
      </c>
      <c r="Q420" s="295">
        <v>262.31</v>
      </c>
      <c r="R420" s="295">
        <v>262.31</v>
      </c>
      <c r="S420" s="295">
        <v>262.31</v>
      </c>
      <c r="T420" s="295">
        <v>262.31</v>
      </c>
      <c r="U420" s="295">
        <v>262.31</v>
      </c>
      <c r="V420" s="295">
        <v>262.11</v>
      </c>
      <c r="W420" s="295">
        <v>262.11</v>
      </c>
      <c r="X420" s="295">
        <v>244.7</v>
      </c>
      <c r="Y420" s="749">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34">AA420</f>
        <v>0</v>
      </c>
      <c r="AB421" s="411">
        <f t="shared" si="134"/>
        <v>0</v>
      </c>
      <c r="AC421" s="411">
        <f t="shared" si="134"/>
        <v>0</v>
      </c>
      <c r="AD421" s="411">
        <f t="shared" si="134"/>
        <v>0</v>
      </c>
      <c r="AE421" s="411">
        <f t="shared" si="134"/>
        <v>0</v>
      </c>
      <c r="AF421" s="411">
        <f t="shared" si="134"/>
        <v>0</v>
      </c>
      <c r="AG421" s="411">
        <f t="shared" si="134"/>
        <v>0</v>
      </c>
      <c r="AH421" s="411">
        <f t="shared" si="134"/>
        <v>0</v>
      </c>
      <c r="AI421" s="411">
        <f t="shared" si="134"/>
        <v>0</v>
      </c>
      <c r="AJ421" s="411">
        <f t="shared" si="134"/>
        <v>0</v>
      </c>
      <c r="AK421" s="411">
        <f t="shared" si="134"/>
        <v>0</v>
      </c>
      <c r="AL421" s="411">
        <f t="shared" si="13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35">AA423</f>
        <v>0</v>
      </c>
      <c r="AB424" s="411">
        <f t="shared" si="135"/>
        <v>0</v>
      </c>
      <c r="AC424" s="411">
        <f t="shared" si="135"/>
        <v>0</v>
      </c>
      <c r="AD424" s="411">
        <f t="shared" si="135"/>
        <v>0</v>
      </c>
      <c r="AE424" s="411">
        <f t="shared" si="135"/>
        <v>0</v>
      </c>
      <c r="AF424" s="411">
        <f t="shared" si="135"/>
        <v>0</v>
      </c>
      <c r="AG424" s="411">
        <f t="shared" si="135"/>
        <v>0</v>
      </c>
      <c r="AH424" s="411">
        <f t="shared" si="135"/>
        <v>0</v>
      </c>
      <c r="AI424" s="411">
        <f t="shared" si="135"/>
        <v>0</v>
      </c>
      <c r="AJ424" s="411">
        <f t="shared" si="135"/>
        <v>0</v>
      </c>
      <c r="AK424" s="411">
        <f t="shared" si="135"/>
        <v>0</v>
      </c>
      <c r="AL424" s="411">
        <f t="shared" si="135"/>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v>1510</v>
      </c>
      <c r="E426" s="295"/>
      <c r="F426" s="295"/>
      <c r="G426" s="295"/>
      <c r="H426" s="295"/>
      <c r="I426" s="295"/>
      <c r="J426" s="295"/>
      <c r="K426" s="295"/>
      <c r="L426" s="295"/>
      <c r="M426" s="295"/>
      <c r="N426" s="291"/>
      <c r="O426" s="295">
        <v>4457</v>
      </c>
      <c r="P426" s="295"/>
      <c r="Q426" s="295"/>
      <c r="R426" s="295"/>
      <c r="S426" s="295"/>
      <c r="T426" s="295"/>
      <c r="U426" s="295"/>
      <c r="V426" s="295"/>
      <c r="W426" s="295"/>
      <c r="X426" s="295"/>
      <c r="Y426" s="749">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36">AA426</f>
        <v>0</v>
      </c>
      <c r="AB427" s="411">
        <f t="shared" si="136"/>
        <v>0</v>
      </c>
      <c r="AC427" s="411">
        <f t="shared" si="136"/>
        <v>0</v>
      </c>
      <c r="AD427" s="411">
        <f t="shared" si="136"/>
        <v>0</v>
      </c>
      <c r="AE427" s="411">
        <f t="shared" si="136"/>
        <v>0</v>
      </c>
      <c r="AF427" s="411">
        <f t="shared" si="136"/>
        <v>0</v>
      </c>
      <c r="AG427" s="411">
        <f t="shared" si="136"/>
        <v>0</v>
      </c>
      <c r="AH427" s="411">
        <f t="shared" si="136"/>
        <v>0</v>
      </c>
      <c r="AI427" s="411">
        <f t="shared" si="136"/>
        <v>0</v>
      </c>
      <c r="AJ427" s="411">
        <f t="shared" si="136"/>
        <v>0</v>
      </c>
      <c r="AK427" s="411">
        <f t="shared" si="136"/>
        <v>0</v>
      </c>
      <c r="AL427" s="411">
        <f t="shared" si="136"/>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7">AA429</f>
        <v>0</v>
      </c>
      <c r="AB430" s="411">
        <f t="shared" si="137"/>
        <v>0</v>
      </c>
      <c r="AC430" s="411">
        <f t="shared" si="137"/>
        <v>0</v>
      </c>
      <c r="AD430" s="411">
        <f t="shared" si="137"/>
        <v>0</v>
      </c>
      <c r="AE430" s="411">
        <f t="shared" si="137"/>
        <v>0</v>
      </c>
      <c r="AF430" s="411">
        <f t="shared" si="137"/>
        <v>0</v>
      </c>
      <c r="AG430" s="411">
        <f t="shared" si="137"/>
        <v>0</v>
      </c>
      <c r="AH430" s="411">
        <f t="shared" si="137"/>
        <v>0</v>
      </c>
      <c r="AI430" s="411">
        <f t="shared" si="137"/>
        <v>0</v>
      </c>
      <c r="AJ430" s="411">
        <f t="shared" si="137"/>
        <v>0</v>
      </c>
      <c r="AK430" s="411">
        <f t="shared" si="137"/>
        <v>0</v>
      </c>
      <c r="AL430" s="411">
        <f t="shared" si="137"/>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8">AA432</f>
        <v>0</v>
      </c>
      <c r="AB433" s="411">
        <f t="shared" si="138"/>
        <v>0</v>
      </c>
      <c r="AC433" s="411">
        <f t="shared" si="138"/>
        <v>0</v>
      </c>
      <c r="AD433" s="411">
        <f t="shared" si="138"/>
        <v>0</v>
      </c>
      <c r="AE433" s="411">
        <f t="shared" si="138"/>
        <v>0</v>
      </c>
      <c r="AF433" s="411">
        <f t="shared" si="138"/>
        <v>0</v>
      </c>
      <c r="AG433" s="411">
        <f t="shared" si="138"/>
        <v>0</v>
      </c>
      <c r="AH433" s="411">
        <f t="shared" si="138"/>
        <v>0</v>
      </c>
      <c r="AI433" s="411">
        <f t="shared" si="138"/>
        <v>0</v>
      </c>
      <c r="AJ433" s="411">
        <f t="shared" si="138"/>
        <v>0</v>
      </c>
      <c r="AK433" s="411">
        <f t="shared" si="138"/>
        <v>0</v>
      </c>
      <c r="AL433" s="411">
        <f t="shared" si="138"/>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v>19282049</v>
      </c>
      <c r="E436" s="295">
        <v>19255189.07</v>
      </c>
      <c r="F436" s="295">
        <v>19255189.07</v>
      </c>
      <c r="G436" s="295">
        <v>18858307.379999999</v>
      </c>
      <c r="H436" s="295">
        <v>18858307.379999999</v>
      </c>
      <c r="I436" s="295">
        <v>18752564.420000002</v>
      </c>
      <c r="J436" s="295">
        <v>18193283.27</v>
      </c>
      <c r="K436" s="295">
        <v>18193283.27</v>
      </c>
      <c r="L436" s="295">
        <v>17398195.960000001</v>
      </c>
      <c r="M436" s="295">
        <v>14887214.939999999</v>
      </c>
      <c r="N436" s="295">
        <v>12</v>
      </c>
      <c r="O436" s="295">
        <v>2594</v>
      </c>
      <c r="P436" s="295">
        <v>2586.13</v>
      </c>
      <c r="Q436" s="295">
        <v>2586.13</v>
      </c>
      <c r="R436" s="295">
        <v>2472.61</v>
      </c>
      <c r="S436" s="295">
        <v>2472.61</v>
      </c>
      <c r="T436" s="295">
        <v>2442.5100000000002</v>
      </c>
      <c r="U436" s="295">
        <v>2362.29</v>
      </c>
      <c r="V436" s="295">
        <v>2362.29</v>
      </c>
      <c r="W436" s="295">
        <v>2260.19</v>
      </c>
      <c r="X436" s="295">
        <v>1920.36</v>
      </c>
      <c r="Y436" s="415"/>
      <c r="Z436" s="469"/>
      <c r="AA436" s="751">
        <v>0.79</v>
      </c>
      <c r="AB436" s="751">
        <v>0.21</v>
      </c>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9">AA436</f>
        <v>0.79</v>
      </c>
      <c r="AB437" s="411">
        <f t="shared" si="139"/>
        <v>0.21</v>
      </c>
      <c r="AC437" s="411">
        <f t="shared" si="139"/>
        <v>0</v>
      </c>
      <c r="AD437" s="411">
        <f t="shared" si="139"/>
        <v>0</v>
      </c>
      <c r="AE437" s="411">
        <f t="shared" si="139"/>
        <v>0</v>
      </c>
      <c r="AF437" s="411">
        <f t="shared" si="139"/>
        <v>0</v>
      </c>
      <c r="AG437" s="411">
        <f t="shared" si="139"/>
        <v>0</v>
      </c>
      <c r="AH437" s="411">
        <f t="shared" si="139"/>
        <v>0</v>
      </c>
      <c r="AI437" s="411">
        <f t="shared" si="139"/>
        <v>0</v>
      </c>
      <c r="AJ437" s="411">
        <f t="shared" si="139"/>
        <v>0</v>
      </c>
      <c r="AK437" s="411">
        <f t="shared" si="139"/>
        <v>0</v>
      </c>
      <c r="AL437" s="411">
        <f t="shared" si="139"/>
        <v>0</v>
      </c>
      <c r="AM437" s="311"/>
    </row>
    <row r="438" spans="1:39" ht="15" outlineLevel="1">
      <c r="B438" s="310"/>
      <c r="C438" s="312"/>
      <c r="D438" s="746"/>
      <c r="E438" s="746"/>
      <c r="F438" s="746"/>
      <c r="G438" s="746"/>
      <c r="H438" s="746"/>
      <c r="I438" s="746"/>
      <c r="J438" s="746"/>
      <c r="K438" s="746"/>
      <c r="L438" s="746"/>
      <c r="M438" s="746"/>
      <c r="N438" s="291"/>
      <c r="O438" s="746"/>
      <c r="P438" s="746"/>
      <c r="Q438" s="746"/>
      <c r="R438" s="746"/>
      <c r="S438" s="746"/>
      <c r="T438" s="746"/>
      <c r="U438" s="746"/>
      <c r="V438" s="746"/>
      <c r="W438" s="746"/>
      <c r="X438" s="746"/>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v>2940240</v>
      </c>
      <c r="E439" s="295">
        <v>2919374.23</v>
      </c>
      <c r="F439" s="295">
        <v>2709943.37</v>
      </c>
      <c r="G439" s="295">
        <v>1775114.74</v>
      </c>
      <c r="H439" s="295">
        <v>1775114.74</v>
      </c>
      <c r="I439" s="295">
        <v>1775114.74</v>
      </c>
      <c r="J439" s="295">
        <v>1775114.74</v>
      </c>
      <c r="K439" s="295">
        <v>1775114.74</v>
      </c>
      <c r="L439" s="295">
        <v>1775114.74</v>
      </c>
      <c r="M439" s="295">
        <v>1775114.74</v>
      </c>
      <c r="N439" s="295">
        <v>12</v>
      </c>
      <c r="O439" s="295">
        <v>852</v>
      </c>
      <c r="P439" s="295">
        <v>846.64</v>
      </c>
      <c r="Q439" s="295">
        <v>789.11</v>
      </c>
      <c r="R439" s="295">
        <v>497</v>
      </c>
      <c r="S439" s="295">
        <v>497</v>
      </c>
      <c r="T439" s="295">
        <v>497</v>
      </c>
      <c r="U439" s="295">
        <v>497</v>
      </c>
      <c r="V439" s="295">
        <v>497</v>
      </c>
      <c r="W439" s="295">
        <v>497</v>
      </c>
      <c r="X439" s="295">
        <v>497</v>
      </c>
      <c r="Y439" s="415"/>
      <c r="Z439" s="751">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40">AA439</f>
        <v>0</v>
      </c>
      <c r="AB440" s="411">
        <f t="shared" si="140"/>
        <v>0</v>
      </c>
      <c r="AC440" s="411">
        <f t="shared" si="140"/>
        <v>0</v>
      </c>
      <c r="AD440" s="411">
        <f t="shared" si="140"/>
        <v>0</v>
      </c>
      <c r="AE440" s="411">
        <f t="shared" si="140"/>
        <v>0</v>
      </c>
      <c r="AF440" s="411">
        <f t="shared" si="140"/>
        <v>0</v>
      </c>
      <c r="AG440" s="411">
        <f t="shared" si="140"/>
        <v>0</v>
      </c>
      <c r="AH440" s="411">
        <f t="shared" si="140"/>
        <v>0</v>
      </c>
      <c r="AI440" s="411">
        <f t="shared" si="140"/>
        <v>0</v>
      </c>
      <c r="AJ440" s="411">
        <f t="shared" si="140"/>
        <v>0</v>
      </c>
      <c r="AK440" s="411">
        <f t="shared" si="140"/>
        <v>0</v>
      </c>
      <c r="AL440" s="411">
        <f t="shared" si="140"/>
        <v>0</v>
      </c>
      <c r="AM440" s="311"/>
    </row>
    <row r="441" spans="1:39" ht="15" outlineLevel="1">
      <c r="B441" s="314"/>
      <c r="C441" s="312"/>
      <c r="D441" s="746"/>
      <c r="E441" s="746"/>
      <c r="F441" s="746"/>
      <c r="G441" s="746"/>
      <c r="H441" s="746"/>
      <c r="I441" s="746"/>
      <c r="J441" s="746"/>
      <c r="K441" s="746"/>
      <c r="L441" s="746"/>
      <c r="M441" s="746"/>
      <c r="N441" s="291"/>
      <c r="O441" s="746"/>
      <c r="P441" s="746"/>
      <c r="Q441" s="746"/>
      <c r="R441" s="746"/>
      <c r="S441" s="746"/>
      <c r="T441" s="746"/>
      <c r="U441" s="746"/>
      <c r="V441" s="746"/>
      <c r="W441" s="746"/>
      <c r="X441" s="746"/>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v>157250</v>
      </c>
      <c r="E442" s="295">
        <v>157250.21</v>
      </c>
      <c r="F442" s="295">
        <v>157250.21</v>
      </c>
      <c r="G442" s="295" t="s">
        <v>750</v>
      </c>
      <c r="H442" s="295" t="s">
        <v>750</v>
      </c>
      <c r="I442" s="295" t="s">
        <v>750</v>
      </c>
      <c r="J442" s="295" t="s">
        <v>750</v>
      </c>
      <c r="K442" s="295" t="s">
        <v>750</v>
      </c>
      <c r="L442" s="295" t="s">
        <v>750</v>
      </c>
      <c r="M442" s="295" t="s">
        <v>750</v>
      </c>
      <c r="N442" s="295">
        <v>3</v>
      </c>
      <c r="O442" s="295">
        <v>133</v>
      </c>
      <c r="P442" s="295">
        <v>132.5</v>
      </c>
      <c r="Q442" s="295">
        <v>132.5</v>
      </c>
      <c r="R442" s="295" t="s">
        <v>751</v>
      </c>
      <c r="S442" s="295" t="s">
        <v>751</v>
      </c>
      <c r="T442" s="295" t="s">
        <v>751</v>
      </c>
      <c r="U442" s="295" t="s">
        <v>751</v>
      </c>
      <c r="V442" s="295" t="s">
        <v>751</v>
      </c>
      <c r="W442" s="295" t="s">
        <v>751</v>
      </c>
      <c r="X442" s="295" t="s">
        <v>751</v>
      </c>
      <c r="Y442" s="415"/>
      <c r="Z442" s="751">
        <v>1</v>
      </c>
      <c r="AA442" s="469"/>
      <c r="AB442" s="415"/>
      <c r="AC442" s="415"/>
      <c r="AD442" s="415"/>
      <c r="AE442" s="415"/>
      <c r="AF442" s="415"/>
      <c r="AG442" s="415"/>
      <c r="AH442" s="415"/>
      <c r="AI442" s="415"/>
      <c r="AJ442" s="415"/>
      <c r="AK442" s="415"/>
      <c r="AL442" s="415"/>
      <c r="AM442" s="296">
        <f>SUM(Y442:AL442)</f>
        <v>1</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1</v>
      </c>
      <c r="AA443" s="411">
        <f>AA442</f>
        <v>0</v>
      </c>
      <c r="AB443" s="411">
        <f t="shared" ref="AB443:AL443" si="141">AB442</f>
        <v>0</v>
      </c>
      <c r="AC443" s="411">
        <f t="shared" si="141"/>
        <v>0</v>
      </c>
      <c r="AD443" s="411">
        <f t="shared" si="141"/>
        <v>0</v>
      </c>
      <c r="AE443" s="411">
        <f t="shared" si="141"/>
        <v>0</v>
      </c>
      <c r="AF443" s="411">
        <f t="shared" si="141"/>
        <v>0</v>
      </c>
      <c r="AG443" s="411">
        <f t="shared" si="141"/>
        <v>0</v>
      </c>
      <c r="AH443" s="411">
        <f t="shared" si="141"/>
        <v>0</v>
      </c>
      <c r="AI443" s="411">
        <f t="shared" si="141"/>
        <v>0</v>
      </c>
      <c r="AJ443" s="411">
        <f t="shared" si="141"/>
        <v>0</v>
      </c>
      <c r="AK443" s="411">
        <f t="shared" si="141"/>
        <v>0</v>
      </c>
      <c r="AL443" s="411">
        <f t="shared" si="141"/>
        <v>0</v>
      </c>
      <c r="AM443" s="311"/>
    </row>
    <row r="444" spans="1:39" ht="15" outlineLevel="1">
      <c r="B444" s="314"/>
      <c r="C444" s="312"/>
      <c r="D444" s="750"/>
      <c r="E444" s="750"/>
      <c r="F444" s="750"/>
      <c r="G444" s="750"/>
      <c r="H444" s="750"/>
      <c r="I444" s="750"/>
      <c r="J444" s="750"/>
      <c r="K444" s="750"/>
      <c r="L444" s="750"/>
      <c r="M444" s="750"/>
      <c r="N444" s="291"/>
      <c r="O444" s="750"/>
      <c r="P444" s="750"/>
      <c r="Q444" s="750"/>
      <c r="R444" s="750"/>
      <c r="S444" s="750"/>
      <c r="T444" s="750"/>
      <c r="U444" s="750"/>
      <c r="V444" s="750"/>
      <c r="W444" s="750"/>
      <c r="X444" s="750"/>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v>521315</v>
      </c>
      <c r="E445" s="295">
        <v>521315.41</v>
      </c>
      <c r="F445" s="295">
        <v>521315.41</v>
      </c>
      <c r="G445" s="295">
        <v>521315.41</v>
      </c>
      <c r="H445" s="295">
        <v>521315.41</v>
      </c>
      <c r="I445" s="295">
        <v>521315.41</v>
      </c>
      <c r="J445" s="295">
        <v>521315.41</v>
      </c>
      <c r="K445" s="295">
        <v>521315.41</v>
      </c>
      <c r="L445" s="295">
        <v>521315.41</v>
      </c>
      <c r="M445" s="295">
        <v>521315.41</v>
      </c>
      <c r="N445" s="295">
        <v>12</v>
      </c>
      <c r="O445" s="295">
        <v>151</v>
      </c>
      <c r="P445" s="295">
        <v>151.19999999999999</v>
      </c>
      <c r="Q445" s="295">
        <v>151.19999999999999</v>
      </c>
      <c r="R445" s="295">
        <v>151.19999999999999</v>
      </c>
      <c r="S445" s="295">
        <v>151.19999999999999</v>
      </c>
      <c r="T445" s="295">
        <v>151.19999999999999</v>
      </c>
      <c r="U445" s="295">
        <v>151.19999999999999</v>
      </c>
      <c r="V445" s="295">
        <v>151.19999999999999</v>
      </c>
      <c r="W445" s="295">
        <v>151.19999999999999</v>
      </c>
      <c r="X445" s="295">
        <v>151.19999999999999</v>
      </c>
      <c r="Y445" s="415"/>
      <c r="Z445" s="751">
        <v>1</v>
      </c>
      <c r="AA445" s="415"/>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1</v>
      </c>
      <c r="AA446" s="411">
        <f>AA445</f>
        <v>0</v>
      </c>
      <c r="AB446" s="411">
        <f t="shared" ref="AB446:AL446" si="142">AB445</f>
        <v>0</v>
      </c>
      <c r="AC446" s="411">
        <f t="shared" si="142"/>
        <v>0</v>
      </c>
      <c r="AD446" s="411">
        <f t="shared" si="142"/>
        <v>0</v>
      </c>
      <c r="AE446" s="411">
        <f t="shared" si="142"/>
        <v>0</v>
      </c>
      <c r="AF446" s="411">
        <f t="shared" si="142"/>
        <v>0</v>
      </c>
      <c r="AG446" s="411">
        <f t="shared" si="142"/>
        <v>0</v>
      </c>
      <c r="AH446" s="411">
        <f t="shared" si="142"/>
        <v>0</v>
      </c>
      <c r="AI446" s="411">
        <f t="shared" si="142"/>
        <v>0</v>
      </c>
      <c r="AJ446" s="411">
        <f t="shared" si="142"/>
        <v>0</v>
      </c>
      <c r="AK446" s="411">
        <f t="shared" si="142"/>
        <v>0</v>
      </c>
      <c r="AL446" s="411">
        <f t="shared" si="142"/>
        <v>0</v>
      </c>
      <c r="AM446" s="311"/>
    </row>
    <row r="447" spans="1:39" ht="15" outlineLevel="1">
      <c r="B447" s="314"/>
      <c r="C447" s="312"/>
      <c r="D447" s="750"/>
      <c r="E447" s="750"/>
      <c r="F447" s="750"/>
      <c r="G447" s="750"/>
      <c r="H447" s="750"/>
      <c r="I447" s="750"/>
      <c r="J447" s="750"/>
      <c r="K447" s="750"/>
      <c r="L447" s="750"/>
      <c r="M447" s="750"/>
      <c r="N447" s="291"/>
      <c r="O447" s="750"/>
      <c r="P447" s="750"/>
      <c r="Q447" s="750"/>
      <c r="R447" s="750"/>
      <c r="S447" s="750"/>
      <c r="T447" s="750"/>
      <c r="U447" s="750"/>
      <c r="V447" s="750"/>
      <c r="W447" s="750"/>
      <c r="X447" s="750"/>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v>1305471</v>
      </c>
      <c r="E448" s="295">
        <v>1305471.3999999999</v>
      </c>
      <c r="F448" s="295">
        <v>1305471.3999999999</v>
      </c>
      <c r="G448" s="295">
        <v>1305471.3999999999</v>
      </c>
      <c r="H448" s="295" t="s">
        <v>750</v>
      </c>
      <c r="I448" s="295" t="s">
        <v>750</v>
      </c>
      <c r="J448" s="295" t="s">
        <v>750</v>
      </c>
      <c r="K448" s="295" t="s">
        <v>750</v>
      </c>
      <c r="L448" s="295" t="s">
        <v>750</v>
      </c>
      <c r="M448" s="295" t="s">
        <v>750</v>
      </c>
      <c r="N448" s="295">
        <v>12</v>
      </c>
      <c r="O448" s="295">
        <v>267</v>
      </c>
      <c r="P448" s="295">
        <v>267.33999999999997</v>
      </c>
      <c r="Q448" s="295">
        <v>267.33999999999997</v>
      </c>
      <c r="R448" s="295">
        <v>267.33999999999997</v>
      </c>
      <c r="S448" s="295" t="s">
        <v>751</v>
      </c>
      <c r="T448" s="295" t="s">
        <v>751</v>
      </c>
      <c r="U448" s="295" t="s">
        <v>751</v>
      </c>
      <c r="V448" s="295" t="s">
        <v>751</v>
      </c>
      <c r="W448" s="295" t="s">
        <v>751</v>
      </c>
      <c r="X448" s="295" t="s">
        <v>751</v>
      </c>
      <c r="Y448" s="415"/>
      <c r="Z448" s="751">
        <v>1</v>
      </c>
      <c r="AA448" s="469"/>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1</v>
      </c>
      <c r="AA449" s="411">
        <f t="shared" ref="AA449:AL449" si="143">AA448</f>
        <v>0</v>
      </c>
      <c r="AB449" s="411">
        <f t="shared" si="143"/>
        <v>0</v>
      </c>
      <c r="AC449" s="411">
        <f t="shared" si="143"/>
        <v>0</v>
      </c>
      <c r="AD449" s="411">
        <f t="shared" si="143"/>
        <v>0</v>
      </c>
      <c r="AE449" s="411">
        <f t="shared" si="143"/>
        <v>0</v>
      </c>
      <c r="AF449" s="411">
        <f t="shared" si="143"/>
        <v>0</v>
      </c>
      <c r="AG449" s="411">
        <f t="shared" si="143"/>
        <v>0</v>
      </c>
      <c r="AH449" s="411">
        <f t="shared" si="143"/>
        <v>0</v>
      </c>
      <c r="AI449" s="411">
        <f t="shared" si="143"/>
        <v>0</v>
      </c>
      <c r="AJ449" s="411">
        <f t="shared" si="143"/>
        <v>0</v>
      </c>
      <c r="AK449" s="411">
        <f t="shared" si="143"/>
        <v>0</v>
      </c>
      <c r="AL449" s="411">
        <f t="shared" si="143"/>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v>12</v>
      </c>
      <c r="P451" s="295"/>
      <c r="Q451" s="295"/>
      <c r="R451" s="295"/>
      <c r="S451" s="295"/>
      <c r="T451" s="295"/>
      <c r="U451" s="295"/>
      <c r="V451" s="295"/>
      <c r="W451" s="295"/>
      <c r="X451" s="295"/>
      <c r="Y451" s="415"/>
      <c r="Z451" s="751">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44">AA451</f>
        <v>0</v>
      </c>
      <c r="AB452" s="411">
        <f t="shared" si="144"/>
        <v>0</v>
      </c>
      <c r="AC452" s="411">
        <f t="shared" si="144"/>
        <v>0</v>
      </c>
      <c r="AD452" s="411">
        <f t="shared" si="144"/>
        <v>0</v>
      </c>
      <c r="AE452" s="411">
        <f t="shared" si="144"/>
        <v>0</v>
      </c>
      <c r="AF452" s="411">
        <f t="shared" si="144"/>
        <v>0</v>
      </c>
      <c r="AG452" s="411">
        <f t="shared" si="144"/>
        <v>0</v>
      </c>
      <c r="AH452" s="411">
        <f t="shared" si="144"/>
        <v>0</v>
      </c>
      <c r="AI452" s="411">
        <f t="shared" si="144"/>
        <v>0</v>
      </c>
      <c r="AJ452" s="411">
        <f t="shared" si="144"/>
        <v>0</v>
      </c>
      <c r="AK452" s="411">
        <f t="shared" si="144"/>
        <v>0</v>
      </c>
      <c r="AL452" s="411">
        <f t="shared" si="144"/>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45">AA454</f>
        <v>0</v>
      </c>
      <c r="AB455" s="411">
        <f t="shared" si="145"/>
        <v>0</v>
      </c>
      <c r="AC455" s="411">
        <f t="shared" si="145"/>
        <v>0</v>
      </c>
      <c r="AD455" s="411">
        <f t="shared" si="145"/>
        <v>0</v>
      </c>
      <c r="AE455" s="411">
        <f t="shared" si="145"/>
        <v>0</v>
      </c>
      <c r="AF455" s="411">
        <f t="shared" si="145"/>
        <v>0</v>
      </c>
      <c r="AG455" s="411">
        <f t="shared" si="145"/>
        <v>0</v>
      </c>
      <c r="AH455" s="411">
        <f t="shared" si="145"/>
        <v>0</v>
      </c>
      <c r="AI455" s="411">
        <f t="shared" si="145"/>
        <v>0</v>
      </c>
      <c r="AJ455" s="411">
        <f t="shared" si="145"/>
        <v>0</v>
      </c>
      <c r="AK455" s="411">
        <f t="shared" si="145"/>
        <v>0</v>
      </c>
      <c r="AL455" s="411">
        <f t="shared" si="145"/>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v>595</v>
      </c>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6">AA457</f>
        <v>0</v>
      </c>
      <c r="AB458" s="411">
        <f t="shared" si="146"/>
        <v>0</v>
      </c>
      <c r="AC458" s="411">
        <f t="shared" si="146"/>
        <v>0</v>
      </c>
      <c r="AD458" s="411">
        <f t="shared" si="146"/>
        <v>0</v>
      </c>
      <c r="AE458" s="411">
        <f t="shared" si="146"/>
        <v>0</v>
      </c>
      <c r="AF458" s="411">
        <f t="shared" si="146"/>
        <v>0</v>
      </c>
      <c r="AG458" s="411">
        <f t="shared" si="146"/>
        <v>0</v>
      </c>
      <c r="AH458" s="411">
        <f t="shared" si="146"/>
        <v>0</v>
      </c>
      <c r="AI458" s="411">
        <f t="shared" si="146"/>
        <v>0</v>
      </c>
      <c r="AJ458" s="411">
        <f t="shared" si="146"/>
        <v>0</v>
      </c>
      <c r="AK458" s="411">
        <f t="shared" si="146"/>
        <v>0</v>
      </c>
      <c r="AL458" s="411">
        <f t="shared" si="146"/>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7">AA461</f>
        <v>0</v>
      </c>
      <c r="AB462" s="411">
        <f t="shared" si="147"/>
        <v>0</v>
      </c>
      <c r="AC462" s="411">
        <f t="shared" si="147"/>
        <v>0</v>
      </c>
      <c r="AD462" s="411">
        <f t="shared" si="147"/>
        <v>0</v>
      </c>
      <c r="AE462" s="411">
        <f t="shared" si="147"/>
        <v>0</v>
      </c>
      <c r="AF462" s="411">
        <f t="shared" si="147"/>
        <v>0</v>
      </c>
      <c r="AG462" s="411">
        <f t="shared" si="147"/>
        <v>0</v>
      </c>
      <c r="AH462" s="411">
        <f t="shared" si="147"/>
        <v>0</v>
      </c>
      <c r="AI462" s="411">
        <f t="shared" si="147"/>
        <v>0</v>
      </c>
      <c r="AJ462" s="411">
        <f t="shared" si="147"/>
        <v>0</v>
      </c>
      <c r="AK462" s="411">
        <f t="shared" si="147"/>
        <v>0</v>
      </c>
      <c r="AL462" s="411">
        <f t="shared" si="147"/>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8">AA464</f>
        <v>0</v>
      </c>
      <c r="AB465" s="411">
        <f t="shared" si="148"/>
        <v>0</v>
      </c>
      <c r="AC465" s="411">
        <f t="shared" si="148"/>
        <v>0</v>
      </c>
      <c r="AD465" s="411">
        <f t="shared" si="148"/>
        <v>0</v>
      </c>
      <c r="AE465" s="411">
        <f t="shared" si="148"/>
        <v>0</v>
      </c>
      <c r="AF465" s="411">
        <f t="shared" si="148"/>
        <v>0</v>
      </c>
      <c r="AG465" s="411">
        <f t="shared" si="148"/>
        <v>0</v>
      </c>
      <c r="AH465" s="411">
        <f t="shared" si="148"/>
        <v>0</v>
      </c>
      <c r="AI465" s="411">
        <f t="shared" si="148"/>
        <v>0</v>
      </c>
      <c r="AJ465" s="411">
        <f t="shared" si="148"/>
        <v>0</v>
      </c>
      <c r="AK465" s="411">
        <f t="shared" si="148"/>
        <v>0</v>
      </c>
      <c r="AL465" s="411">
        <f t="shared" si="148"/>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v>1056692</v>
      </c>
      <c r="E467" s="295">
        <v>1056691.7</v>
      </c>
      <c r="F467" s="295">
        <v>1055204.76</v>
      </c>
      <c r="G467" s="295">
        <v>1055204.76</v>
      </c>
      <c r="H467" s="295">
        <v>1055204.76</v>
      </c>
      <c r="I467" s="295">
        <v>1055204.76</v>
      </c>
      <c r="J467" s="295">
        <v>1055204.76</v>
      </c>
      <c r="K467" s="295">
        <v>1055204.76</v>
      </c>
      <c r="L467" s="295">
        <v>1055204.76</v>
      </c>
      <c r="M467" s="295">
        <v>1055204.76</v>
      </c>
      <c r="N467" s="295">
        <v>12</v>
      </c>
      <c r="O467" s="295">
        <v>41</v>
      </c>
      <c r="P467" s="295">
        <v>41.09</v>
      </c>
      <c r="Q467" s="295">
        <v>40.76</v>
      </c>
      <c r="R467" s="295">
        <v>40.76</v>
      </c>
      <c r="S467" s="295">
        <v>40.76</v>
      </c>
      <c r="T467" s="295">
        <v>40.76</v>
      </c>
      <c r="U467" s="295">
        <v>40.76</v>
      </c>
      <c r="V467" s="295">
        <v>40.76</v>
      </c>
      <c r="W467" s="295">
        <v>40.76</v>
      </c>
      <c r="X467" s="295">
        <v>40.76</v>
      </c>
      <c r="Y467" s="743">
        <v>1</v>
      </c>
      <c r="Z467" s="415"/>
      <c r="AA467" s="415"/>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1</v>
      </c>
      <c r="Z468" s="411">
        <f>Z467</f>
        <v>0</v>
      </c>
      <c r="AA468" s="411">
        <f t="shared" ref="AA468:AL468" si="149">AA467</f>
        <v>0</v>
      </c>
      <c r="AB468" s="411">
        <f t="shared" si="149"/>
        <v>0</v>
      </c>
      <c r="AC468" s="411">
        <f t="shared" si="149"/>
        <v>0</v>
      </c>
      <c r="AD468" s="411">
        <f t="shared" si="149"/>
        <v>0</v>
      </c>
      <c r="AE468" s="411">
        <f t="shared" si="149"/>
        <v>0</v>
      </c>
      <c r="AF468" s="411">
        <f t="shared" si="149"/>
        <v>0</v>
      </c>
      <c r="AG468" s="411">
        <f t="shared" si="149"/>
        <v>0</v>
      </c>
      <c r="AH468" s="411">
        <f t="shared" si="149"/>
        <v>0</v>
      </c>
      <c r="AI468" s="411">
        <f t="shared" si="149"/>
        <v>0</v>
      </c>
      <c r="AJ468" s="411">
        <f t="shared" si="149"/>
        <v>0</v>
      </c>
      <c r="AK468" s="411">
        <f t="shared" si="149"/>
        <v>0</v>
      </c>
      <c r="AL468" s="411">
        <f t="shared" si="149"/>
        <v>0</v>
      </c>
      <c r="AM468" s="306"/>
    </row>
    <row r="469" spans="1:39" ht="15" outlineLevel="1">
      <c r="B469" s="315"/>
      <c r="C469" s="305"/>
      <c r="D469" s="746"/>
      <c r="E469" s="746"/>
      <c r="F469" s="746"/>
      <c r="G469" s="746"/>
      <c r="H469" s="746"/>
      <c r="I469" s="746"/>
      <c r="J469" s="746"/>
      <c r="K469" s="746"/>
      <c r="L469" s="746"/>
      <c r="M469" s="746"/>
      <c r="N469" s="318"/>
      <c r="O469" s="746"/>
      <c r="P469" s="746"/>
      <c r="Q469" s="746"/>
      <c r="R469" s="746"/>
      <c r="S469" s="746"/>
      <c r="T469" s="746"/>
      <c r="U469" s="746"/>
      <c r="V469" s="746"/>
      <c r="W469" s="746"/>
      <c r="X469" s="746"/>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50">AA470</f>
        <v>0</v>
      </c>
      <c r="AB471" s="411">
        <f t="shared" si="150"/>
        <v>0</v>
      </c>
      <c r="AC471" s="411">
        <f t="shared" si="150"/>
        <v>0</v>
      </c>
      <c r="AD471" s="411">
        <f t="shared" si="150"/>
        <v>0</v>
      </c>
      <c r="AE471" s="411">
        <f t="shared" si="150"/>
        <v>0</v>
      </c>
      <c r="AF471" s="411">
        <f t="shared" si="150"/>
        <v>0</v>
      </c>
      <c r="AG471" s="411">
        <f t="shared" si="150"/>
        <v>0</v>
      </c>
      <c r="AH471" s="411">
        <f t="shared" si="150"/>
        <v>0</v>
      </c>
      <c r="AI471" s="411">
        <f t="shared" si="150"/>
        <v>0</v>
      </c>
      <c r="AJ471" s="411">
        <f t="shared" si="150"/>
        <v>0</v>
      </c>
      <c r="AK471" s="411">
        <f t="shared" si="150"/>
        <v>0</v>
      </c>
      <c r="AL471" s="411">
        <f t="shared" si="150"/>
        <v>0</v>
      </c>
      <c r="AM471" s="297"/>
    </row>
    <row r="472" spans="1:39" ht="15" outlineLevel="1">
      <c r="B472" s="315"/>
      <c r="C472" s="305"/>
      <c r="D472" s="746"/>
      <c r="E472" s="746"/>
      <c r="F472" s="746"/>
      <c r="G472" s="746"/>
      <c r="H472" s="746"/>
      <c r="I472" s="746"/>
      <c r="J472" s="746"/>
      <c r="K472" s="746"/>
      <c r="L472" s="746"/>
      <c r="M472" s="746"/>
      <c r="N472" s="291"/>
      <c r="O472" s="746"/>
      <c r="P472" s="746"/>
      <c r="Q472" s="746"/>
      <c r="R472" s="746"/>
      <c r="S472" s="746"/>
      <c r="T472" s="746"/>
      <c r="U472" s="746"/>
      <c r="V472" s="746"/>
      <c r="W472" s="746"/>
      <c r="X472" s="746"/>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v>17093</v>
      </c>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51">AA473</f>
        <v>0</v>
      </c>
      <c r="AB474" s="411">
        <f t="shared" si="151"/>
        <v>0</v>
      </c>
      <c r="AC474" s="411">
        <f t="shared" si="151"/>
        <v>0</v>
      </c>
      <c r="AD474" s="411">
        <f t="shared" si="151"/>
        <v>0</v>
      </c>
      <c r="AE474" s="411">
        <f t="shared" si="151"/>
        <v>0</v>
      </c>
      <c r="AF474" s="411">
        <f t="shared" si="151"/>
        <v>0</v>
      </c>
      <c r="AG474" s="411">
        <f t="shared" si="151"/>
        <v>0</v>
      </c>
      <c r="AH474" s="411">
        <f t="shared" si="151"/>
        <v>0</v>
      </c>
      <c r="AI474" s="411">
        <f t="shared" si="151"/>
        <v>0</v>
      </c>
      <c r="AJ474" s="411">
        <f t="shared" si="151"/>
        <v>0</v>
      </c>
      <c r="AK474" s="411">
        <f t="shared" si="151"/>
        <v>0</v>
      </c>
      <c r="AL474" s="411">
        <f t="shared" si="151"/>
        <v>0</v>
      </c>
      <c r="AM474" s="306"/>
    </row>
    <row r="475" spans="1:39" ht="15" outlineLevel="1">
      <c r="B475" s="315"/>
      <c r="C475" s="305"/>
      <c r="D475" s="746"/>
      <c r="E475" s="746"/>
      <c r="F475" s="746"/>
      <c r="G475" s="746"/>
      <c r="H475" s="746"/>
      <c r="I475" s="746"/>
      <c r="J475" s="746"/>
      <c r="K475" s="746"/>
      <c r="L475" s="746"/>
      <c r="M475" s="746"/>
      <c r="N475" s="291"/>
      <c r="O475" s="746"/>
      <c r="P475" s="746"/>
      <c r="Q475" s="746"/>
      <c r="R475" s="746"/>
      <c r="S475" s="746"/>
      <c r="T475" s="746"/>
      <c r="U475" s="746"/>
      <c r="V475" s="746"/>
      <c r="W475" s="746"/>
      <c r="X475" s="746"/>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748"/>
      <c r="E476" s="748"/>
      <c r="F476" s="748"/>
      <c r="G476" s="748"/>
      <c r="H476" s="748"/>
      <c r="I476" s="748"/>
      <c r="J476" s="748"/>
      <c r="K476" s="748"/>
      <c r="L476" s="748"/>
      <c r="M476" s="748"/>
      <c r="N476" s="290"/>
      <c r="O476" s="748"/>
      <c r="P476" s="747"/>
      <c r="Q476" s="747"/>
      <c r="R476" s="747"/>
      <c r="S476" s="747"/>
      <c r="T476" s="747"/>
      <c r="U476" s="747"/>
      <c r="V476" s="747"/>
      <c r="W476" s="747"/>
      <c r="X476" s="747"/>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v>4387048</v>
      </c>
      <c r="E477" s="295">
        <v>4302015.1900000004</v>
      </c>
      <c r="F477" s="295">
        <v>3979381.76</v>
      </c>
      <c r="G477" s="295">
        <v>3842943.05</v>
      </c>
      <c r="H477" s="295">
        <v>3737111.45</v>
      </c>
      <c r="I477" s="295">
        <v>3737111.45</v>
      </c>
      <c r="J477" s="295">
        <v>3673666.62</v>
      </c>
      <c r="K477" s="295">
        <v>3668713.74</v>
      </c>
      <c r="L477" s="295">
        <v>2357678.5099999998</v>
      </c>
      <c r="M477" s="295">
        <v>2341310.5099999998</v>
      </c>
      <c r="N477" s="291"/>
      <c r="O477" s="295">
        <v>717</v>
      </c>
      <c r="P477" s="295">
        <v>712.79</v>
      </c>
      <c r="Q477" s="295">
        <v>696.04</v>
      </c>
      <c r="R477" s="295">
        <v>688.93</v>
      </c>
      <c r="S477" s="295">
        <v>683.41</v>
      </c>
      <c r="T477" s="295">
        <v>683.41</v>
      </c>
      <c r="U477" s="295">
        <v>680.1</v>
      </c>
      <c r="V477" s="295">
        <v>680.1</v>
      </c>
      <c r="W477" s="295">
        <v>612.07000000000005</v>
      </c>
      <c r="X477" s="295">
        <v>594.54</v>
      </c>
      <c r="Y477" s="749">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52">AA477</f>
        <v>0</v>
      </c>
      <c r="AB478" s="411">
        <f t="shared" si="152"/>
        <v>0</v>
      </c>
      <c r="AC478" s="411">
        <f t="shared" si="152"/>
        <v>0</v>
      </c>
      <c r="AD478" s="411">
        <f t="shared" si="152"/>
        <v>0</v>
      </c>
      <c r="AE478" s="411">
        <f t="shared" si="152"/>
        <v>0</v>
      </c>
      <c r="AF478" s="411">
        <f t="shared" si="152"/>
        <v>0</v>
      </c>
      <c r="AG478" s="411">
        <f t="shared" si="152"/>
        <v>0</v>
      </c>
      <c r="AH478" s="411">
        <f t="shared" si="152"/>
        <v>0</v>
      </c>
      <c r="AI478" s="411">
        <f t="shared" si="152"/>
        <v>0</v>
      </c>
      <c r="AJ478" s="411">
        <f t="shared" si="152"/>
        <v>0</v>
      </c>
      <c r="AK478" s="411">
        <f t="shared" si="152"/>
        <v>0</v>
      </c>
      <c r="AL478" s="411">
        <f t="shared" si="152"/>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53">AA481</f>
        <v>0</v>
      </c>
      <c r="AB482" s="411">
        <f t="shared" si="153"/>
        <v>0</v>
      </c>
      <c r="AC482" s="411">
        <f t="shared" si="153"/>
        <v>0</v>
      </c>
      <c r="AD482" s="411">
        <f t="shared" si="153"/>
        <v>0</v>
      </c>
      <c r="AE482" s="411">
        <f t="shared" si="153"/>
        <v>0</v>
      </c>
      <c r="AF482" s="411">
        <f t="shared" si="153"/>
        <v>0</v>
      </c>
      <c r="AG482" s="411">
        <f t="shared" si="153"/>
        <v>0</v>
      </c>
      <c r="AH482" s="411">
        <f t="shared" si="153"/>
        <v>0</v>
      </c>
      <c r="AI482" s="411">
        <f t="shared" si="153"/>
        <v>0</v>
      </c>
      <c r="AJ482" s="411">
        <f t="shared" si="153"/>
        <v>0</v>
      </c>
      <c r="AK482" s="411">
        <f t="shared" si="153"/>
        <v>0</v>
      </c>
      <c r="AL482" s="411">
        <f t="shared" si="153"/>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54">AA484</f>
        <v>0</v>
      </c>
      <c r="AB485" s="411">
        <f t="shared" si="154"/>
        <v>0</v>
      </c>
      <c r="AC485" s="411">
        <f t="shared" si="154"/>
        <v>0</v>
      </c>
      <c r="AD485" s="411">
        <f t="shared" si="154"/>
        <v>0</v>
      </c>
      <c r="AE485" s="411">
        <f t="shared" si="154"/>
        <v>0</v>
      </c>
      <c r="AF485" s="411">
        <f t="shared" si="154"/>
        <v>0</v>
      </c>
      <c r="AG485" s="411">
        <f t="shared" si="154"/>
        <v>0</v>
      </c>
      <c r="AH485" s="411">
        <f t="shared" si="154"/>
        <v>0</v>
      </c>
      <c r="AI485" s="411">
        <f t="shared" si="154"/>
        <v>0</v>
      </c>
      <c r="AJ485" s="411">
        <f t="shared" si="154"/>
        <v>0</v>
      </c>
      <c r="AK485" s="411">
        <f t="shared" si="154"/>
        <v>0</v>
      </c>
      <c r="AL485" s="411">
        <f t="shared" si="154"/>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5">AA488</f>
        <v>0</v>
      </c>
      <c r="AB489" s="411">
        <f t="shared" si="155"/>
        <v>0</v>
      </c>
      <c r="AC489" s="411">
        <f t="shared" si="155"/>
        <v>0</v>
      </c>
      <c r="AD489" s="411">
        <f t="shared" si="155"/>
        <v>0</v>
      </c>
      <c r="AE489" s="411">
        <f t="shared" si="155"/>
        <v>0</v>
      </c>
      <c r="AF489" s="411">
        <f t="shared" si="155"/>
        <v>0</v>
      </c>
      <c r="AG489" s="411">
        <f t="shared" si="155"/>
        <v>0</v>
      </c>
      <c r="AH489" s="411">
        <f t="shared" si="155"/>
        <v>0</v>
      </c>
      <c r="AI489" s="411">
        <f t="shared" si="155"/>
        <v>0</v>
      </c>
      <c r="AJ489" s="411">
        <f t="shared" si="155"/>
        <v>0</v>
      </c>
      <c r="AK489" s="411">
        <f t="shared" si="155"/>
        <v>0</v>
      </c>
      <c r="AL489" s="411">
        <f t="shared" si="155"/>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6">AA491</f>
        <v>0</v>
      </c>
      <c r="AB492" s="411">
        <f t="shared" si="156"/>
        <v>0</v>
      </c>
      <c r="AC492" s="411">
        <f t="shared" si="156"/>
        <v>0</v>
      </c>
      <c r="AD492" s="411">
        <f t="shared" si="156"/>
        <v>0</v>
      </c>
      <c r="AE492" s="411">
        <f t="shared" si="156"/>
        <v>0</v>
      </c>
      <c r="AF492" s="411">
        <f t="shared" si="156"/>
        <v>0</v>
      </c>
      <c r="AG492" s="411">
        <f t="shared" si="156"/>
        <v>0</v>
      </c>
      <c r="AH492" s="411">
        <f t="shared" si="156"/>
        <v>0</v>
      </c>
      <c r="AI492" s="411">
        <f t="shared" si="156"/>
        <v>0</v>
      </c>
      <c r="AJ492" s="411">
        <f t="shared" si="156"/>
        <v>0</v>
      </c>
      <c r="AK492" s="411">
        <f t="shared" si="156"/>
        <v>0</v>
      </c>
      <c r="AL492" s="411">
        <f t="shared" si="156"/>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7">AA494</f>
        <v>0</v>
      </c>
      <c r="AB495" s="411">
        <f t="shared" si="157"/>
        <v>0</v>
      </c>
      <c r="AC495" s="411">
        <f t="shared" si="157"/>
        <v>0</v>
      </c>
      <c r="AD495" s="411">
        <f t="shared" si="157"/>
        <v>0</v>
      </c>
      <c r="AE495" s="411">
        <f t="shared" si="157"/>
        <v>0</v>
      </c>
      <c r="AF495" s="411">
        <f t="shared" si="157"/>
        <v>0</v>
      </c>
      <c r="AG495" s="411">
        <f t="shared" si="157"/>
        <v>0</v>
      </c>
      <c r="AH495" s="411">
        <f t="shared" si="157"/>
        <v>0</v>
      </c>
      <c r="AI495" s="411">
        <f t="shared" si="157"/>
        <v>0</v>
      </c>
      <c r="AJ495" s="411">
        <f t="shared" si="157"/>
        <v>0</v>
      </c>
      <c r="AK495" s="411">
        <f t="shared" si="157"/>
        <v>0</v>
      </c>
      <c r="AL495" s="411">
        <f t="shared" si="157"/>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8">Z497</f>
        <v>0</v>
      </c>
      <c r="AA498" s="411">
        <f t="shared" si="158"/>
        <v>0</v>
      </c>
      <c r="AB498" s="411">
        <f t="shared" si="158"/>
        <v>0</v>
      </c>
      <c r="AC498" s="411">
        <f t="shared" si="158"/>
        <v>0</v>
      </c>
      <c r="AD498" s="411">
        <f t="shared" si="158"/>
        <v>0</v>
      </c>
      <c r="AE498" s="411">
        <f t="shared" si="158"/>
        <v>0</v>
      </c>
      <c r="AF498" s="411">
        <f t="shared" si="158"/>
        <v>0</v>
      </c>
      <c r="AG498" s="411">
        <f t="shared" si="158"/>
        <v>0</v>
      </c>
      <c r="AH498" s="411">
        <f t="shared" si="158"/>
        <v>0</v>
      </c>
      <c r="AI498" s="411">
        <f t="shared" si="158"/>
        <v>0</v>
      </c>
      <c r="AJ498" s="411">
        <f t="shared" si="158"/>
        <v>0</v>
      </c>
      <c r="AK498" s="411">
        <f t="shared" si="158"/>
        <v>0</v>
      </c>
      <c r="AL498" s="411">
        <f t="shared" si="158"/>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9">Z500</f>
        <v>0</v>
      </c>
      <c r="AA501" s="411">
        <f t="shared" si="159"/>
        <v>0</v>
      </c>
      <c r="AB501" s="411">
        <f t="shared" si="159"/>
        <v>0</v>
      </c>
      <c r="AC501" s="411">
        <f t="shared" si="159"/>
        <v>0</v>
      </c>
      <c r="AD501" s="411">
        <f t="shared" si="159"/>
        <v>0</v>
      </c>
      <c r="AE501" s="411">
        <f t="shared" si="159"/>
        <v>0</v>
      </c>
      <c r="AF501" s="411">
        <f t="shared" si="159"/>
        <v>0</v>
      </c>
      <c r="AG501" s="411">
        <f t="shared" si="159"/>
        <v>0</v>
      </c>
      <c r="AH501" s="411">
        <f t="shared" si="159"/>
        <v>0</v>
      </c>
      <c r="AI501" s="411">
        <f t="shared" si="159"/>
        <v>0</v>
      </c>
      <c r="AJ501" s="411">
        <f t="shared" si="159"/>
        <v>0</v>
      </c>
      <c r="AK501" s="411">
        <f t="shared" si="159"/>
        <v>0</v>
      </c>
      <c r="AL501" s="411">
        <f t="shared" si="159"/>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60">Z504</f>
        <v>0</v>
      </c>
      <c r="AA505" s="411">
        <f t="shared" si="160"/>
        <v>0</v>
      </c>
      <c r="AB505" s="411">
        <f t="shared" si="160"/>
        <v>0</v>
      </c>
      <c r="AC505" s="411">
        <f t="shared" si="160"/>
        <v>0</v>
      </c>
      <c r="AD505" s="411">
        <f t="shared" si="160"/>
        <v>0</v>
      </c>
      <c r="AE505" s="411">
        <f t="shared" si="160"/>
        <v>0</v>
      </c>
      <c r="AF505" s="411">
        <f t="shared" si="160"/>
        <v>0</v>
      </c>
      <c r="AG505" s="411">
        <f t="shared" si="160"/>
        <v>0</v>
      </c>
      <c r="AH505" s="411">
        <f t="shared" si="160"/>
        <v>0</v>
      </c>
      <c r="AI505" s="411">
        <f t="shared" si="160"/>
        <v>0</v>
      </c>
      <c r="AJ505" s="411">
        <f t="shared" si="160"/>
        <v>0</v>
      </c>
      <c r="AK505" s="411">
        <f t="shared" si="160"/>
        <v>0</v>
      </c>
      <c r="AL505" s="411">
        <f t="shared" si="160"/>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v>2487</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61">Z507</f>
        <v>0</v>
      </c>
      <c r="AA508" s="411">
        <f t="shared" si="161"/>
        <v>0</v>
      </c>
      <c r="AB508" s="411">
        <f t="shared" si="161"/>
        <v>0</v>
      </c>
      <c r="AC508" s="411">
        <f t="shared" si="161"/>
        <v>0</v>
      </c>
      <c r="AD508" s="411">
        <f t="shared" si="161"/>
        <v>0</v>
      </c>
      <c r="AE508" s="411">
        <f t="shared" si="161"/>
        <v>0</v>
      </c>
      <c r="AF508" s="411">
        <f t="shared" si="161"/>
        <v>0</v>
      </c>
      <c r="AG508" s="411">
        <f t="shared" si="161"/>
        <v>0</v>
      </c>
      <c r="AH508" s="411">
        <f t="shared" si="161"/>
        <v>0</v>
      </c>
      <c r="AI508" s="411">
        <f t="shared" si="161"/>
        <v>0</v>
      </c>
      <c r="AJ508" s="411">
        <f t="shared" si="161"/>
        <v>0</v>
      </c>
      <c r="AK508" s="411">
        <f t="shared" si="161"/>
        <v>0</v>
      </c>
      <c r="AL508" s="411">
        <f t="shared" si="161"/>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62">Z510</f>
        <v>0</v>
      </c>
      <c r="AA511" s="411">
        <f t="shared" si="162"/>
        <v>0</v>
      </c>
      <c r="AB511" s="411">
        <f t="shared" si="162"/>
        <v>0</v>
      </c>
      <c r="AC511" s="411">
        <f t="shared" si="162"/>
        <v>0</v>
      </c>
      <c r="AD511" s="411">
        <f t="shared" si="162"/>
        <v>0</v>
      </c>
      <c r="AE511" s="411">
        <f t="shared" si="162"/>
        <v>0</v>
      </c>
      <c r="AF511" s="411">
        <f t="shared" si="162"/>
        <v>0</v>
      </c>
      <c r="AG511" s="411">
        <f t="shared" si="162"/>
        <v>0</v>
      </c>
      <c r="AH511" s="411">
        <f t="shared" si="162"/>
        <v>0</v>
      </c>
      <c r="AI511" s="411">
        <f t="shared" si="162"/>
        <v>0</v>
      </c>
      <c r="AJ511" s="411">
        <f t="shared" si="162"/>
        <v>0</v>
      </c>
      <c r="AK511" s="411">
        <f t="shared" si="162"/>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38147644</v>
      </c>
      <c r="E513" s="329">
        <f t="shared" ref="E513:M513" si="163">SUM(E408:E511)</f>
        <v>37276045.079999998</v>
      </c>
      <c r="F513" s="329">
        <f t="shared" si="163"/>
        <v>36360969.460000001</v>
      </c>
      <c r="G513" s="329">
        <f t="shared" si="163"/>
        <v>34472249.82</v>
      </c>
      <c r="H513" s="329">
        <f t="shared" si="163"/>
        <v>32985950.52</v>
      </c>
      <c r="I513" s="329">
        <f t="shared" si="163"/>
        <v>32880207.560000002</v>
      </c>
      <c r="J513" s="329">
        <f t="shared" si="163"/>
        <v>32257481.580000002</v>
      </c>
      <c r="K513" s="329">
        <f t="shared" si="163"/>
        <v>32248823.079999998</v>
      </c>
      <c r="L513" s="329">
        <f t="shared" si="163"/>
        <v>30142700.539999999</v>
      </c>
      <c r="M513" s="329">
        <f t="shared" si="163"/>
        <v>27190568.210000001</v>
      </c>
      <c r="N513" s="329"/>
      <c r="O513" s="329">
        <f>SUM(O408:O511)</f>
        <v>31000</v>
      </c>
      <c r="P513" s="329">
        <f t="shared" ref="P513:X513" si="164">SUM(P408:P511)</f>
        <v>6293.56</v>
      </c>
      <c r="Q513" s="329">
        <f t="shared" si="164"/>
        <v>6194.99</v>
      </c>
      <c r="R513" s="329">
        <f t="shared" si="164"/>
        <v>5610.3</v>
      </c>
      <c r="S513" s="329">
        <f t="shared" si="164"/>
        <v>5295.38</v>
      </c>
      <c r="T513" s="329">
        <f t="shared" si="164"/>
        <v>5265.28</v>
      </c>
      <c r="U513" s="329">
        <f t="shared" si="164"/>
        <v>5181.75</v>
      </c>
      <c r="V513" s="329">
        <f t="shared" si="164"/>
        <v>5181.3300000000008</v>
      </c>
      <c r="W513" s="329">
        <f t="shared" si="164"/>
        <v>5011.2</v>
      </c>
      <c r="X513" s="329">
        <f t="shared" si="164"/>
        <v>4627.17</v>
      </c>
      <c r="Y513" s="329">
        <f>IF(Y407="kWh",SUMPRODUCT(D408:D511,Y408:Y511))</f>
        <v>13941319</v>
      </c>
      <c r="Z513" s="329">
        <f>IF(Z407="kWh",SUMPRODUCT(D408:D511,Z408:Z511))</f>
        <v>4924276</v>
      </c>
      <c r="AA513" s="329">
        <f>IF(AA407="kW",SUMPRODUCT(N408:N511,O408:O511,AA408:AA511),SUMPRODUCT(D408:D511,AA408:AA511))</f>
        <v>24591.120000000003</v>
      </c>
      <c r="AB513" s="329">
        <f>IF(AB407="kW",SUMPRODUCT(N408:N511,O408:O511,AB408:AB511),SUMPRODUCT(D408:D511,AB408:AB511))</f>
        <v>6536.88</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5">Z137*Z516</f>
        <v>0</v>
      </c>
      <c r="AA517" s="378">
        <f t="shared" si="165"/>
        <v>0</v>
      </c>
      <c r="AB517" s="378">
        <f t="shared" si="165"/>
        <v>0</v>
      </c>
      <c r="AC517" s="378">
        <f t="shared" si="165"/>
        <v>0</v>
      </c>
      <c r="AD517" s="378">
        <f t="shared" si="165"/>
        <v>0</v>
      </c>
      <c r="AE517" s="378">
        <f t="shared" si="165"/>
        <v>0</v>
      </c>
      <c r="AF517" s="378">
        <f t="shared" si="165"/>
        <v>0</v>
      </c>
      <c r="AG517" s="378">
        <f t="shared" si="165"/>
        <v>0</v>
      </c>
      <c r="AH517" s="378">
        <f t="shared" si="165"/>
        <v>0</v>
      </c>
      <c r="AI517" s="378">
        <f t="shared" si="165"/>
        <v>0</v>
      </c>
      <c r="AJ517" s="378">
        <f t="shared" si="165"/>
        <v>0</v>
      </c>
      <c r="AK517" s="378">
        <f t="shared" si="165"/>
        <v>0</v>
      </c>
      <c r="AL517" s="378">
        <f t="shared" si="165"/>
        <v>0</v>
      </c>
      <c r="AM517" s="626">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6">Z266*Z516</f>
        <v>0</v>
      </c>
      <c r="AA518" s="378">
        <f t="shared" si="166"/>
        <v>0</v>
      </c>
      <c r="AB518" s="378">
        <f t="shared" si="166"/>
        <v>0</v>
      </c>
      <c r="AC518" s="378">
        <f t="shared" si="166"/>
        <v>0</v>
      </c>
      <c r="AD518" s="378">
        <f t="shared" si="166"/>
        <v>0</v>
      </c>
      <c r="AE518" s="378">
        <f t="shared" si="166"/>
        <v>0</v>
      </c>
      <c r="AF518" s="378">
        <f t="shared" si="166"/>
        <v>0</v>
      </c>
      <c r="AG518" s="378">
        <f t="shared" si="166"/>
        <v>0</v>
      </c>
      <c r="AH518" s="378">
        <f t="shared" si="166"/>
        <v>0</v>
      </c>
      <c r="AI518" s="378">
        <f t="shared" si="166"/>
        <v>0</v>
      </c>
      <c r="AJ518" s="378">
        <f t="shared" si="166"/>
        <v>0</v>
      </c>
      <c r="AK518" s="378">
        <f t="shared" si="166"/>
        <v>0</v>
      </c>
      <c r="AL518" s="378">
        <f t="shared" si="166"/>
        <v>0</v>
      </c>
      <c r="AM518" s="626">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7">Z395*Z516</f>
        <v>0</v>
      </c>
      <c r="AA519" s="378">
        <f t="shared" si="167"/>
        <v>0</v>
      </c>
      <c r="AB519" s="378">
        <f t="shared" si="167"/>
        <v>0</v>
      </c>
      <c r="AC519" s="378">
        <f t="shared" si="167"/>
        <v>0</v>
      </c>
      <c r="AD519" s="378">
        <f t="shared" si="167"/>
        <v>0</v>
      </c>
      <c r="AE519" s="378">
        <f t="shared" si="167"/>
        <v>0</v>
      </c>
      <c r="AF519" s="378">
        <f t="shared" si="167"/>
        <v>0</v>
      </c>
      <c r="AG519" s="378">
        <f t="shared" si="167"/>
        <v>0</v>
      </c>
      <c r="AH519" s="378">
        <f t="shared" si="167"/>
        <v>0</v>
      </c>
      <c r="AI519" s="378">
        <f t="shared" si="167"/>
        <v>0</v>
      </c>
      <c r="AJ519" s="378">
        <f t="shared" si="167"/>
        <v>0</v>
      </c>
      <c r="AK519" s="378">
        <f t="shared" si="167"/>
        <v>0</v>
      </c>
      <c r="AL519" s="378">
        <f t="shared" si="167"/>
        <v>0</v>
      </c>
      <c r="AM519" s="626">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8">Z513*Z516</f>
        <v>0</v>
      </c>
      <c r="AA520" s="378">
        <f t="shared" si="168"/>
        <v>0</v>
      </c>
      <c r="AB520" s="378">
        <f t="shared" si="168"/>
        <v>0</v>
      </c>
      <c r="AC520" s="378">
        <f t="shared" si="168"/>
        <v>0</v>
      </c>
      <c r="AD520" s="378">
        <f t="shared" si="168"/>
        <v>0</v>
      </c>
      <c r="AE520" s="378">
        <f t="shared" si="168"/>
        <v>0</v>
      </c>
      <c r="AF520" s="378">
        <f t="shared" si="168"/>
        <v>0</v>
      </c>
      <c r="AG520" s="378">
        <f t="shared" si="168"/>
        <v>0</v>
      </c>
      <c r="AH520" s="378">
        <f t="shared" si="168"/>
        <v>0</v>
      </c>
      <c r="AI520" s="378">
        <f>AI513*AI516</f>
        <v>0</v>
      </c>
      <c r="AJ520" s="378">
        <f t="shared" si="168"/>
        <v>0</v>
      </c>
      <c r="AK520" s="378">
        <f t="shared" si="168"/>
        <v>0</v>
      </c>
      <c r="AL520" s="378">
        <f>AL513*AL516</f>
        <v>0</v>
      </c>
      <c r="AM520" s="626">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9">SUM(Z517:Z520)</f>
        <v>0</v>
      </c>
      <c r="AA521" s="346">
        <f t="shared" si="169"/>
        <v>0</v>
      </c>
      <c r="AB521" s="346">
        <f t="shared" si="169"/>
        <v>0</v>
      </c>
      <c r="AC521" s="346">
        <f t="shared" si="169"/>
        <v>0</v>
      </c>
      <c r="AD521" s="346">
        <f t="shared" si="169"/>
        <v>0</v>
      </c>
      <c r="AE521" s="346">
        <f t="shared" si="169"/>
        <v>0</v>
      </c>
      <c r="AF521" s="346">
        <f t="shared" si="169"/>
        <v>0</v>
      </c>
      <c r="AG521" s="346">
        <f t="shared" si="169"/>
        <v>0</v>
      </c>
      <c r="AH521" s="346">
        <f t="shared" si="169"/>
        <v>0</v>
      </c>
      <c r="AI521" s="346">
        <f t="shared" si="169"/>
        <v>0</v>
      </c>
      <c r="AJ521" s="346">
        <f t="shared" si="169"/>
        <v>0</v>
      </c>
      <c r="AK521" s="346">
        <f t="shared" si="169"/>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70">Z514*Z516</f>
        <v>0</v>
      </c>
      <c r="AA522" s="347">
        <f>AA514*AA516</f>
        <v>0</v>
      </c>
      <c r="AB522" s="347">
        <f t="shared" si="170"/>
        <v>0</v>
      </c>
      <c r="AC522" s="347">
        <f t="shared" si="170"/>
        <v>0</v>
      </c>
      <c r="AD522" s="347">
        <f>AD514*AD516</f>
        <v>0</v>
      </c>
      <c r="AE522" s="347">
        <f t="shared" si="170"/>
        <v>0</v>
      </c>
      <c r="AF522" s="347">
        <f t="shared" si="170"/>
        <v>0</v>
      </c>
      <c r="AG522" s="347">
        <f t="shared" si="170"/>
        <v>0</v>
      </c>
      <c r="AH522" s="347">
        <f t="shared" si="170"/>
        <v>0</v>
      </c>
      <c r="AI522" s="347">
        <f t="shared" si="170"/>
        <v>0</v>
      </c>
      <c r="AJ522" s="347">
        <f t="shared" si="170"/>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13117444.759999998</v>
      </c>
      <c r="Z526" s="291">
        <f>SUMPRODUCT(E408:E511,Z408:Z511)</f>
        <v>4903411.25</v>
      </c>
      <c r="AA526" s="291">
        <f>IF(AA407="kW",SUMPRODUCT(N408:N511,P408:P511,AA408:AA511),SUMPRODUCT(E408:E511,AA408:AA511))</f>
        <v>24516.512400000003</v>
      </c>
      <c r="AB526" s="291">
        <f>IF(AB407="kW",SUMPRODUCT(N408:N511,P408:P511,AB408:AB511),SUMPRODUCT(E408:E511,AB408:AB511))</f>
        <v>6517.0475999999999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12411800</v>
      </c>
      <c r="Z527" s="291">
        <f>SUMPRODUCT(F408:F511,Z408:Z511)</f>
        <v>4693980.3900000006</v>
      </c>
      <c r="AA527" s="291">
        <f>IF(AA407="kW",SUMPRODUCT(N408:N511,Q408:Q511,AA408:AA511),SUMPRODUCT(F408:F511,AA408:AA511))</f>
        <v>24516.512400000003</v>
      </c>
      <c r="AB527" s="291">
        <f>IF(AB407="kW",SUMPRODUCT(N408:N511,Q408:Q511,AB408:AB511),SUMPRODUCT(F408:F511,AB408:AB511))</f>
        <v>6517.0475999999999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12012040.890000001</v>
      </c>
      <c r="Z528" s="291">
        <f>SUMPRODUCT(G408:G511,Z408:Z511)</f>
        <v>3601901.55</v>
      </c>
      <c r="AA528" s="291">
        <f>IF(AA407="kW",SUMPRODUCT(N408:N511,R408:R511,AA408:AA511),SUMPRODUCT(G408:G511,AA408:AA511))</f>
        <v>23440.342800000002</v>
      </c>
      <c r="AB528" s="291">
        <f>IF(AB407="kW",SUMPRODUCT(N408:N511,R408:R511,AB408:AB511),SUMPRODUCT(G408:G511,AB408:AB511))</f>
        <v>6230.9771999999994</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11831212.99</v>
      </c>
      <c r="Z529" s="291">
        <f>SUMPRODUCT(H408:H511,Z408:Z511)</f>
        <v>2296430.15</v>
      </c>
      <c r="AA529" s="291">
        <f>IF(AA407="kW",SUMPRODUCT(N408:N511,S408:S511,AA408:AA511),SUMPRODUCT(H408:H511,AA408:AA511))</f>
        <v>23440.342800000002</v>
      </c>
      <c r="AB529" s="291">
        <f>IF(AB407="kW",SUMPRODUCT(N408:N511,S408:S511,AB408:AB511),SUMPRODUCT(H408:H511,AB408:AB511))</f>
        <v>6230.9771999999994</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11831212.99</v>
      </c>
      <c r="Z530" s="291">
        <f>SUMPRODUCT(I408:I511,Z408:Z511)</f>
        <v>2296430.15</v>
      </c>
      <c r="AA530" s="291">
        <f>IF(AA407="kW",SUMPRODUCT(N408:N511,T408:T511,AA408:AA511),SUMPRODUCT(I408:I511,AA408:AA511))</f>
        <v>23154.994800000004</v>
      </c>
      <c r="AB530" s="291">
        <f>IF(AB407="kW",SUMPRODUCT(N408:N511,T408:T511,AB408:AB511),SUMPRODUCT(I408:I511,AB408:AB511))</f>
        <v>6155.1252000000004</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11767768.16</v>
      </c>
      <c r="Z531" s="326">
        <f>SUMPRODUCT(J408:J511,Z408:Z511)</f>
        <v>2296430.15</v>
      </c>
      <c r="AA531" s="326">
        <f>IF(AA407="kW",SUMPRODUCT(N408:N511,U408:U511,AA408:AA511),SUMPRODUCT(J408:J511,AA408:AA511))</f>
        <v>22394.5092</v>
      </c>
      <c r="AB531" s="326">
        <f>IF(AB407="kW",SUMPRODUCT(N408:N511,U408:U511,AB408:AB511),SUMPRODUCT(J408:J511,AB408:AB511))</f>
        <v>5952.9708000000001</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2017-05-24T00:43:43Z</cp:lastPrinted>
  <dcterms:created xsi:type="dcterms:W3CDTF">2012-03-05T18:56:04Z</dcterms:created>
  <dcterms:modified xsi:type="dcterms:W3CDTF">2021-08-17T14:11:56Z</dcterms:modified>
</cp:coreProperties>
</file>