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7E180551-7A91-4AC0-ABDB-92D06BC3CF85}" xr6:coauthVersionLast="46" xr6:coauthVersionMax="46" xr10:uidLastSave="{00000000-0000-0000-0000-000000000000}"/>
  <bookViews>
    <workbookView xWindow="28680" yWindow="3285" windowWidth="29040" windowHeight="15840" activeTab="3" xr2:uid="{00000000-000D-0000-FFFF-FFFF00000000}"/>
  </bookViews>
  <sheets>
    <sheet name="instructions for use" sheetId="13" r:id="rId1"/>
    <sheet name="data sources" sheetId="3" r:id="rId2"/>
    <sheet name="outputs" sheetId="10" r:id="rId3"/>
    <sheet name="interactive" sheetId="14" r:id="rId4"/>
  </sheets>
  <calcPr calcId="191029" iterate="1" iterateCount="5"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3" i="10" l="1"/>
  <c r="C263" i="10"/>
  <c r="D263" i="10"/>
  <c r="E263" i="10"/>
  <c r="F263" i="10"/>
  <c r="G263" i="10"/>
  <c r="H263" i="10"/>
  <c r="B264" i="10"/>
  <c r="C264" i="10"/>
  <c r="D264" i="10"/>
  <c r="E264" i="10"/>
  <c r="F264" i="10"/>
  <c r="G264" i="10"/>
  <c r="H264" i="10"/>
  <c r="B200" i="10"/>
  <c r="C200" i="10"/>
  <c r="D200" i="10"/>
  <c r="E200" i="10"/>
  <c r="F200" i="10"/>
  <c r="G200" i="10"/>
  <c r="H200" i="10"/>
  <c r="B201" i="10"/>
  <c r="C201" i="10"/>
  <c r="D201" i="10"/>
  <c r="E201" i="10"/>
  <c r="F201" i="10"/>
  <c r="G201" i="10"/>
  <c r="H201" i="10"/>
  <c r="B168" i="10"/>
  <c r="C168" i="10"/>
  <c r="D168" i="10"/>
  <c r="E168" i="10"/>
  <c r="F168" i="10"/>
  <c r="G168" i="10"/>
  <c r="H168" i="10"/>
  <c r="B169" i="10"/>
  <c r="C169" i="10"/>
  <c r="D169" i="10"/>
  <c r="E169" i="10"/>
  <c r="F169" i="10"/>
  <c r="G169" i="10"/>
  <c r="H169" i="10"/>
  <c r="B136" i="10"/>
  <c r="C136" i="10"/>
  <c r="D136" i="10"/>
  <c r="E136" i="10"/>
  <c r="F136" i="10"/>
  <c r="G136" i="10"/>
  <c r="H136" i="10"/>
  <c r="B137" i="10"/>
  <c r="C137" i="10"/>
  <c r="D137" i="10"/>
  <c r="E137" i="10"/>
  <c r="F137" i="10"/>
  <c r="G137" i="10"/>
  <c r="H137" i="10"/>
  <c r="B104" i="10"/>
  <c r="C104" i="10"/>
  <c r="D104" i="10"/>
  <c r="E104" i="10"/>
  <c r="F104" i="10"/>
  <c r="G104" i="10"/>
  <c r="H104" i="10"/>
  <c r="B105" i="10"/>
  <c r="C105" i="10"/>
  <c r="D105" i="10"/>
  <c r="E105" i="10"/>
  <c r="F105" i="10"/>
  <c r="G105" i="10"/>
  <c r="H105" i="10"/>
  <c r="B71" i="10"/>
  <c r="C71" i="10"/>
  <c r="D71" i="10"/>
  <c r="E71" i="10"/>
  <c r="F71" i="10"/>
  <c r="G71" i="10"/>
  <c r="H71" i="10"/>
  <c r="B72" i="10"/>
  <c r="C72" i="10"/>
  <c r="D72" i="10"/>
  <c r="E72" i="10"/>
  <c r="F72" i="10"/>
  <c r="G72" i="10"/>
  <c r="H72" i="10"/>
  <c r="B39" i="10"/>
  <c r="C39" i="10"/>
  <c r="D39" i="10"/>
  <c r="E39" i="10"/>
  <c r="F39" i="10"/>
  <c r="G39" i="10"/>
  <c r="H39" i="10"/>
  <c r="B40" i="10"/>
  <c r="C40" i="10"/>
  <c r="D40" i="10"/>
  <c r="E40" i="10"/>
  <c r="F40" i="10"/>
  <c r="G40" i="10"/>
  <c r="H40" i="10"/>
  <c r="C19" i="14" l="1"/>
  <c r="D19" i="14" s="1"/>
  <c r="E19" i="14" l="1"/>
  <c r="H258" i="10"/>
  <c r="H257" i="10"/>
  <c r="H256" i="10"/>
  <c r="H255" i="10"/>
  <c r="H254" i="10"/>
  <c r="H253" i="10"/>
  <c r="H252" i="10"/>
  <c r="H251" i="10"/>
  <c r="H250" i="10"/>
  <c r="H249" i="10"/>
  <c r="H248" i="10"/>
  <c r="H232" i="10"/>
  <c r="H231" i="10"/>
  <c r="H230" i="10"/>
  <c r="H229" i="10"/>
  <c r="H165" i="10"/>
  <c r="H204" i="10" s="1"/>
  <c r="H150" i="10"/>
  <c r="H149" i="10"/>
  <c r="H148" i="10"/>
  <c r="H147" i="10"/>
  <c r="H146" i="10"/>
  <c r="H145" i="10"/>
  <c r="H144" i="10"/>
  <c r="H143" i="10"/>
  <c r="H142" i="10"/>
  <c r="H141" i="10"/>
  <c r="H140" i="10"/>
  <c r="H139" i="10"/>
  <c r="H138" i="10"/>
  <c r="H101" i="10"/>
  <c r="H118" i="10" s="1"/>
  <c r="G258" i="10"/>
  <c r="G257" i="10"/>
  <c r="G256" i="10"/>
  <c r="G255" i="10"/>
  <c r="G254" i="10"/>
  <c r="G253" i="10"/>
  <c r="G252" i="10"/>
  <c r="G251" i="10"/>
  <c r="G250" i="10"/>
  <c r="G249" i="10"/>
  <c r="G248" i="10"/>
  <c r="G232" i="10"/>
  <c r="G231" i="10"/>
  <c r="G230" i="10"/>
  <c r="G229" i="10"/>
  <c r="G173" i="10"/>
  <c r="G170" i="10"/>
  <c r="G165" i="10"/>
  <c r="G203" i="10" s="1"/>
  <c r="G150" i="10"/>
  <c r="G149" i="10"/>
  <c r="G148" i="10"/>
  <c r="G147" i="10"/>
  <c r="G146" i="10"/>
  <c r="G145" i="10"/>
  <c r="G144" i="10"/>
  <c r="G143" i="10"/>
  <c r="G142" i="10"/>
  <c r="G141" i="10"/>
  <c r="G140" i="10"/>
  <c r="G139" i="10"/>
  <c r="G138" i="10"/>
  <c r="G101" i="10"/>
  <c r="G117" i="10" s="1"/>
  <c r="F258" i="10"/>
  <c r="F257" i="10"/>
  <c r="F256" i="10"/>
  <c r="F255" i="10"/>
  <c r="F254" i="10"/>
  <c r="F253" i="10"/>
  <c r="F252" i="10"/>
  <c r="F251" i="10"/>
  <c r="F250" i="10"/>
  <c r="F249" i="10"/>
  <c r="F248" i="10"/>
  <c r="F232" i="10"/>
  <c r="F231" i="10"/>
  <c r="F230" i="10"/>
  <c r="F229" i="10"/>
  <c r="F165" i="10"/>
  <c r="F203" i="10" s="1"/>
  <c r="F150" i="10"/>
  <c r="F149" i="10"/>
  <c r="F148" i="10"/>
  <c r="F147" i="10"/>
  <c r="F146" i="10"/>
  <c r="F145" i="10"/>
  <c r="F144" i="10"/>
  <c r="F143" i="10"/>
  <c r="F142" i="10"/>
  <c r="F141" i="10"/>
  <c r="F140" i="10"/>
  <c r="F139" i="10"/>
  <c r="F138" i="10"/>
  <c r="F101" i="10"/>
  <c r="F116" i="10" s="1"/>
  <c r="F109" i="10" l="1"/>
  <c r="F175" i="10"/>
  <c r="H106" i="10"/>
  <c r="F180" i="10"/>
  <c r="H182" i="10"/>
  <c r="G181" i="10"/>
  <c r="H174" i="10"/>
  <c r="G212" i="10"/>
  <c r="G208" i="10"/>
  <c r="G204" i="10"/>
  <c r="F19" i="14"/>
  <c r="F181" i="10"/>
  <c r="G107" i="10"/>
  <c r="G174" i="10"/>
  <c r="H213" i="10"/>
  <c r="F212" i="10"/>
  <c r="H209" i="10"/>
  <c r="F208" i="10"/>
  <c r="H205" i="10"/>
  <c r="F204" i="10"/>
  <c r="G110" i="10"/>
  <c r="G178" i="10"/>
  <c r="G213" i="10"/>
  <c r="G209" i="10"/>
  <c r="G205" i="10"/>
  <c r="G111" i="10"/>
  <c r="H214" i="10"/>
  <c r="F213" i="10"/>
  <c r="H210" i="10"/>
  <c r="F209" i="10"/>
  <c r="H206" i="10"/>
  <c r="F205" i="10"/>
  <c r="H202" i="10"/>
  <c r="G115" i="10"/>
  <c r="G182" i="10"/>
  <c r="H111" i="10"/>
  <c r="G214" i="10"/>
  <c r="G210" i="10"/>
  <c r="G206" i="10"/>
  <c r="G202" i="10"/>
  <c r="G118" i="10"/>
  <c r="H114" i="10"/>
  <c r="F214" i="10"/>
  <c r="H211" i="10"/>
  <c r="F210" i="10"/>
  <c r="H207" i="10"/>
  <c r="F206" i="10"/>
  <c r="H203" i="10"/>
  <c r="F202" i="10"/>
  <c r="G211" i="10"/>
  <c r="G207" i="10"/>
  <c r="H212" i="10"/>
  <c r="F211" i="10"/>
  <c r="H208" i="10"/>
  <c r="F207" i="10"/>
  <c r="H133" i="10"/>
  <c r="G133" i="10"/>
  <c r="H112" i="10"/>
  <c r="H175" i="10"/>
  <c r="H113" i="10"/>
  <c r="H176" i="10"/>
  <c r="H177" i="10"/>
  <c r="H107" i="10"/>
  <c r="H115" i="10"/>
  <c r="H170" i="10"/>
  <c r="H178" i="10"/>
  <c r="H108" i="10"/>
  <c r="H116" i="10"/>
  <c r="H171" i="10"/>
  <c r="H179" i="10"/>
  <c r="H109" i="10"/>
  <c r="H117" i="10"/>
  <c r="H172" i="10"/>
  <c r="H180" i="10"/>
  <c r="H110" i="10"/>
  <c r="H173" i="10"/>
  <c r="H181" i="10"/>
  <c r="G112" i="10"/>
  <c r="G175" i="10"/>
  <c r="G113" i="10"/>
  <c r="G176" i="10"/>
  <c r="G106" i="10"/>
  <c r="G114" i="10"/>
  <c r="G177" i="10"/>
  <c r="G108" i="10"/>
  <c r="G116" i="10"/>
  <c r="G171" i="10"/>
  <c r="G179" i="10"/>
  <c r="G109" i="10"/>
  <c r="G172" i="10"/>
  <c r="G180" i="10"/>
  <c r="F112" i="10"/>
  <c r="F118" i="10"/>
  <c r="F172" i="10"/>
  <c r="F117" i="10"/>
  <c r="F176" i="10"/>
  <c r="F182" i="10"/>
  <c r="F110" i="10"/>
  <c r="F173" i="10"/>
  <c r="F111" i="10"/>
  <c r="F174" i="10"/>
  <c r="F133" i="10"/>
  <c r="F113" i="10"/>
  <c r="F114" i="10"/>
  <c r="F177" i="10"/>
  <c r="F107" i="10"/>
  <c r="F115" i="10"/>
  <c r="F170" i="10"/>
  <c r="F178" i="10"/>
  <c r="F106" i="10"/>
  <c r="F108" i="10"/>
  <c r="F171" i="10"/>
  <c r="F179" i="10"/>
  <c r="G19" i="14" l="1"/>
  <c r="G197" i="10"/>
  <c r="H197" i="10"/>
  <c r="H164" i="10"/>
  <c r="H100" i="10"/>
  <c r="G100" i="10"/>
  <c r="G164" i="10"/>
  <c r="G21" i="10" s="1"/>
  <c r="F100" i="10"/>
  <c r="F197" i="10"/>
  <c r="F164" i="10"/>
  <c r="F21" i="10" s="1"/>
  <c r="H19" i="14" l="1"/>
  <c r="H21" i="10"/>
  <c r="I19" i="14" l="1"/>
  <c r="E258" i="10"/>
  <c r="E257" i="10"/>
  <c r="E256" i="10"/>
  <c r="E255" i="10"/>
  <c r="E254" i="10"/>
  <c r="E253" i="10"/>
  <c r="E252" i="10"/>
  <c r="E251" i="10"/>
  <c r="E250" i="10"/>
  <c r="E249" i="10"/>
  <c r="E248" i="10"/>
  <c r="E232" i="10"/>
  <c r="E231" i="10"/>
  <c r="E230" i="10"/>
  <c r="E229" i="10"/>
  <c r="E165" i="10"/>
  <c r="E150" i="10"/>
  <c r="E149" i="10"/>
  <c r="E148" i="10"/>
  <c r="E147" i="10"/>
  <c r="E146" i="10"/>
  <c r="E145" i="10"/>
  <c r="E144" i="10"/>
  <c r="E143" i="10"/>
  <c r="E142" i="10"/>
  <c r="E141" i="10"/>
  <c r="E140" i="10"/>
  <c r="E139" i="10"/>
  <c r="E138" i="10"/>
  <c r="E101" i="10"/>
  <c r="E116" i="10" s="1"/>
  <c r="C258" i="10"/>
  <c r="C257" i="10"/>
  <c r="C256" i="10"/>
  <c r="C255" i="10"/>
  <c r="C254" i="10"/>
  <c r="C253" i="10"/>
  <c r="C252" i="10"/>
  <c r="C251" i="10"/>
  <c r="C250" i="10"/>
  <c r="C249" i="10"/>
  <c r="C248" i="10"/>
  <c r="C232" i="10"/>
  <c r="C231" i="10"/>
  <c r="C230" i="10"/>
  <c r="C229" i="10"/>
  <c r="C165" i="10"/>
  <c r="C176" i="10" s="1"/>
  <c r="C150" i="10"/>
  <c r="C149" i="10"/>
  <c r="C148" i="10"/>
  <c r="C147" i="10"/>
  <c r="C146" i="10"/>
  <c r="C145" i="10"/>
  <c r="C144" i="10"/>
  <c r="C143" i="10"/>
  <c r="C142" i="10"/>
  <c r="C141" i="10"/>
  <c r="C140" i="10"/>
  <c r="C139" i="10"/>
  <c r="C138" i="10"/>
  <c r="C101" i="10"/>
  <c r="C118" i="10" s="1"/>
  <c r="J19" i="14" l="1"/>
  <c r="C205" i="10"/>
  <c r="C209" i="10"/>
  <c r="C213" i="10"/>
  <c r="C206" i="10"/>
  <c r="C204" i="10"/>
  <c r="C208" i="10"/>
  <c r="C212" i="10"/>
  <c r="C203" i="10"/>
  <c r="C207" i="10"/>
  <c r="C211" i="10"/>
  <c r="C210" i="10"/>
  <c r="C214" i="10"/>
  <c r="C202" i="10"/>
  <c r="E202" i="10"/>
  <c r="E206" i="10"/>
  <c r="E210" i="10"/>
  <c r="E214" i="10"/>
  <c r="E205" i="10"/>
  <c r="E209" i="10"/>
  <c r="E213" i="10"/>
  <c r="E207" i="10"/>
  <c r="E204" i="10"/>
  <c r="E208" i="10"/>
  <c r="E212" i="10"/>
  <c r="E203" i="10"/>
  <c r="E211" i="10"/>
  <c r="C182" i="10"/>
  <c r="E174" i="10"/>
  <c r="E106" i="10"/>
  <c r="E118" i="10"/>
  <c r="E107" i="10"/>
  <c r="C111" i="10"/>
  <c r="C112" i="10"/>
  <c r="E109" i="10"/>
  <c r="E110" i="10"/>
  <c r="E182" i="10"/>
  <c r="E117" i="10"/>
  <c r="E111" i="10"/>
  <c r="C174" i="10"/>
  <c r="E114" i="10"/>
  <c r="C175" i="10"/>
  <c r="E115" i="10"/>
  <c r="E133" i="10"/>
  <c r="E112" i="10"/>
  <c r="E175" i="10"/>
  <c r="E113" i="10"/>
  <c r="E176" i="10"/>
  <c r="E177" i="10"/>
  <c r="E170" i="10"/>
  <c r="E178" i="10"/>
  <c r="E108" i="10"/>
  <c r="E171" i="10"/>
  <c r="E179" i="10"/>
  <c r="E172" i="10"/>
  <c r="E180" i="10"/>
  <c r="C133" i="10"/>
  <c r="E173" i="10"/>
  <c r="E181" i="10"/>
  <c r="C113" i="10"/>
  <c r="C106" i="10"/>
  <c r="C114" i="10"/>
  <c r="C177" i="10"/>
  <c r="C107" i="10"/>
  <c r="C115" i="10"/>
  <c r="C170" i="10"/>
  <c r="C178" i="10"/>
  <c r="C108" i="10"/>
  <c r="C116" i="10"/>
  <c r="C171" i="10"/>
  <c r="C179" i="10"/>
  <c r="C109" i="10"/>
  <c r="C117" i="10"/>
  <c r="C172" i="10"/>
  <c r="C180" i="10"/>
  <c r="C110" i="10"/>
  <c r="C173" i="10"/>
  <c r="C181" i="10"/>
  <c r="J256" i="14"/>
  <c r="I256" i="14"/>
  <c r="H256" i="14"/>
  <c r="G256" i="14"/>
  <c r="F256" i="14"/>
  <c r="E256" i="14"/>
  <c r="D256" i="14"/>
  <c r="C256" i="14"/>
  <c r="B256" i="14"/>
  <c r="J255" i="14"/>
  <c r="I255" i="14"/>
  <c r="H255" i="14"/>
  <c r="H287" i="14" s="1"/>
  <c r="G255" i="14"/>
  <c r="F255" i="14"/>
  <c r="E255" i="14"/>
  <c r="D255" i="14"/>
  <c r="C255" i="14"/>
  <c r="B255" i="14"/>
  <c r="J254" i="14"/>
  <c r="I254" i="14"/>
  <c r="H254" i="14"/>
  <c r="H286" i="14" s="1"/>
  <c r="G254" i="14"/>
  <c r="F254" i="14"/>
  <c r="E254" i="14"/>
  <c r="D254" i="14"/>
  <c r="C254" i="14"/>
  <c r="B254" i="14"/>
  <c r="J253" i="14"/>
  <c r="I253" i="14"/>
  <c r="I285" i="14" s="1"/>
  <c r="H253" i="14"/>
  <c r="H285" i="14" s="1"/>
  <c r="G253" i="14"/>
  <c r="F253" i="14"/>
  <c r="F285" i="14" s="1"/>
  <c r="E253" i="14"/>
  <c r="D253" i="14"/>
  <c r="C253" i="14"/>
  <c r="B253" i="14"/>
  <c r="J252" i="14"/>
  <c r="I252" i="14"/>
  <c r="I284" i="14" s="1"/>
  <c r="H252" i="14"/>
  <c r="H284" i="14" s="1"/>
  <c r="G252" i="14"/>
  <c r="F252" i="14"/>
  <c r="F284" i="14" s="1"/>
  <c r="E252" i="14"/>
  <c r="D252" i="14"/>
  <c r="C252" i="14"/>
  <c r="B252" i="14"/>
  <c r="J251" i="14"/>
  <c r="I251" i="14"/>
  <c r="I283" i="14" s="1"/>
  <c r="H251" i="14"/>
  <c r="H283" i="14" s="1"/>
  <c r="G251" i="14"/>
  <c r="F251" i="14"/>
  <c r="F283" i="14" s="1"/>
  <c r="E251" i="14"/>
  <c r="D251" i="14"/>
  <c r="C251" i="14"/>
  <c r="B251" i="14"/>
  <c r="J250" i="14"/>
  <c r="I250" i="14"/>
  <c r="I282" i="14" s="1"/>
  <c r="H250" i="14"/>
  <c r="H282" i="14" s="1"/>
  <c r="G250" i="14"/>
  <c r="F250" i="14"/>
  <c r="F282" i="14" s="1"/>
  <c r="E250" i="14"/>
  <c r="D250" i="14"/>
  <c r="C250" i="14"/>
  <c r="B250" i="14"/>
  <c r="J249" i="14"/>
  <c r="I249" i="14"/>
  <c r="I281" i="14" s="1"/>
  <c r="H249" i="14"/>
  <c r="H281" i="14" s="1"/>
  <c r="G249" i="14"/>
  <c r="G281" i="14" s="1"/>
  <c r="F249" i="14"/>
  <c r="F281" i="14" s="1"/>
  <c r="E249" i="14"/>
  <c r="E281" i="14" s="1"/>
  <c r="D249" i="14"/>
  <c r="C249" i="14"/>
  <c r="B249" i="14"/>
  <c r="J248" i="14"/>
  <c r="I248" i="14"/>
  <c r="I280" i="14" s="1"/>
  <c r="H248" i="14"/>
  <c r="H280" i="14" s="1"/>
  <c r="G248" i="14"/>
  <c r="G280" i="14" s="1"/>
  <c r="F248" i="14"/>
  <c r="F280" i="14" s="1"/>
  <c r="E248" i="14"/>
  <c r="E280" i="14" s="1"/>
  <c r="D248" i="14"/>
  <c r="C248" i="14"/>
  <c r="B248" i="14"/>
  <c r="J247" i="14"/>
  <c r="H247" i="14"/>
  <c r="H279" i="14" s="1"/>
  <c r="G247" i="14"/>
  <c r="G279" i="14" s="1"/>
  <c r="F247" i="14"/>
  <c r="F279" i="14" s="1"/>
  <c r="E247" i="14"/>
  <c r="E279" i="14" s="1"/>
  <c r="D247" i="14"/>
  <c r="D279" i="14" s="1"/>
  <c r="C247" i="14"/>
  <c r="B247" i="14"/>
  <c r="J246" i="14"/>
  <c r="G246" i="14"/>
  <c r="G278" i="14" s="1"/>
  <c r="F246" i="14"/>
  <c r="F278" i="14" s="1"/>
  <c r="E246" i="14"/>
  <c r="E278" i="14" s="1"/>
  <c r="D246" i="14"/>
  <c r="D278" i="14" s="1"/>
  <c r="C246" i="14"/>
  <c r="B246" i="14"/>
  <c r="F245" i="14"/>
  <c r="F277" i="14" s="1"/>
  <c r="E245" i="14"/>
  <c r="E277" i="14" s="1"/>
  <c r="D245" i="14"/>
  <c r="D277" i="14" s="1"/>
  <c r="E244" i="14"/>
  <c r="E276" i="14" s="1"/>
  <c r="D244" i="14"/>
  <c r="D276" i="14" s="1"/>
  <c r="D243" i="14"/>
  <c r="D275" i="14" s="1"/>
  <c r="I232" i="14"/>
  <c r="I264" i="14" s="1"/>
  <c r="I231" i="14"/>
  <c r="I263" i="14" s="1"/>
  <c r="H231" i="14"/>
  <c r="H263" i="14" s="1"/>
  <c r="J230" i="14"/>
  <c r="I230" i="14"/>
  <c r="H230" i="14"/>
  <c r="G230" i="14"/>
  <c r="G262" i="14" s="1"/>
  <c r="C230" i="14"/>
  <c r="B230" i="14"/>
  <c r="J229" i="14"/>
  <c r="I229" i="14"/>
  <c r="H229" i="14"/>
  <c r="G229" i="14"/>
  <c r="G261" i="14" s="1"/>
  <c r="F229" i="14"/>
  <c r="F261" i="14" s="1"/>
  <c r="C229" i="14"/>
  <c r="B229" i="14"/>
  <c r="J228" i="14"/>
  <c r="I228" i="14"/>
  <c r="H228" i="14"/>
  <c r="G228" i="14"/>
  <c r="G260" i="14" s="1"/>
  <c r="F228" i="14"/>
  <c r="F260" i="14" s="1"/>
  <c r="E228" i="14"/>
  <c r="E260" i="14" s="1"/>
  <c r="C228" i="14"/>
  <c r="B228" i="14"/>
  <c r="J227" i="14"/>
  <c r="I227" i="14"/>
  <c r="H227" i="14"/>
  <c r="G227" i="14"/>
  <c r="G259" i="14" s="1"/>
  <c r="F227" i="14"/>
  <c r="F259" i="14" s="1"/>
  <c r="E227" i="14"/>
  <c r="E259" i="14" s="1"/>
  <c r="D227" i="14"/>
  <c r="C227" i="14"/>
  <c r="B227" i="14"/>
  <c r="J163" i="14"/>
  <c r="I163" i="14"/>
  <c r="I173" i="14" s="1"/>
  <c r="H163" i="14"/>
  <c r="G163" i="14"/>
  <c r="G175" i="14" s="1"/>
  <c r="F163" i="14"/>
  <c r="E163" i="14"/>
  <c r="D163" i="14"/>
  <c r="C163" i="14"/>
  <c r="B163" i="14"/>
  <c r="I152" i="14"/>
  <c r="I151" i="14"/>
  <c r="H151" i="14"/>
  <c r="J150" i="14"/>
  <c r="I150" i="14"/>
  <c r="H150" i="14"/>
  <c r="G150" i="14"/>
  <c r="C150" i="14"/>
  <c r="B150" i="14"/>
  <c r="J149" i="14"/>
  <c r="I149" i="14"/>
  <c r="H149" i="14"/>
  <c r="G149" i="14"/>
  <c r="F149" i="14"/>
  <c r="C149" i="14"/>
  <c r="B149" i="14"/>
  <c r="J148" i="14"/>
  <c r="I148" i="14"/>
  <c r="H148" i="14"/>
  <c r="G148" i="14"/>
  <c r="F148" i="14"/>
  <c r="E148" i="14"/>
  <c r="C148" i="14"/>
  <c r="B148" i="14"/>
  <c r="J147" i="14"/>
  <c r="I147" i="14"/>
  <c r="H147" i="14"/>
  <c r="G147" i="14"/>
  <c r="F147" i="14"/>
  <c r="E147" i="14"/>
  <c r="D147" i="14"/>
  <c r="C147" i="14"/>
  <c r="B147" i="14"/>
  <c r="J146" i="14"/>
  <c r="I146" i="14"/>
  <c r="H146" i="14"/>
  <c r="G146" i="14"/>
  <c r="F146" i="14"/>
  <c r="E146" i="14"/>
  <c r="D146" i="14"/>
  <c r="C146" i="14"/>
  <c r="B146" i="14"/>
  <c r="J145" i="14"/>
  <c r="I145" i="14"/>
  <c r="H145" i="14"/>
  <c r="G145" i="14"/>
  <c r="F145" i="14"/>
  <c r="E145" i="14"/>
  <c r="D145" i="14"/>
  <c r="C145" i="14"/>
  <c r="B145" i="14"/>
  <c r="J144" i="14"/>
  <c r="I144" i="14"/>
  <c r="H144" i="14"/>
  <c r="G144" i="14"/>
  <c r="F144" i="14"/>
  <c r="E144" i="14"/>
  <c r="D144" i="14"/>
  <c r="C144" i="14"/>
  <c r="B144" i="14"/>
  <c r="J143" i="14"/>
  <c r="I143" i="14"/>
  <c r="H143" i="14"/>
  <c r="G143" i="14"/>
  <c r="F143" i="14"/>
  <c r="E143" i="14"/>
  <c r="D143" i="14"/>
  <c r="C143" i="14"/>
  <c r="B143" i="14"/>
  <c r="J142" i="14"/>
  <c r="I142" i="14"/>
  <c r="H142" i="14"/>
  <c r="G142" i="14"/>
  <c r="F142" i="14"/>
  <c r="E142" i="14"/>
  <c r="D142" i="14"/>
  <c r="C142" i="14"/>
  <c r="B142" i="14"/>
  <c r="J141" i="14"/>
  <c r="I141" i="14"/>
  <c r="H141" i="14"/>
  <c r="G141" i="14"/>
  <c r="F141" i="14"/>
  <c r="E141" i="14"/>
  <c r="D141" i="14"/>
  <c r="C141" i="14"/>
  <c r="B141" i="14"/>
  <c r="J140" i="14"/>
  <c r="I140" i="14"/>
  <c r="H140" i="14"/>
  <c r="G140" i="14"/>
  <c r="F140" i="14"/>
  <c r="E140" i="14"/>
  <c r="D140" i="14"/>
  <c r="C140" i="14"/>
  <c r="B140" i="14"/>
  <c r="J139" i="14"/>
  <c r="I139" i="14"/>
  <c r="H139" i="14"/>
  <c r="G139" i="14"/>
  <c r="F139" i="14"/>
  <c r="E139" i="14"/>
  <c r="D139" i="14"/>
  <c r="C139" i="14"/>
  <c r="B139" i="14"/>
  <c r="J138" i="14"/>
  <c r="I138" i="14"/>
  <c r="H138" i="14"/>
  <c r="G138" i="14"/>
  <c r="F138" i="14"/>
  <c r="E138" i="14"/>
  <c r="D138" i="14"/>
  <c r="C138" i="14"/>
  <c r="B138" i="14"/>
  <c r="J137" i="14"/>
  <c r="H137" i="14"/>
  <c r="G137" i="14"/>
  <c r="F137" i="14"/>
  <c r="E137" i="14"/>
  <c r="D137" i="14"/>
  <c r="C137" i="14"/>
  <c r="B137" i="14"/>
  <c r="J136" i="14"/>
  <c r="G136" i="14"/>
  <c r="F136" i="14"/>
  <c r="E136" i="14"/>
  <c r="D136" i="14"/>
  <c r="C136" i="14"/>
  <c r="B136" i="14"/>
  <c r="F135" i="14"/>
  <c r="E135" i="14"/>
  <c r="D135" i="14"/>
  <c r="E134" i="14"/>
  <c r="D134" i="14"/>
  <c r="D133" i="14"/>
  <c r="J99" i="14"/>
  <c r="J110" i="14" s="1"/>
  <c r="I99" i="14"/>
  <c r="I107" i="14" s="1"/>
  <c r="H99" i="14"/>
  <c r="H107" i="14" s="1"/>
  <c r="G99" i="14"/>
  <c r="G118" i="14" s="1"/>
  <c r="F99" i="14"/>
  <c r="F113" i="14" s="1"/>
  <c r="E99" i="14"/>
  <c r="E106" i="14" s="1"/>
  <c r="D99" i="14"/>
  <c r="D113" i="14" s="1"/>
  <c r="C99" i="14"/>
  <c r="C107" i="14" s="1"/>
  <c r="B99" i="14"/>
  <c r="B111" i="14" s="1"/>
  <c r="C110" i="14" l="1"/>
  <c r="E111" i="14"/>
  <c r="E112" i="14"/>
  <c r="C116" i="14"/>
  <c r="E104" i="14"/>
  <c r="B107" i="14"/>
  <c r="E107" i="14"/>
  <c r="G109" i="14"/>
  <c r="C214" i="14"/>
  <c r="C206" i="14"/>
  <c r="C205" i="14"/>
  <c r="C211" i="14"/>
  <c r="C212" i="14"/>
  <c r="C204" i="14"/>
  <c r="C210" i="14"/>
  <c r="C202" i="14"/>
  <c r="C209" i="14"/>
  <c r="C201" i="14"/>
  <c r="C208" i="14"/>
  <c r="C200" i="14"/>
  <c r="C213" i="14"/>
  <c r="C203" i="14"/>
  <c r="C207" i="14"/>
  <c r="D204" i="14"/>
  <c r="D210" i="14"/>
  <c r="D202" i="14"/>
  <c r="D208" i="14"/>
  <c r="D200" i="14"/>
  <c r="D203" i="14"/>
  <c r="D201" i="14"/>
  <c r="D207" i="14"/>
  <c r="D199" i="14"/>
  <c r="D206" i="14"/>
  <c r="D198" i="14"/>
  <c r="D205" i="14"/>
  <c r="D197" i="14"/>
  <c r="D211" i="14"/>
  <c r="D209" i="14"/>
  <c r="J111" i="14"/>
  <c r="B105" i="14"/>
  <c r="H109" i="14"/>
  <c r="C113" i="14"/>
  <c r="G210" i="14"/>
  <c r="G202" i="14"/>
  <c r="G208" i="14"/>
  <c r="G200" i="14"/>
  <c r="G214" i="14"/>
  <c r="G206" i="14"/>
  <c r="G201" i="14"/>
  <c r="G213" i="14"/>
  <c r="G205" i="14"/>
  <c r="G212" i="14"/>
  <c r="G204" i="14"/>
  <c r="G207" i="14"/>
  <c r="G211" i="14"/>
  <c r="G203" i="14"/>
  <c r="G209" i="14"/>
  <c r="I111" i="14"/>
  <c r="F208" i="14"/>
  <c r="F200" i="14"/>
  <c r="F207" i="14"/>
  <c r="F206" i="14"/>
  <c r="F212" i="14"/>
  <c r="F204" i="14"/>
  <c r="F211" i="14"/>
  <c r="F203" i="14"/>
  <c r="F205" i="14"/>
  <c r="F210" i="14"/>
  <c r="F202" i="14"/>
  <c r="F199" i="14"/>
  <c r="F209" i="14"/>
  <c r="F201" i="14"/>
  <c r="F213" i="14"/>
  <c r="C105" i="14"/>
  <c r="B110" i="14"/>
  <c r="E114" i="14"/>
  <c r="H212" i="14"/>
  <c r="H204" i="14"/>
  <c r="H209" i="14"/>
  <c r="H210" i="14"/>
  <c r="H202" i="14"/>
  <c r="H208" i="14"/>
  <c r="H201" i="14"/>
  <c r="H215" i="14"/>
  <c r="H207" i="14"/>
  <c r="H203" i="14"/>
  <c r="H214" i="14"/>
  <c r="H206" i="14"/>
  <c r="H211" i="14"/>
  <c r="H213" i="14"/>
  <c r="H205" i="14"/>
  <c r="I214" i="14"/>
  <c r="I206" i="14"/>
  <c r="I212" i="14"/>
  <c r="I204" i="14"/>
  <c r="I211" i="14"/>
  <c r="I203" i="14"/>
  <c r="I210" i="14"/>
  <c r="I202" i="14"/>
  <c r="I205" i="14"/>
  <c r="I209" i="14"/>
  <c r="I216" i="14"/>
  <c r="I208" i="14"/>
  <c r="I215" i="14"/>
  <c r="I207" i="14"/>
  <c r="I213" i="14"/>
  <c r="J107" i="14"/>
  <c r="B106" i="14"/>
  <c r="J106" i="14"/>
  <c r="C117" i="14"/>
  <c r="B202" i="14"/>
  <c r="B210" i="14"/>
  <c r="B204" i="14"/>
  <c r="B212" i="14"/>
  <c r="B213" i="14"/>
  <c r="B206" i="14"/>
  <c r="B214" i="14"/>
  <c r="B207" i="14"/>
  <c r="B200" i="14"/>
  <c r="B203" i="14"/>
  <c r="B205" i="14"/>
  <c r="B208" i="14"/>
  <c r="B201" i="14"/>
  <c r="B209" i="14"/>
  <c r="B211" i="14"/>
  <c r="J172" i="14"/>
  <c r="J213" i="14"/>
  <c r="J205" i="14"/>
  <c r="J204" i="14"/>
  <c r="J211" i="14"/>
  <c r="J203" i="14"/>
  <c r="J210" i="14"/>
  <c r="J202" i="14"/>
  <c r="J209" i="14"/>
  <c r="J201" i="14"/>
  <c r="J208" i="14"/>
  <c r="J200" i="14"/>
  <c r="J212" i="14"/>
  <c r="J207" i="14"/>
  <c r="J214" i="14"/>
  <c r="J206" i="14"/>
  <c r="E206" i="14"/>
  <c r="E198" i="14"/>
  <c r="E212" i="14"/>
  <c r="E204" i="14"/>
  <c r="E211" i="14"/>
  <c r="E203" i="14"/>
  <c r="E210" i="14"/>
  <c r="E202" i="14"/>
  <c r="E209" i="14"/>
  <c r="E201" i="14"/>
  <c r="E205" i="14"/>
  <c r="E208" i="14"/>
  <c r="E200" i="14"/>
  <c r="E207" i="14"/>
  <c r="E199" i="14"/>
  <c r="E177" i="14"/>
  <c r="E197" i="10"/>
  <c r="E164" i="10"/>
  <c r="E100" i="10"/>
  <c r="C164" i="10"/>
  <c r="C197" i="10"/>
  <c r="C100" i="10"/>
  <c r="H174" i="14"/>
  <c r="C168" i="14"/>
  <c r="F176" i="14"/>
  <c r="F105" i="14"/>
  <c r="F110" i="14"/>
  <c r="D169" i="14"/>
  <c r="F104" i="14"/>
  <c r="G106" i="14"/>
  <c r="F111" i="14"/>
  <c r="D102" i="14"/>
  <c r="G105" i="14"/>
  <c r="F107" i="14"/>
  <c r="G110" i="14"/>
  <c r="H112" i="14"/>
  <c r="D170" i="14"/>
  <c r="D178" i="14"/>
  <c r="F106" i="14"/>
  <c r="C171" i="14"/>
  <c r="C179" i="14"/>
  <c r="F103" i="14"/>
  <c r="B104" i="14"/>
  <c r="C106" i="14"/>
  <c r="C109" i="14"/>
  <c r="G113" i="14"/>
  <c r="B172" i="14"/>
  <c r="C182" i="14"/>
  <c r="E131" i="14"/>
  <c r="C131" i="14"/>
  <c r="J131" i="14"/>
  <c r="H131" i="14"/>
  <c r="G131" i="14"/>
  <c r="D131" i="14"/>
  <c r="B131" i="14"/>
  <c r="I131" i="14"/>
  <c r="F131" i="14"/>
  <c r="B117" i="14"/>
  <c r="B116" i="14"/>
  <c r="B118" i="14"/>
  <c r="B115" i="14"/>
  <c r="J116" i="14"/>
  <c r="J115" i="14"/>
  <c r="J117" i="14"/>
  <c r="J114" i="14"/>
  <c r="J118" i="14"/>
  <c r="C104" i="14"/>
  <c r="D105" i="14"/>
  <c r="D106" i="14"/>
  <c r="B108" i="14"/>
  <c r="J108" i="14"/>
  <c r="I109" i="14"/>
  <c r="H110" i="14"/>
  <c r="G111" i="14"/>
  <c r="F112" i="14"/>
  <c r="E113" i="14"/>
  <c r="F114" i="14"/>
  <c r="C118" i="14"/>
  <c r="C115" i="14"/>
  <c r="C114" i="14"/>
  <c r="D101" i="14"/>
  <c r="D104" i="14"/>
  <c r="E105" i="14"/>
  <c r="D107" i="14"/>
  <c r="C108" i="14"/>
  <c r="B109" i="14"/>
  <c r="J109" i="14"/>
  <c r="I110" i="14"/>
  <c r="H111" i="14"/>
  <c r="G112" i="14"/>
  <c r="D115" i="14"/>
  <c r="E116" i="14"/>
  <c r="E115" i="14"/>
  <c r="E102" i="14"/>
  <c r="E108" i="14"/>
  <c r="D109" i="14"/>
  <c r="I112" i="14"/>
  <c r="I113" i="14"/>
  <c r="F116" i="14"/>
  <c r="F115" i="14"/>
  <c r="F117" i="14"/>
  <c r="D103" i="14"/>
  <c r="G104" i="14"/>
  <c r="H105" i="14"/>
  <c r="H106" i="14"/>
  <c r="G107" i="14"/>
  <c r="F108" i="14"/>
  <c r="E109" i="14"/>
  <c r="D110" i="14"/>
  <c r="C111" i="14"/>
  <c r="B112" i="14"/>
  <c r="J112" i="14"/>
  <c r="J113" i="14"/>
  <c r="B180" i="14"/>
  <c r="D108" i="14"/>
  <c r="G116" i="14"/>
  <c r="G115" i="14"/>
  <c r="G117" i="14"/>
  <c r="G114" i="14"/>
  <c r="E103" i="14"/>
  <c r="J104" i="14"/>
  <c r="J105" i="14"/>
  <c r="I106" i="14"/>
  <c r="G108" i="14"/>
  <c r="F109" i="14"/>
  <c r="E110" i="14"/>
  <c r="D111" i="14"/>
  <c r="C112" i="14"/>
  <c r="B113" i="14"/>
  <c r="B114" i="14"/>
  <c r="B181" i="14"/>
  <c r="H119" i="14"/>
  <c r="H116" i="14"/>
  <c r="H115" i="14"/>
  <c r="H117" i="14"/>
  <c r="H114" i="14"/>
  <c r="H113" i="14"/>
  <c r="H118" i="14"/>
  <c r="H108" i="14"/>
  <c r="D112" i="14"/>
  <c r="D114" i="14"/>
  <c r="B182" i="14"/>
  <c r="B179" i="14"/>
  <c r="B171" i="14"/>
  <c r="B168" i="14"/>
  <c r="B178" i="14"/>
  <c r="B170" i="14"/>
  <c r="B169" i="14"/>
  <c r="B177" i="14"/>
  <c r="B176" i="14"/>
  <c r="B175" i="14"/>
  <c r="B174" i="14"/>
  <c r="B173" i="14"/>
  <c r="J180" i="14"/>
  <c r="J179" i="14"/>
  <c r="J171" i="14"/>
  <c r="J181" i="14"/>
  <c r="J178" i="14"/>
  <c r="J170" i="14"/>
  <c r="J177" i="14"/>
  <c r="J169" i="14"/>
  <c r="J168" i="14"/>
  <c r="J182" i="14"/>
  <c r="J176" i="14"/>
  <c r="J175" i="14"/>
  <c r="J174" i="14"/>
  <c r="J173" i="14"/>
  <c r="I120" i="14"/>
  <c r="I119" i="14"/>
  <c r="I116" i="14"/>
  <c r="I115" i="14"/>
  <c r="I117" i="14"/>
  <c r="I114" i="14"/>
  <c r="I118" i="14"/>
  <c r="I108" i="14"/>
  <c r="D165" i="14"/>
  <c r="D168" i="14"/>
  <c r="E169" i="14"/>
  <c r="E170" i="14"/>
  <c r="D171" i="14"/>
  <c r="C172" i="14"/>
  <c r="I174" i="14"/>
  <c r="H175" i="14"/>
  <c r="G176" i="14"/>
  <c r="F177" i="14"/>
  <c r="E178" i="14"/>
  <c r="D179" i="14"/>
  <c r="C180" i="14"/>
  <c r="C181" i="14"/>
  <c r="G182" i="14"/>
  <c r="D166" i="14"/>
  <c r="E168" i="14"/>
  <c r="F169" i="14"/>
  <c r="F170" i="14"/>
  <c r="E171" i="14"/>
  <c r="D172" i="14"/>
  <c r="C173" i="14"/>
  <c r="I175" i="14"/>
  <c r="H176" i="14"/>
  <c r="G177" i="14"/>
  <c r="F178" i="14"/>
  <c r="E179" i="14"/>
  <c r="E180" i="14"/>
  <c r="F181" i="14"/>
  <c r="H182" i="14"/>
  <c r="E166" i="14"/>
  <c r="F168" i="14"/>
  <c r="G169" i="14"/>
  <c r="G170" i="14"/>
  <c r="F171" i="14"/>
  <c r="E172" i="14"/>
  <c r="D173" i="14"/>
  <c r="C174" i="14"/>
  <c r="I176" i="14"/>
  <c r="H177" i="14"/>
  <c r="G178" i="14"/>
  <c r="F179" i="14"/>
  <c r="F180" i="14"/>
  <c r="G181" i="14"/>
  <c r="I182" i="14"/>
  <c r="D167" i="14"/>
  <c r="G168" i="14"/>
  <c r="H169" i="14"/>
  <c r="H170" i="14"/>
  <c r="G171" i="14"/>
  <c r="F172" i="14"/>
  <c r="E173" i="14"/>
  <c r="D174" i="14"/>
  <c r="C175" i="14"/>
  <c r="I177" i="14"/>
  <c r="H178" i="14"/>
  <c r="G179" i="14"/>
  <c r="G180" i="14"/>
  <c r="H181" i="14"/>
  <c r="E167" i="14"/>
  <c r="I170" i="14"/>
  <c r="H171" i="14"/>
  <c r="G172" i="14"/>
  <c r="F173" i="14"/>
  <c r="E174" i="14"/>
  <c r="D175" i="14"/>
  <c r="C176" i="14"/>
  <c r="I178" i="14"/>
  <c r="H179" i="14"/>
  <c r="H180" i="14"/>
  <c r="I181" i="14"/>
  <c r="H183" i="14"/>
  <c r="F167" i="14"/>
  <c r="I171" i="14"/>
  <c r="H172" i="14"/>
  <c r="G173" i="14"/>
  <c r="F174" i="14"/>
  <c r="E175" i="14"/>
  <c r="D176" i="14"/>
  <c r="C177" i="14"/>
  <c r="I179" i="14"/>
  <c r="I180" i="14"/>
  <c r="I183" i="14"/>
  <c r="C169" i="14"/>
  <c r="C170" i="14"/>
  <c r="I172" i="14"/>
  <c r="H173" i="14"/>
  <c r="G174" i="14"/>
  <c r="F175" i="14"/>
  <c r="E176" i="14"/>
  <c r="D177" i="14"/>
  <c r="C178" i="14"/>
  <c r="I184" i="14"/>
  <c r="D258" i="10"/>
  <c r="D257" i="10"/>
  <c r="D256" i="10"/>
  <c r="D255" i="10"/>
  <c r="D254" i="10"/>
  <c r="D253" i="10"/>
  <c r="D252" i="10"/>
  <c r="D251" i="10"/>
  <c r="D250" i="10"/>
  <c r="D249" i="10"/>
  <c r="D248" i="10"/>
  <c r="D232" i="10"/>
  <c r="D231" i="10"/>
  <c r="D230" i="10"/>
  <c r="D229" i="10"/>
  <c r="D165" i="10"/>
  <c r="D150" i="10"/>
  <c r="D149" i="10"/>
  <c r="D148" i="10"/>
  <c r="D147" i="10"/>
  <c r="D146" i="10"/>
  <c r="D145" i="10"/>
  <c r="D144" i="10"/>
  <c r="D143" i="10"/>
  <c r="D142" i="10"/>
  <c r="D141" i="10"/>
  <c r="D140" i="10"/>
  <c r="D139" i="10"/>
  <c r="D138" i="10"/>
  <c r="D101" i="10"/>
  <c r="D117" i="10" s="1"/>
  <c r="D202" i="10" l="1"/>
  <c r="D206" i="10"/>
  <c r="D210" i="10"/>
  <c r="D214" i="10"/>
  <c r="D205" i="10"/>
  <c r="D209" i="10"/>
  <c r="D213" i="10"/>
  <c r="D204" i="10"/>
  <c r="D208" i="10"/>
  <c r="D212" i="10"/>
  <c r="D203" i="10"/>
  <c r="D207" i="10"/>
  <c r="D211" i="10"/>
  <c r="E21" i="10"/>
  <c r="C21" i="10"/>
  <c r="C195" i="14"/>
  <c r="E98" i="14"/>
  <c r="C162" i="14"/>
  <c r="B195" i="14"/>
  <c r="F195" i="14"/>
  <c r="G162" i="14"/>
  <c r="E195" i="14"/>
  <c r="J162" i="14"/>
  <c r="G98" i="14"/>
  <c r="D98" i="14"/>
  <c r="B98" i="14"/>
  <c r="H195" i="14"/>
  <c r="J98" i="14"/>
  <c r="G195" i="14"/>
  <c r="B162" i="14"/>
  <c r="I195" i="14"/>
  <c r="I98" i="14"/>
  <c r="F162" i="14"/>
  <c r="D162" i="14"/>
  <c r="J195" i="14"/>
  <c r="C98" i="14"/>
  <c r="F98" i="14"/>
  <c r="E162" i="14"/>
  <c r="H98" i="14"/>
  <c r="I162" i="14"/>
  <c r="D195" i="14"/>
  <c r="H162" i="14"/>
  <c r="D111" i="10"/>
  <c r="D112" i="10"/>
  <c r="D116" i="10"/>
  <c r="D118" i="10"/>
  <c r="D179" i="10"/>
  <c r="D181" i="10"/>
  <c r="D182" i="10"/>
  <c r="D173" i="10"/>
  <c r="D174" i="10"/>
  <c r="D110" i="10"/>
  <c r="D175" i="10"/>
  <c r="D108" i="10"/>
  <c r="D171" i="10"/>
  <c r="D133" i="10"/>
  <c r="D113" i="10"/>
  <c r="D176" i="10"/>
  <c r="D106" i="10"/>
  <c r="D114" i="10"/>
  <c r="D177" i="10"/>
  <c r="D107" i="10"/>
  <c r="D115" i="10"/>
  <c r="D170" i="10"/>
  <c r="D178" i="10"/>
  <c r="D109" i="10"/>
  <c r="D172" i="10"/>
  <c r="D180" i="10"/>
  <c r="H23" i="14" l="1"/>
  <c r="G23" i="14"/>
  <c r="F23" i="14"/>
  <c r="J23" i="14"/>
  <c r="I23" i="14"/>
  <c r="D23" i="14"/>
  <c r="C23" i="14"/>
  <c r="E23" i="14"/>
  <c r="B23" i="14"/>
  <c r="D164" i="10"/>
  <c r="D100" i="10"/>
  <c r="D197" i="10"/>
  <c r="D21" i="10" l="1"/>
  <c r="B248" i="10" l="1"/>
  <c r="B249" i="10"/>
  <c r="B250" i="10"/>
  <c r="B251" i="10"/>
  <c r="B252" i="10"/>
  <c r="B253" i="10"/>
  <c r="B254" i="10"/>
  <c r="B255" i="10"/>
  <c r="B256" i="10"/>
  <c r="B257" i="10"/>
  <c r="B258" i="10"/>
  <c r="B229" i="10"/>
  <c r="B230" i="10"/>
  <c r="B231" i="10"/>
  <c r="B232" i="10"/>
  <c r="B36" i="3"/>
  <c r="B165" i="10" l="1"/>
  <c r="B150" i="10"/>
  <c r="B149" i="10"/>
  <c r="B148" i="10"/>
  <c r="B147" i="10"/>
  <c r="B146" i="10"/>
  <c r="B145" i="10"/>
  <c r="B144" i="10"/>
  <c r="B143" i="10"/>
  <c r="B142" i="10"/>
  <c r="B141" i="10"/>
  <c r="B140" i="10"/>
  <c r="B139" i="10"/>
  <c r="B138" i="10"/>
  <c r="B101" i="10"/>
  <c r="B210" i="10" l="1"/>
  <c r="B203" i="10"/>
  <c r="B211" i="10"/>
  <c r="B204" i="10"/>
  <c r="B212" i="10"/>
  <c r="B202" i="10"/>
  <c r="B205" i="10"/>
  <c r="B213" i="10"/>
  <c r="B209" i="10"/>
  <c r="B206" i="10"/>
  <c r="B214" i="10"/>
  <c r="B207" i="10"/>
  <c r="B208" i="10"/>
  <c r="B118" i="10"/>
  <c r="B107" i="10"/>
  <c r="B112" i="10"/>
  <c r="B113" i="10"/>
  <c r="B117" i="10"/>
  <c r="B108" i="10"/>
  <c r="B177" i="10"/>
  <c r="B106" i="10"/>
  <c r="B109" i="10"/>
  <c r="B170" i="10"/>
  <c r="B116" i="10"/>
  <c r="B133" i="10"/>
  <c r="B111" i="10"/>
  <c r="B115" i="10"/>
  <c r="B110" i="10"/>
  <c r="B114" i="10"/>
  <c r="B173" i="10"/>
  <c r="B178" i="10"/>
  <c r="B179" i="10"/>
  <c r="B172" i="10"/>
  <c r="B176" i="10"/>
  <c r="B182" i="10"/>
  <c r="B175" i="10"/>
  <c r="B180" i="10"/>
  <c r="B171" i="10"/>
  <c r="B174" i="10"/>
  <c r="B181" i="10"/>
  <c r="B164" i="10" l="1"/>
  <c r="B197" i="10"/>
  <c r="B100" i="10"/>
  <c r="B30" i="3"/>
  <c r="B20" i="3"/>
  <c r="B14" i="3" s="1"/>
  <c r="B21" i="10" l="1"/>
  <c r="H66" i="3"/>
  <c r="I66" i="3" s="1"/>
  <c r="I65" i="3"/>
  <c r="I64" i="3"/>
  <c r="I63" i="3"/>
  <c r="I62" i="3"/>
  <c r="I61" i="3"/>
  <c r="I60" i="3"/>
  <c r="I59" i="3"/>
  <c r="I58" i="3"/>
  <c r="I57" i="3"/>
  <c r="I56" i="3"/>
  <c r="F73" i="10" l="1"/>
  <c r="B73" i="10"/>
  <c r="B41" i="10"/>
  <c r="H41" i="10"/>
  <c r="H73" i="10"/>
  <c r="G41" i="10"/>
  <c r="G73" i="10"/>
  <c r="F41" i="10"/>
  <c r="H46" i="10"/>
  <c r="F46" i="10"/>
  <c r="H78" i="10"/>
  <c r="G46" i="10"/>
  <c r="G78" i="10"/>
  <c r="F78" i="10"/>
  <c r="H43" i="10"/>
  <c r="H75" i="10"/>
  <c r="G43" i="10"/>
  <c r="G75" i="10"/>
  <c r="F43" i="10"/>
  <c r="F75" i="10"/>
  <c r="H79" i="10"/>
  <c r="G47" i="10"/>
  <c r="G79" i="10"/>
  <c r="F47" i="10"/>
  <c r="F239" i="10" s="1"/>
  <c r="F271" i="10" s="1"/>
  <c r="F79" i="10"/>
  <c r="H47" i="10"/>
  <c r="H42" i="10"/>
  <c r="H74" i="10"/>
  <c r="G42" i="10"/>
  <c r="G74" i="10"/>
  <c r="F42" i="10"/>
  <c r="F74" i="10"/>
  <c r="H44" i="10"/>
  <c r="H76" i="10"/>
  <c r="G44" i="10"/>
  <c r="G76" i="10"/>
  <c r="F44" i="10"/>
  <c r="F76" i="10"/>
  <c r="H45" i="10"/>
  <c r="H77" i="10"/>
  <c r="G45" i="10"/>
  <c r="G77" i="10"/>
  <c r="F45" i="10"/>
  <c r="F77" i="10"/>
  <c r="C41" i="10"/>
  <c r="C73" i="10"/>
  <c r="E41" i="10"/>
  <c r="E73" i="10"/>
  <c r="C75" i="10"/>
  <c r="E43" i="10"/>
  <c r="E75" i="10"/>
  <c r="C43" i="10"/>
  <c r="E44" i="10"/>
  <c r="C44" i="10"/>
  <c r="E76" i="10"/>
  <c r="C76" i="10"/>
  <c r="E77" i="10"/>
  <c r="C45" i="10"/>
  <c r="E45" i="10"/>
  <c r="C77" i="10"/>
  <c r="C46" i="10"/>
  <c r="C78" i="10"/>
  <c r="E78" i="10"/>
  <c r="E46" i="10"/>
  <c r="C74" i="10"/>
  <c r="E42" i="10"/>
  <c r="E74" i="10"/>
  <c r="C42" i="10"/>
  <c r="C47" i="10"/>
  <c r="C79" i="10"/>
  <c r="E47" i="10"/>
  <c r="E79" i="10"/>
  <c r="J71" i="14"/>
  <c r="G71" i="14"/>
  <c r="B71" i="14"/>
  <c r="C39" i="14"/>
  <c r="J39" i="14"/>
  <c r="C71" i="14"/>
  <c r="F71" i="14"/>
  <c r="G39" i="14"/>
  <c r="E71" i="14"/>
  <c r="D71" i="14"/>
  <c r="E39" i="14"/>
  <c r="D39" i="14"/>
  <c r="F39" i="14"/>
  <c r="B39" i="14"/>
  <c r="J72" i="14"/>
  <c r="B40" i="14"/>
  <c r="H72" i="14"/>
  <c r="J40" i="14"/>
  <c r="G72" i="14"/>
  <c r="H40" i="14"/>
  <c r="G40" i="14"/>
  <c r="E72" i="14"/>
  <c r="D40" i="14"/>
  <c r="B72" i="14"/>
  <c r="C40" i="14"/>
  <c r="F72" i="14"/>
  <c r="F40" i="14"/>
  <c r="D72" i="14"/>
  <c r="E40" i="14"/>
  <c r="C72" i="14"/>
  <c r="F76" i="14"/>
  <c r="G44" i="14"/>
  <c r="F44" i="14"/>
  <c r="E76" i="14"/>
  <c r="H44" i="14"/>
  <c r="D76" i="14"/>
  <c r="E44" i="14"/>
  <c r="D44" i="14"/>
  <c r="I76" i="14"/>
  <c r="J44" i="14"/>
  <c r="I44" i="14"/>
  <c r="C76" i="14"/>
  <c r="J76" i="14"/>
  <c r="B76" i="14"/>
  <c r="C44" i="14"/>
  <c r="B44" i="14"/>
  <c r="H76" i="14"/>
  <c r="G76" i="14"/>
  <c r="E70" i="14"/>
  <c r="F38" i="14"/>
  <c r="E38" i="14"/>
  <c r="D70" i="14"/>
  <c r="D38" i="14"/>
  <c r="F70" i="14"/>
  <c r="I73" i="14"/>
  <c r="J41" i="14"/>
  <c r="J233" i="14" s="1"/>
  <c r="J265" i="14" s="1"/>
  <c r="B41" i="14"/>
  <c r="I41" i="14"/>
  <c r="H73" i="14"/>
  <c r="C73" i="14"/>
  <c r="G73" i="14"/>
  <c r="H41" i="14"/>
  <c r="D73" i="14"/>
  <c r="E41" i="14"/>
  <c r="B73" i="14"/>
  <c r="F73" i="14"/>
  <c r="G41" i="14"/>
  <c r="E73" i="14"/>
  <c r="F41" i="14"/>
  <c r="D41" i="14"/>
  <c r="J73" i="14"/>
  <c r="C41" i="14"/>
  <c r="H74" i="14"/>
  <c r="I42" i="14"/>
  <c r="G74" i="14"/>
  <c r="B74" i="14"/>
  <c r="H42" i="14"/>
  <c r="I74" i="14"/>
  <c r="F74" i="14"/>
  <c r="G42" i="14"/>
  <c r="F42" i="14"/>
  <c r="D74" i="14"/>
  <c r="C42" i="14"/>
  <c r="J42" i="14"/>
  <c r="B42" i="14"/>
  <c r="E74" i="14"/>
  <c r="E42" i="14"/>
  <c r="C74" i="14"/>
  <c r="D42" i="14"/>
  <c r="J74" i="14"/>
  <c r="G75" i="14"/>
  <c r="H43" i="14"/>
  <c r="F75" i="14"/>
  <c r="G43" i="14"/>
  <c r="I75" i="14"/>
  <c r="B43" i="14"/>
  <c r="E75" i="14"/>
  <c r="F43" i="14"/>
  <c r="D43" i="14"/>
  <c r="B75" i="14"/>
  <c r="C43" i="14"/>
  <c r="H75" i="14"/>
  <c r="D75" i="14"/>
  <c r="E43" i="14"/>
  <c r="C75" i="14"/>
  <c r="J75" i="14"/>
  <c r="J43" i="14"/>
  <c r="I43" i="14"/>
  <c r="D68" i="14"/>
  <c r="D36" i="14"/>
  <c r="E69" i="14"/>
  <c r="D69" i="14"/>
  <c r="E37" i="14"/>
  <c r="D37" i="14"/>
  <c r="J77" i="14"/>
  <c r="B77" i="14"/>
  <c r="I45" i="14"/>
  <c r="H77" i="14"/>
  <c r="G45" i="14"/>
  <c r="I77" i="14"/>
  <c r="H45" i="14"/>
  <c r="G77" i="14"/>
  <c r="F45" i="14"/>
  <c r="F77" i="14"/>
  <c r="E77" i="14"/>
  <c r="D45" i="14"/>
  <c r="C77" i="14"/>
  <c r="B45" i="14"/>
  <c r="D77" i="14"/>
  <c r="C45" i="14"/>
  <c r="J45" i="14"/>
  <c r="E45" i="14"/>
  <c r="D41" i="10"/>
  <c r="D73" i="10"/>
  <c r="D44" i="10"/>
  <c r="D76" i="10"/>
  <c r="B44" i="10"/>
  <c r="B76" i="10"/>
  <c r="D42" i="10"/>
  <c r="D74" i="10"/>
  <c r="B42" i="10"/>
  <c r="B74" i="10"/>
  <c r="D43" i="10"/>
  <c r="D75" i="10"/>
  <c r="B43" i="10"/>
  <c r="B75" i="10"/>
  <c r="D45" i="10"/>
  <c r="D77" i="10"/>
  <c r="B77" i="10"/>
  <c r="B45" i="10"/>
  <c r="D46" i="10"/>
  <c r="D78" i="10"/>
  <c r="B78" i="10"/>
  <c r="B46" i="10"/>
  <c r="D47" i="10"/>
  <c r="D79" i="10"/>
  <c r="B47" i="10"/>
  <c r="B79" i="10"/>
  <c r="H67" i="3"/>
  <c r="G239" i="10" l="1"/>
  <c r="G271" i="10" s="1"/>
  <c r="G237" i="10"/>
  <c r="G269" i="10" s="1"/>
  <c r="F233" i="10"/>
  <c r="F265" i="10" s="1"/>
  <c r="H237" i="10"/>
  <c r="H269" i="10" s="1"/>
  <c r="F234" i="10"/>
  <c r="F266" i="10" s="1"/>
  <c r="H235" i="10"/>
  <c r="H267" i="10" s="1"/>
  <c r="G233" i="10"/>
  <c r="G265" i="10" s="1"/>
  <c r="F236" i="10"/>
  <c r="F268" i="10" s="1"/>
  <c r="G234" i="10"/>
  <c r="G266" i="10" s="1"/>
  <c r="H232" i="14"/>
  <c r="H264" i="14" s="1"/>
  <c r="G238" i="10"/>
  <c r="G270" i="10" s="1"/>
  <c r="H233" i="10"/>
  <c r="H265" i="10" s="1"/>
  <c r="F237" i="10"/>
  <c r="F269" i="10" s="1"/>
  <c r="G236" i="10"/>
  <c r="G268" i="10" s="1"/>
  <c r="H234" i="10"/>
  <c r="H266" i="10" s="1"/>
  <c r="F235" i="10"/>
  <c r="F267" i="10" s="1"/>
  <c r="H239" i="10"/>
  <c r="H271" i="10" s="1"/>
  <c r="F238" i="10"/>
  <c r="F270" i="10" s="1"/>
  <c r="H236" i="10"/>
  <c r="H268" i="10" s="1"/>
  <c r="G235" i="10"/>
  <c r="G267" i="10" s="1"/>
  <c r="H238" i="10"/>
  <c r="H270" i="10" s="1"/>
  <c r="C235" i="10"/>
  <c r="C267" i="10" s="1"/>
  <c r="C234" i="10"/>
  <c r="C266" i="10" s="1"/>
  <c r="E238" i="10"/>
  <c r="E270" i="10" s="1"/>
  <c r="E237" i="10"/>
  <c r="E269" i="10" s="1"/>
  <c r="J235" i="14"/>
  <c r="J267" i="14" s="1"/>
  <c r="E230" i="14"/>
  <c r="E262" i="14" s="1"/>
  <c r="E231" i="14"/>
  <c r="E263" i="14" s="1"/>
  <c r="E235" i="14"/>
  <c r="E267" i="14" s="1"/>
  <c r="J234" i="14"/>
  <c r="J266" i="14" s="1"/>
  <c r="D231" i="14"/>
  <c r="D263" i="14" s="1"/>
  <c r="F232" i="14"/>
  <c r="F264" i="14" s="1"/>
  <c r="B237" i="10"/>
  <c r="B269" i="10" s="1"/>
  <c r="E234" i="10"/>
  <c r="E266" i="10" s="1"/>
  <c r="C237" i="10"/>
  <c r="C269" i="10" s="1"/>
  <c r="E235" i="10"/>
  <c r="E267" i="10" s="1"/>
  <c r="B235" i="14"/>
  <c r="B267" i="14" s="1"/>
  <c r="G234" i="14"/>
  <c r="G266" i="14" s="1"/>
  <c r="C233" i="14"/>
  <c r="C265" i="14" s="1"/>
  <c r="E233" i="14"/>
  <c r="E265" i="14" s="1"/>
  <c r="J236" i="14"/>
  <c r="J268" i="14" s="1"/>
  <c r="G231" i="14"/>
  <c r="G263" i="14" s="1"/>
  <c r="D232" i="14"/>
  <c r="D264" i="14" s="1"/>
  <c r="E239" i="10"/>
  <c r="E271" i="10" s="1"/>
  <c r="E233" i="10"/>
  <c r="E265" i="10" s="1"/>
  <c r="D228" i="14"/>
  <c r="D260" i="14" s="1"/>
  <c r="G235" i="14"/>
  <c r="G267" i="14" s="1"/>
  <c r="H233" i="14"/>
  <c r="H265" i="14" s="1"/>
  <c r="B236" i="14"/>
  <c r="B268" i="14" s="1"/>
  <c r="D236" i="14"/>
  <c r="D268" i="14" s="1"/>
  <c r="B231" i="14"/>
  <c r="B263" i="14" s="1"/>
  <c r="C236" i="10"/>
  <c r="C268" i="10" s="1"/>
  <c r="C235" i="14"/>
  <c r="C267" i="14" s="1"/>
  <c r="B234" i="14"/>
  <c r="B266" i="14" s="1"/>
  <c r="H234" i="14"/>
  <c r="H266" i="14" s="1"/>
  <c r="F233" i="14"/>
  <c r="F265" i="14" s="1"/>
  <c r="C236" i="14"/>
  <c r="C268" i="14" s="1"/>
  <c r="E236" i="14"/>
  <c r="E268" i="14" s="1"/>
  <c r="J231" i="14"/>
  <c r="J263" i="14" s="1"/>
  <c r="C239" i="10"/>
  <c r="C271" i="10" s="1"/>
  <c r="C238" i="10"/>
  <c r="C270" i="10" s="1"/>
  <c r="E236" i="10"/>
  <c r="E268" i="10" s="1"/>
  <c r="C233" i="10"/>
  <c r="C265" i="10" s="1"/>
  <c r="D230" i="14"/>
  <c r="D262" i="14" s="1"/>
  <c r="D234" i="14"/>
  <c r="D266" i="14" s="1"/>
  <c r="B232" i="14"/>
  <c r="B264" i="14" s="1"/>
  <c r="E234" i="14"/>
  <c r="E266" i="14" s="1"/>
  <c r="G232" i="14"/>
  <c r="G264" i="14" s="1"/>
  <c r="G236" i="14"/>
  <c r="G268" i="14" s="1"/>
  <c r="E232" i="14"/>
  <c r="E264" i="14" s="1"/>
  <c r="I235" i="14"/>
  <c r="I267" i="14" s="1"/>
  <c r="H235" i="14"/>
  <c r="H267" i="14" s="1"/>
  <c r="C231" i="14"/>
  <c r="C263" i="14" s="1"/>
  <c r="D235" i="14"/>
  <c r="D267" i="14" s="1"/>
  <c r="C234" i="14"/>
  <c r="C266" i="14" s="1"/>
  <c r="G233" i="14"/>
  <c r="G265" i="14" s="1"/>
  <c r="H236" i="14"/>
  <c r="H268" i="14" s="1"/>
  <c r="D233" i="14"/>
  <c r="D265" i="14" s="1"/>
  <c r="D229" i="14"/>
  <c r="D261" i="14" s="1"/>
  <c r="F235" i="14"/>
  <c r="F267" i="14" s="1"/>
  <c r="I234" i="14"/>
  <c r="I266" i="14" s="1"/>
  <c r="I233" i="14"/>
  <c r="I265" i="14" s="1"/>
  <c r="F230" i="14"/>
  <c r="F262" i="14" s="1"/>
  <c r="J232" i="14"/>
  <c r="J264" i="14" s="1"/>
  <c r="F231" i="14"/>
  <c r="F263" i="14" s="1"/>
  <c r="E229" i="14"/>
  <c r="E261" i="14" s="1"/>
  <c r="F234" i="14"/>
  <c r="F266" i="14" s="1"/>
  <c r="B233" i="14"/>
  <c r="B265" i="14" s="1"/>
  <c r="I236" i="14"/>
  <c r="I268" i="14" s="1"/>
  <c r="F236" i="14"/>
  <c r="F268" i="14" s="1"/>
  <c r="C232" i="14"/>
  <c r="C264" i="14" s="1"/>
  <c r="B234" i="10"/>
  <c r="B266" i="10" s="1"/>
  <c r="B236" i="10"/>
  <c r="B268" i="10" s="1"/>
  <c r="B235" i="10"/>
  <c r="B267" i="10" s="1"/>
  <c r="H237" i="14"/>
  <c r="H269" i="14" s="1"/>
  <c r="G237" i="14"/>
  <c r="G269" i="14" s="1"/>
  <c r="D237" i="14"/>
  <c r="D269" i="14" s="1"/>
  <c r="C237" i="14"/>
  <c r="C269" i="14" s="1"/>
  <c r="I237" i="14"/>
  <c r="I269" i="14" s="1"/>
  <c r="B237" i="14"/>
  <c r="B269" i="14" s="1"/>
  <c r="E237" i="14"/>
  <c r="E269" i="14" s="1"/>
  <c r="J237" i="14"/>
  <c r="J269" i="14" s="1"/>
  <c r="F237" i="14"/>
  <c r="F269" i="14" s="1"/>
  <c r="B238" i="10"/>
  <c r="B270" i="10" s="1"/>
  <c r="D236" i="10"/>
  <c r="D268" i="10" s="1"/>
  <c r="D235" i="10"/>
  <c r="D267" i="10" s="1"/>
  <c r="D234" i="10"/>
  <c r="D266" i="10" s="1"/>
  <c r="D237" i="10"/>
  <c r="D269" i="10" s="1"/>
  <c r="D239" i="10"/>
  <c r="D271" i="10" s="1"/>
  <c r="D238" i="10"/>
  <c r="D270" i="10" s="1"/>
  <c r="B233" i="10"/>
  <c r="B265" i="10" s="1"/>
  <c r="D233" i="10"/>
  <c r="D265" i="10" s="1"/>
  <c r="B239" i="10"/>
  <c r="B271" i="10" s="1"/>
  <c r="H68" i="3"/>
  <c r="I67" i="3"/>
  <c r="B8" i="3"/>
  <c r="G80" i="10" l="1"/>
  <c r="F48" i="10"/>
  <c r="F80" i="10"/>
  <c r="H48" i="10"/>
  <c r="G48" i="10"/>
  <c r="H80" i="10"/>
  <c r="C48" i="10"/>
  <c r="C80" i="10"/>
  <c r="E48" i="10"/>
  <c r="E80" i="10"/>
  <c r="I78" i="14"/>
  <c r="H46" i="14"/>
  <c r="E78" i="14"/>
  <c r="H78" i="14"/>
  <c r="G46" i="14"/>
  <c r="G78" i="14"/>
  <c r="F46" i="14"/>
  <c r="F78" i="14"/>
  <c r="E46" i="14"/>
  <c r="D78" i="14"/>
  <c r="C46" i="14"/>
  <c r="J78" i="14"/>
  <c r="I46" i="14"/>
  <c r="D46" i="14"/>
  <c r="C78" i="14"/>
  <c r="J46" i="14"/>
  <c r="B46" i="14"/>
  <c r="B78" i="14"/>
  <c r="D80" i="10"/>
  <c r="D48" i="10"/>
  <c r="B48" i="10"/>
  <c r="B80" i="10"/>
  <c r="H69" i="3"/>
  <c r="I68" i="3"/>
  <c r="P50" i="3"/>
  <c r="P51" i="3" s="1"/>
  <c r="O51" i="3"/>
  <c r="N51" i="3"/>
  <c r="M51" i="3"/>
  <c r="L51" i="3"/>
  <c r="K51" i="3"/>
  <c r="J51" i="3"/>
  <c r="I51" i="3"/>
  <c r="H51" i="3"/>
  <c r="G51" i="3"/>
  <c r="F51" i="3"/>
  <c r="B10" i="3"/>
  <c r="B28" i="3"/>
  <c r="H240" i="10" l="1"/>
  <c r="H272" i="10" s="1"/>
  <c r="F240" i="10"/>
  <c r="F272" i="10" s="1"/>
  <c r="F81" i="10"/>
  <c r="H49" i="10"/>
  <c r="H241" i="10" s="1"/>
  <c r="H273" i="10" s="1"/>
  <c r="H81" i="10"/>
  <c r="G49" i="10"/>
  <c r="G81" i="10"/>
  <c r="F49" i="10"/>
  <c r="G240" i="10"/>
  <c r="G272" i="10" s="1"/>
  <c r="E240" i="10"/>
  <c r="E272" i="10" s="1"/>
  <c r="C240" i="10"/>
  <c r="C272" i="10" s="1"/>
  <c r="C49" i="10"/>
  <c r="C81" i="10"/>
  <c r="E49" i="10"/>
  <c r="E81" i="10"/>
  <c r="H238" i="14"/>
  <c r="H270" i="14" s="1"/>
  <c r="B238" i="14"/>
  <c r="B270" i="14" s="1"/>
  <c r="E238" i="14"/>
  <c r="E270" i="14" s="1"/>
  <c r="J238" i="14"/>
  <c r="J270" i="14" s="1"/>
  <c r="H79" i="14"/>
  <c r="G47" i="14"/>
  <c r="F79" i="14"/>
  <c r="E47" i="14"/>
  <c r="C47" i="14"/>
  <c r="G79" i="14"/>
  <c r="F47" i="14"/>
  <c r="D79" i="14"/>
  <c r="E79" i="14"/>
  <c r="D47" i="14"/>
  <c r="C79" i="14"/>
  <c r="J47" i="14"/>
  <c r="B47" i="14"/>
  <c r="J79" i="14"/>
  <c r="B79" i="14"/>
  <c r="I47" i="14"/>
  <c r="I79" i="14"/>
  <c r="H47" i="14"/>
  <c r="F238" i="14"/>
  <c r="F270" i="14" s="1"/>
  <c r="C238" i="14"/>
  <c r="C270" i="14" s="1"/>
  <c r="D238" i="14"/>
  <c r="D270" i="14" s="1"/>
  <c r="I238" i="14"/>
  <c r="I270" i="14" s="1"/>
  <c r="G238" i="14"/>
  <c r="G270" i="14" s="1"/>
  <c r="D49" i="10"/>
  <c r="D81" i="10"/>
  <c r="D240" i="10"/>
  <c r="D272" i="10" s="1"/>
  <c r="B81" i="10"/>
  <c r="B49" i="10"/>
  <c r="B240" i="10"/>
  <c r="B272" i="10" s="1"/>
  <c r="I69" i="3"/>
  <c r="H70" i="3"/>
  <c r="Q50" i="3"/>
  <c r="G241" i="10" l="1"/>
  <c r="G273" i="10" s="1"/>
  <c r="H50" i="10"/>
  <c r="H82" i="10"/>
  <c r="G50" i="10"/>
  <c r="G82" i="10"/>
  <c r="F50" i="10"/>
  <c r="F82" i="10"/>
  <c r="F241" i="10"/>
  <c r="F273" i="10" s="1"/>
  <c r="E241" i="10"/>
  <c r="E273" i="10" s="1"/>
  <c r="H239" i="14"/>
  <c r="H271" i="14" s="1"/>
  <c r="G239" i="14"/>
  <c r="G271" i="14" s="1"/>
  <c r="J239" i="14"/>
  <c r="J271" i="14" s="1"/>
  <c r="E239" i="14"/>
  <c r="E271" i="14" s="1"/>
  <c r="C241" i="10"/>
  <c r="C273" i="10" s="1"/>
  <c r="C82" i="10"/>
  <c r="C50" i="10"/>
  <c r="E50" i="10"/>
  <c r="E82" i="10"/>
  <c r="I239" i="14"/>
  <c r="I271" i="14" s="1"/>
  <c r="D239" i="14"/>
  <c r="D271" i="14" s="1"/>
  <c r="F239" i="14"/>
  <c r="F271" i="14" s="1"/>
  <c r="B239" i="14"/>
  <c r="B271" i="14" s="1"/>
  <c r="C239" i="14"/>
  <c r="C271" i="14" s="1"/>
  <c r="G80" i="14"/>
  <c r="F48" i="14"/>
  <c r="D48" i="14"/>
  <c r="F80" i="14"/>
  <c r="E48" i="14"/>
  <c r="E80" i="14"/>
  <c r="J48" i="14"/>
  <c r="D80" i="14"/>
  <c r="C48" i="14"/>
  <c r="C80" i="14"/>
  <c r="B48" i="14"/>
  <c r="J80" i="14"/>
  <c r="B80" i="14"/>
  <c r="I48" i="14"/>
  <c r="H80" i="14"/>
  <c r="G48" i="14"/>
  <c r="I80" i="14"/>
  <c r="H48" i="14"/>
  <c r="D241" i="10"/>
  <c r="D273" i="10" s="1"/>
  <c r="D50" i="10"/>
  <c r="D82" i="10"/>
  <c r="B241" i="10"/>
  <c r="B273" i="10" s="1"/>
  <c r="B82" i="10"/>
  <c r="B50" i="10"/>
  <c r="I70" i="3"/>
  <c r="H71" i="3"/>
  <c r="R50" i="3"/>
  <c r="Q51" i="3"/>
  <c r="G242" i="10" l="1"/>
  <c r="G274" i="10" s="1"/>
  <c r="H51" i="10"/>
  <c r="H83" i="10"/>
  <c r="G83" i="10"/>
  <c r="F51" i="10"/>
  <c r="F83" i="10"/>
  <c r="G51" i="10"/>
  <c r="H242" i="10"/>
  <c r="H274" i="10" s="1"/>
  <c r="F242" i="10"/>
  <c r="F274" i="10" s="1"/>
  <c r="C242" i="10"/>
  <c r="C274" i="10" s="1"/>
  <c r="E51" i="10"/>
  <c r="C51" i="10"/>
  <c r="E83" i="10"/>
  <c r="C83" i="10"/>
  <c r="H240" i="14"/>
  <c r="H272" i="14" s="1"/>
  <c r="E242" i="10"/>
  <c r="E274" i="10" s="1"/>
  <c r="F240" i="14"/>
  <c r="F272" i="14" s="1"/>
  <c r="B240" i="14"/>
  <c r="B272" i="14" s="1"/>
  <c r="D240" i="14"/>
  <c r="D272" i="14" s="1"/>
  <c r="C240" i="14"/>
  <c r="C272" i="14" s="1"/>
  <c r="F81" i="14"/>
  <c r="E49" i="14"/>
  <c r="D81" i="14"/>
  <c r="I49" i="14"/>
  <c r="E81" i="14"/>
  <c r="D49" i="14"/>
  <c r="C49" i="14"/>
  <c r="C81" i="14"/>
  <c r="J49" i="14"/>
  <c r="B49" i="14"/>
  <c r="J81" i="14"/>
  <c r="B81" i="14"/>
  <c r="I81" i="14"/>
  <c r="H49" i="14"/>
  <c r="H81" i="14"/>
  <c r="G49" i="14"/>
  <c r="G81" i="14"/>
  <c r="F49" i="14"/>
  <c r="G240" i="14"/>
  <c r="G272" i="14" s="1"/>
  <c r="E240" i="14"/>
  <c r="E272" i="14" s="1"/>
  <c r="J240" i="14"/>
  <c r="J272" i="14" s="1"/>
  <c r="I240" i="14"/>
  <c r="I272" i="14" s="1"/>
  <c r="D51" i="10"/>
  <c r="D83" i="10"/>
  <c r="D242" i="10"/>
  <c r="D274" i="10" s="1"/>
  <c r="B242" i="10"/>
  <c r="B274" i="10" s="1"/>
  <c r="B83" i="10"/>
  <c r="B51" i="10"/>
  <c r="H72" i="3"/>
  <c r="I71" i="3"/>
  <c r="R51" i="3"/>
  <c r="S50" i="3"/>
  <c r="F243" i="10" l="1"/>
  <c r="F275" i="10" s="1"/>
  <c r="H243" i="10"/>
  <c r="H275" i="10" s="1"/>
  <c r="H52" i="10"/>
  <c r="G52" i="10"/>
  <c r="H84" i="10"/>
  <c r="F52" i="10"/>
  <c r="F84" i="10"/>
  <c r="G84" i="10"/>
  <c r="G243" i="10"/>
  <c r="G275" i="10" s="1"/>
  <c r="E52" i="10"/>
  <c r="E84" i="10"/>
  <c r="C52" i="10"/>
  <c r="C84" i="10"/>
  <c r="C243" i="10"/>
  <c r="C275" i="10" s="1"/>
  <c r="E243" i="10"/>
  <c r="E275" i="10" s="1"/>
  <c r="B241" i="14"/>
  <c r="B273" i="14" s="1"/>
  <c r="J241" i="14"/>
  <c r="J273" i="14" s="1"/>
  <c r="I241" i="14"/>
  <c r="I273" i="14" s="1"/>
  <c r="E241" i="14"/>
  <c r="E273" i="14" s="1"/>
  <c r="G241" i="14"/>
  <c r="G273" i="14" s="1"/>
  <c r="C241" i="14"/>
  <c r="C273" i="14" s="1"/>
  <c r="F241" i="14"/>
  <c r="F273" i="14" s="1"/>
  <c r="E82" i="14"/>
  <c r="D50" i="14"/>
  <c r="B50" i="14"/>
  <c r="D82" i="14"/>
  <c r="D66" i="14" s="1"/>
  <c r="C50" i="14"/>
  <c r="C82" i="14"/>
  <c r="J50" i="14"/>
  <c r="J82" i="14"/>
  <c r="B82" i="14"/>
  <c r="I50" i="14"/>
  <c r="I82" i="14"/>
  <c r="H50" i="14"/>
  <c r="H82" i="14"/>
  <c r="G50" i="14"/>
  <c r="F82" i="14"/>
  <c r="E50" i="14"/>
  <c r="G82" i="14"/>
  <c r="F50" i="14"/>
  <c r="H241" i="14"/>
  <c r="H273" i="14" s="1"/>
  <c r="D241" i="14"/>
  <c r="D273" i="14" s="1"/>
  <c r="D84" i="10"/>
  <c r="D52" i="10"/>
  <c r="D243" i="10"/>
  <c r="D275" i="10" s="1"/>
  <c r="B243" i="10"/>
  <c r="B275" i="10" s="1"/>
  <c r="B52" i="10"/>
  <c r="B84" i="10"/>
  <c r="H73" i="3"/>
  <c r="I72" i="3"/>
  <c r="T50" i="3"/>
  <c r="S51" i="3"/>
  <c r="G244" i="10" l="1"/>
  <c r="G276" i="10" s="1"/>
  <c r="F244" i="10"/>
  <c r="F276" i="10" s="1"/>
  <c r="G53" i="10"/>
  <c r="F53" i="10"/>
  <c r="H53" i="10"/>
  <c r="H85" i="10"/>
  <c r="G85" i="10"/>
  <c r="F85" i="10"/>
  <c r="H244" i="10"/>
  <c r="H276" i="10" s="1"/>
  <c r="E85" i="10"/>
  <c r="C53" i="10"/>
  <c r="C85" i="10"/>
  <c r="E53" i="10"/>
  <c r="C244" i="10"/>
  <c r="C276" i="10" s="1"/>
  <c r="E244" i="10"/>
  <c r="E276" i="10" s="1"/>
  <c r="F242" i="14"/>
  <c r="F274" i="14" s="1"/>
  <c r="I242" i="14"/>
  <c r="I274" i="14" s="1"/>
  <c r="C242" i="14"/>
  <c r="C274" i="14" s="1"/>
  <c r="E242" i="14"/>
  <c r="E274" i="14" s="1"/>
  <c r="B242" i="14"/>
  <c r="B274" i="14" s="1"/>
  <c r="H242" i="14"/>
  <c r="H274" i="14" s="1"/>
  <c r="D242" i="14"/>
  <c r="D34" i="14"/>
  <c r="J242" i="14"/>
  <c r="J274" i="14" s="1"/>
  <c r="E83" i="14"/>
  <c r="E66" i="14" s="1"/>
  <c r="C51" i="14"/>
  <c r="B83" i="14"/>
  <c r="J51" i="14"/>
  <c r="H51" i="14"/>
  <c r="C83" i="14"/>
  <c r="B51" i="14"/>
  <c r="B243" i="14" s="1"/>
  <c r="B275" i="14" s="1"/>
  <c r="J83" i="14"/>
  <c r="I51" i="14"/>
  <c r="I83" i="14"/>
  <c r="H83" i="14"/>
  <c r="G51" i="14"/>
  <c r="G83" i="14"/>
  <c r="F51" i="14"/>
  <c r="F83" i="14"/>
  <c r="E51" i="14"/>
  <c r="G242" i="14"/>
  <c r="G274" i="14" s="1"/>
  <c r="D53" i="10"/>
  <c r="D85" i="10"/>
  <c r="D244" i="10"/>
  <c r="D276" i="10" s="1"/>
  <c r="B244" i="10"/>
  <c r="B276" i="10" s="1"/>
  <c r="B53" i="10"/>
  <c r="B85" i="10"/>
  <c r="I73" i="3"/>
  <c r="H74" i="3"/>
  <c r="T51" i="3"/>
  <c r="U50" i="3"/>
  <c r="H243" i="14" l="1"/>
  <c r="H275" i="14" s="1"/>
  <c r="H245" i="10"/>
  <c r="H277" i="10" s="1"/>
  <c r="F245" i="10"/>
  <c r="F277" i="10" s="1"/>
  <c r="G245" i="10"/>
  <c r="G277" i="10" s="1"/>
  <c r="D274" i="14"/>
  <c r="D27" i="14" s="1"/>
  <c r="E245" i="10"/>
  <c r="E277" i="10" s="1"/>
  <c r="C245" i="10"/>
  <c r="C277" i="10" s="1"/>
  <c r="I243" i="14"/>
  <c r="I275" i="14" s="1"/>
  <c r="F243" i="14"/>
  <c r="F275" i="14" s="1"/>
  <c r="E243" i="14"/>
  <c r="E34" i="14"/>
  <c r="G243" i="14"/>
  <c r="G275" i="14" s="1"/>
  <c r="J243" i="14"/>
  <c r="J275" i="14" s="1"/>
  <c r="D22" i="14"/>
  <c r="D25" i="14"/>
  <c r="D26" i="14" s="1"/>
  <c r="F84" i="14"/>
  <c r="F66" i="14" s="1"/>
  <c r="C52" i="14"/>
  <c r="C84" i="14"/>
  <c r="B52" i="14"/>
  <c r="B84" i="14"/>
  <c r="J52" i="14"/>
  <c r="J84" i="14"/>
  <c r="I52" i="14"/>
  <c r="I84" i="14"/>
  <c r="H52" i="14"/>
  <c r="G84" i="14"/>
  <c r="F52" i="14"/>
  <c r="H84" i="14"/>
  <c r="G52" i="14"/>
  <c r="C243" i="14"/>
  <c r="C275" i="14" s="1"/>
  <c r="D245" i="10"/>
  <c r="D277" i="10" s="1"/>
  <c r="B245" i="10"/>
  <c r="B277" i="10" s="1"/>
  <c r="I74" i="3"/>
  <c r="H75" i="3"/>
  <c r="U51" i="3"/>
  <c r="V50" i="3"/>
  <c r="F246" i="10" l="1"/>
  <c r="F278" i="10" s="1"/>
  <c r="G246" i="10"/>
  <c r="G278" i="10" s="1"/>
  <c r="H68" i="10"/>
  <c r="F68" i="10"/>
  <c r="G68" i="10"/>
  <c r="H246" i="10"/>
  <c r="H278" i="10" s="1"/>
  <c r="E275" i="14"/>
  <c r="E27" i="14" s="1"/>
  <c r="E246" i="10"/>
  <c r="E278" i="10" s="1"/>
  <c r="G244" i="14"/>
  <c r="G276" i="14" s="1"/>
  <c r="C68" i="10"/>
  <c r="E68" i="10"/>
  <c r="C246" i="10"/>
  <c r="C278" i="10" s="1"/>
  <c r="J244" i="14"/>
  <c r="J276" i="14" s="1"/>
  <c r="H244" i="14"/>
  <c r="H276" i="14" s="1"/>
  <c r="C244" i="14"/>
  <c r="C276" i="14" s="1"/>
  <c r="I244" i="14"/>
  <c r="I276" i="14" s="1"/>
  <c r="F244" i="14"/>
  <c r="F34" i="14"/>
  <c r="B244" i="14"/>
  <c r="B276" i="14" s="1"/>
  <c r="E22" i="14"/>
  <c r="E25" i="14"/>
  <c r="E26" i="14" s="1"/>
  <c r="H85" i="14"/>
  <c r="G53" i="14"/>
  <c r="C85" i="14"/>
  <c r="C66" i="14" s="1"/>
  <c r="G85" i="14"/>
  <c r="G66" i="14" s="1"/>
  <c r="C53" i="14"/>
  <c r="B53" i="14"/>
  <c r="B85" i="14"/>
  <c r="B66" i="14" s="1"/>
  <c r="J53" i="14"/>
  <c r="J85" i="14"/>
  <c r="J66" i="14" s="1"/>
  <c r="I53" i="14"/>
  <c r="I85" i="14"/>
  <c r="H53" i="14"/>
  <c r="D68" i="10"/>
  <c r="D246" i="10"/>
  <c r="D278" i="10" s="1"/>
  <c r="B246" i="10"/>
  <c r="B278" i="10" s="1"/>
  <c r="B68" i="10"/>
  <c r="H76" i="3"/>
  <c r="I75" i="3"/>
  <c r="V51" i="3"/>
  <c r="W50" i="3"/>
  <c r="F247" i="10" l="1"/>
  <c r="F279" i="10" s="1"/>
  <c r="F25" i="10" s="1"/>
  <c r="F36" i="10"/>
  <c r="H247" i="10"/>
  <c r="H279" i="10" s="1"/>
  <c r="H25" i="10" s="1"/>
  <c r="H36" i="10"/>
  <c r="G247" i="10"/>
  <c r="G279" i="10" s="1"/>
  <c r="G25" i="10" s="1"/>
  <c r="G36" i="10"/>
  <c r="F276" i="14"/>
  <c r="F27" i="14" s="1"/>
  <c r="E247" i="10"/>
  <c r="E279" i="10" s="1"/>
  <c r="E25" i="10" s="1"/>
  <c r="E36" i="10"/>
  <c r="C247" i="10"/>
  <c r="C279" i="10" s="1"/>
  <c r="C25" i="10" s="1"/>
  <c r="C36" i="10"/>
  <c r="I245" i="14"/>
  <c r="I277" i="14" s="1"/>
  <c r="J245" i="14"/>
  <c r="J34" i="14"/>
  <c r="G245" i="14"/>
  <c r="G34" i="14"/>
  <c r="B245" i="14"/>
  <c r="B34" i="14"/>
  <c r="C245" i="14"/>
  <c r="C34" i="14"/>
  <c r="F22" i="14"/>
  <c r="F25" i="14"/>
  <c r="F26" i="14" s="1"/>
  <c r="H54" i="14"/>
  <c r="I54" i="14"/>
  <c r="I86" i="14"/>
  <c r="H86" i="14"/>
  <c r="H66" i="14" s="1"/>
  <c r="H245" i="14"/>
  <c r="H277" i="14" s="1"/>
  <c r="D247" i="10"/>
  <c r="D279" i="10" s="1"/>
  <c r="D25" i="10" s="1"/>
  <c r="D36" i="10"/>
  <c r="B247" i="10"/>
  <c r="B279" i="10" s="1"/>
  <c r="B25" i="10" s="1"/>
  <c r="B36" i="10"/>
  <c r="B20" i="10" s="1"/>
  <c r="H77" i="3"/>
  <c r="I76" i="3"/>
  <c r="W51" i="3"/>
  <c r="X50" i="3"/>
  <c r="G23" i="10" l="1"/>
  <c r="G24" i="10" s="1"/>
  <c r="G20" i="10"/>
  <c r="H20" i="10"/>
  <c r="H23" i="10"/>
  <c r="H24" i="10" s="1"/>
  <c r="F20" i="10"/>
  <c r="F23" i="10"/>
  <c r="F24" i="10" s="1"/>
  <c r="C277" i="14"/>
  <c r="C27" i="14" s="1"/>
  <c r="B277" i="14"/>
  <c r="B27" i="14" s="1"/>
  <c r="J277" i="14"/>
  <c r="J27" i="14" s="1"/>
  <c r="G277" i="14"/>
  <c r="G27" i="14" s="1"/>
  <c r="C20" i="10"/>
  <c r="C23" i="10"/>
  <c r="C24" i="10" s="1"/>
  <c r="E23" i="10"/>
  <c r="E24" i="10" s="1"/>
  <c r="E20" i="10"/>
  <c r="B22" i="14"/>
  <c r="B25" i="14"/>
  <c r="B26" i="14" s="1"/>
  <c r="I246" i="14"/>
  <c r="I278" i="14" s="1"/>
  <c r="G22" i="14"/>
  <c r="G25" i="14"/>
  <c r="G26" i="14" s="1"/>
  <c r="H246" i="14"/>
  <c r="H34" i="14"/>
  <c r="C25" i="14"/>
  <c r="C26" i="14" s="1"/>
  <c r="C22" i="14"/>
  <c r="J25" i="14"/>
  <c r="J26" i="14" s="1"/>
  <c r="J22" i="14"/>
  <c r="I55" i="14"/>
  <c r="I87" i="14"/>
  <c r="I66" i="14" s="1"/>
  <c r="D23" i="10"/>
  <c r="D24" i="10" s="1"/>
  <c r="D20" i="10"/>
  <c r="B23" i="10"/>
  <c r="B24" i="10" s="1"/>
  <c r="I77" i="3"/>
  <c r="H78" i="3"/>
  <c r="Y50" i="3"/>
  <c r="X51" i="3"/>
  <c r="H278" i="14" l="1"/>
  <c r="H27" i="14" s="1"/>
  <c r="I247" i="14"/>
  <c r="I34" i="14"/>
  <c r="H25" i="14"/>
  <c r="H26" i="14" s="1"/>
  <c r="H22" i="14"/>
  <c r="I78" i="3"/>
  <c r="H79" i="3"/>
  <c r="Z50" i="3"/>
  <c r="Y51" i="3"/>
  <c r="I279" i="14" l="1"/>
  <c r="I27" i="14" s="1"/>
  <c r="I25" i="14"/>
  <c r="I26" i="14" s="1"/>
  <c r="I22" i="14"/>
  <c r="H80" i="3"/>
  <c r="I79" i="3"/>
  <c r="AA50" i="3"/>
  <c r="Z51" i="3"/>
  <c r="H81" i="3" l="1"/>
  <c r="I80" i="3"/>
  <c r="AB50" i="3"/>
  <c r="AA51" i="3"/>
  <c r="I81" i="3" l="1"/>
  <c r="H82" i="3"/>
  <c r="AC50" i="3"/>
  <c r="AB51" i="3"/>
  <c r="H83" i="3" l="1"/>
  <c r="I82" i="3"/>
  <c r="AC51" i="3"/>
  <c r="AD50" i="3"/>
  <c r="H84" i="3" l="1"/>
  <c r="I83" i="3"/>
  <c r="AD51" i="3"/>
  <c r="AE50" i="3"/>
  <c r="H85" i="3" l="1"/>
  <c r="I85" i="3" s="1"/>
  <c r="I84" i="3"/>
  <c r="AE51" i="3"/>
  <c r="AF50" i="3"/>
  <c r="AG50" i="3" l="1"/>
  <c r="AF51" i="3"/>
  <c r="AH50" i="3" l="1"/>
  <c r="AG51" i="3"/>
  <c r="AI50" i="3" l="1"/>
  <c r="AI51" i="3" s="1"/>
  <c r="AH51" i="3"/>
</calcChain>
</file>

<file path=xl/sharedStrings.xml><?xml version="1.0" encoding="utf-8"?>
<sst xmlns="http://schemas.openxmlformats.org/spreadsheetml/2006/main" count="174" uniqueCount="121">
  <si>
    <t>I.10h.STAFF77</t>
  </si>
  <si>
    <t>Avoided cost of gas (weather sensitive) $/m3</t>
  </si>
  <si>
    <t>avoided carbon costs $/m3</t>
  </si>
  <si>
    <t>total avoided costs for gas $/m3</t>
  </si>
  <si>
    <t>heating load</t>
  </si>
  <si>
    <t>upfront cost</t>
  </si>
  <si>
    <t>lifespan</t>
  </si>
  <si>
    <t>lifespan (yrs)</t>
  </si>
  <si>
    <t>efficiency (% in zone V)</t>
  </si>
  <si>
    <t>installation date</t>
  </si>
  <si>
    <t>year of installation</t>
  </si>
  <si>
    <t>source</t>
  </si>
  <si>
    <t>1.5.EGI.ED.16</t>
  </si>
  <si>
    <t>other values</t>
  </si>
  <si>
    <t>discount rate (for NPV)</t>
  </si>
  <si>
    <t>upfront cost furnace + AC</t>
  </si>
  <si>
    <t>efficiency in zone V (HSPF)</t>
  </si>
  <si>
    <t>Billimoria, S., Henchen, M., Guccione, L., &amp; Louis-Prescott, L. (2018). The Economics of Electrifying Buildings: How Electric Space and Water Heating Supports Decarbonization of Residential Buildings. Rocky Mountain Institute, http://www.rmi.org/insights/reports/economics-electrifying-buildings/</t>
  </si>
  <si>
    <t>conversion factor GJ/kWh</t>
  </si>
  <si>
    <t>conversion factor GJ/m3</t>
  </si>
  <si>
    <t>avoided costs</t>
  </si>
  <si>
    <t>NPV</t>
  </si>
  <si>
    <t xml:space="preserve">conditions </t>
  </si>
  <si>
    <t xml:space="preserve">Enbridge/Union gas value </t>
  </si>
  <si>
    <t>start date</t>
  </si>
  <si>
    <t>NPV for ccASHP</t>
  </si>
  <si>
    <t>start/end date</t>
  </si>
  <si>
    <t>operational cost savings</t>
  </si>
  <si>
    <t>lifetime operational savings with ccASHP</t>
  </si>
  <si>
    <t>cooling load</t>
  </si>
  <si>
    <t>heat pump SEER</t>
  </si>
  <si>
    <t xml:space="preserve">AC SEER </t>
  </si>
  <si>
    <t>AC efficiency (SEER)</t>
  </si>
  <si>
    <t>AC efficiency (SCOP)</t>
  </si>
  <si>
    <t>avg kWh use for space cooling</t>
  </si>
  <si>
    <t>kWh cooling load</t>
  </si>
  <si>
    <t>heat load (m3)</t>
  </si>
  <si>
    <t>cooling load (kWh)</t>
  </si>
  <si>
    <t>efficiency SEER</t>
  </si>
  <si>
    <t>average of the SEER values for the 1553 heat pump systems in the NRCan database with HSPF (zone IV) between 10 and 11</t>
  </si>
  <si>
    <t>cooling efficiency (%)</t>
  </si>
  <si>
    <t>ccASHP operating cost for heating</t>
  </si>
  <si>
    <t xml:space="preserve">ccASHP operating cost for cooling </t>
  </si>
  <si>
    <t>cooling efficiency</t>
  </si>
  <si>
    <t>AC 15-yr operating cost</t>
  </si>
  <si>
    <t>AC cooling efficiency</t>
  </si>
  <si>
    <t>heat pump efficiency (HSPF V)</t>
  </si>
  <si>
    <t>HPWH efficiency (EF)</t>
  </si>
  <si>
    <t>water heating load (m3)</t>
  </si>
  <si>
    <t xml:space="preserve">HPWH (EF) </t>
  </si>
  <si>
    <t>water heating load (kWh)</t>
  </si>
  <si>
    <t>HPWH installation cost</t>
  </si>
  <si>
    <t>HPWH total installed cost</t>
  </si>
  <si>
    <t>gas space heating efficiency (%)</t>
  </si>
  <si>
    <t>gas water heating efficiency (EF)</t>
  </si>
  <si>
    <t>NG 15-yr operating cost for space heating</t>
  </si>
  <si>
    <t>NG 15-yr operating cost for water heating</t>
  </si>
  <si>
    <t>HPWH + heating penalty - cooling benefit</t>
  </si>
  <si>
    <t>lifetime operational cost of gas system</t>
  </si>
  <si>
    <t>lifetime operational cost of electrified system</t>
  </si>
  <si>
    <t xml:space="preserve">Analysis of Enbridge Gas' low carbon transition program for cost-effectiveness and climate alignment. </t>
  </si>
  <si>
    <t xml:space="preserve">This spreadsheet is designed to help the user understand the calculations made for the analysis report on the cost-effectiveness and climate alignment of Enbridge Gas' low carbon transition program. Users also have the opportunity to change some of the inputs used and test the impacts on the outcomes. </t>
  </si>
  <si>
    <t>carbon price beyond 2030 (increase $/tonne/year)</t>
  </si>
  <si>
    <t>with expansion surcharge ($0.23/m3)</t>
  </si>
  <si>
    <t>community expansion surcharge</t>
  </si>
  <si>
    <t>`</t>
  </si>
  <si>
    <t xml:space="preserve">See the instructions for use sheet for details. </t>
  </si>
  <si>
    <t>Interactive Table</t>
  </si>
  <si>
    <t>Data Sources</t>
  </si>
  <si>
    <t>Variables</t>
  </si>
  <si>
    <t>average gas use for space heating (m3)</t>
  </si>
  <si>
    <t>heat load (GJ)</t>
  </si>
  <si>
    <t>heat load (kWh)</t>
  </si>
  <si>
    <t>Input variables</t>
  </si>
  <si>
    <t>Outputs</t>
  </si>
  <si>
    <t>Underlying calculations</t>
  </si>
  <si>
    <r>
      <t>Outputs for Report Tables</t>
    </r>
    <r>
      <rPr>
        <sz val="12"/>
        <color theme="5"/>
        <rFont val="Calibri"/>
        <family val="2"/>
        <scheme val="minor"/>
      </rPr>
      <t xml:space="preserve"> 
(not interactive)</t>
    </r>
  </si>
  <si>
    <t>test case 1</t>
  </si>
  <si>
    <t>test case 2</t>
  </si>
  <si>
    <t>incremental cost of electrified system</t>
  </si>
  <si>
    <t>calculated from I.10h.STAFF77 gas use</t>
  </si>
  <si>
    <t>calculated from I.10h.STAFF77 AC efficiency</t>
  </si>
  <si>
    <t>gas furnace efficiency (%)</t>
  </si>
  <si>
    <t>gas heat pump efficiency (%)</t>
  </si>
  <si>
    <t>calculated from I.10h.STAFF77 ASHP efficiency</t>
  </si>
  <si>
    <t>calculated from SEER value</t>
  </si>
  <si>
    <t>Home Depot 50 gal hybrid heat pump water heater https://www.homedepot.ca/product/rheem-proterra-50-gallon-189l-10-year-4-5kw-hybrid-high-efficiency-tank-electric-water-heater/1001586346</t>
  </si>
  <si>
    <t>Waterloo Energy Products estimation of installation cost</t>
  </si>
  <si>
    <t>calculated from Home Depot values and Waterloo Energy Products estimation</t>
  </si>
  <si>
    <t>gas heating systems</t>
  </si>
  <si>
    <t>electrified heating systems</t>
  </si>
  <si>
    <t>gas water heater efficiency (EF)</t>
  </si>
  <si>
    <t>calculated from 1.5.EGI.ED.16</t>
  </si>
  <si>
    <t xml:space="preserve">https://www.rds.oeb.ca/CMWebDrawer/Record/692942/File/document </t>
  </si>
  <si>
    <r>
      <t xml:space="preserve"> In the </t>
    </r>
    <r>
      <rPr>
        <b/>
        <sz val="11"/>
        <color theme="1"/>
        <rFont val="Calibri"/>
        <family val="2"/>
        <scheme val="minor"/>
      </rPr>
      <t>interactive sheet</t>
    </r>
    <r>
      <rPr>
        <sz val="11"/>
        <color theme="1"/>
        <rFont val="Calibri"/>
        <family val="2"/>
        <scheme val="minor"/>
      </rPr>
      <t>, the user can change any of the input values and observe the effects on the output values.  There are tables to the right of the baseline values that have the baseline values for each installation date and the user can change the other values in this table.  There is also a table in the output tab that includes the expansion surcharge. Avoided costs, including carbon costs, can be adjusted in the inputs tab.</t>
    </r>
  </si>
  <si>
    <r>
      <t>The</t>
    </r>
    <r>
      <rPr>
        <b/>
        <sz val="11"/>
        <color theme="1"/>
        <rFont val="Calibri"/>
        <family val="2"/>
        <scheme val="minor"/>
      </rPr>
      <t xml:space="preserve"> data sources</t>
    </r>
    <r>
      <rPr>
        <sz val="11"/>
        <color theme="1"/>
        <rFont val="Calibri"/>
        <family val="2"/>
        <scheme val="minor"/>
      </rPr>
      <t xml:space="preserve"> sheet is where the sources of the data are provided.  Only the carbon tax value and connection surcharge value are directly linked to the output and interactive pages. </t>
    </r>
  </si>
  <si>
    <t>gas water heater upfront cost</t>
  </si>
  <si>
    <t>Abbreviations used</t>
  </si>
  <si>
    <t>AC = air conditioner</t>
  </si>
  <si>
    <t>ccASHP = cold climate air source heat pump</t>
  </si>
  <si>
    <t>HPWH = heat pump water heater</t>
  </si>
  <si>
    <t>NPV = net present value</t>
  </si>
  <si>
    <t>SCOP = seasonal coeffcient of performance, a measure of heat pump efficiency</t>
  </si>
  <si>
    <t>HSPF = heating seasonal performance factor, a measure of heat pump efficiency</t>
  </si>
  <si>
    <t>SEER = seasonal energy efficiency ratio, a measure of air conditioning efficiency</t>
  </si>
  <si>
    <t>EF = energy factor, a measure of water heater efficiency</t>
  </si>
  <si>
    <t>I.10h.STAFF77 and Exhibit I.10.EGI.ED.33</t>
  </si>
  <si>
    <t>Scenario 1: HSPF 13.2</t>
  </si>
  <si>
    <r>
      <t xml:space="preserve">The </t>
    </r>
    <r>
      <rPr>
        <b/>
        <sz val="11"/>
        <color theme="1"/>
        <rFont val="Calibri"/>
        <family val="2"/>
        <scheme val="minor"/>
      </rPr>
      <t>output sheet</t>
    </r>
    <r>
      <rPr>
        <sz val="11"/>
        <color theme="1"/>
        <rFont val="Calibri"/>
        <family val="2"/>
        <scheme val="minor"/>
      </rPr>
      <t xml:space="preserve"> displays the outputs in each table and scenario in the report.</t>
    </r>
  </si>
  <si>
    <t>Scenario 3: 18% drop in upfront HPWH cost</t>
  </si>
  <si>
    <t>Scenario 2: HSPF 11 and 16% drop in upfront cost</t>
  </si>
  <si>
    <t>space heating load (m3)</t>
  </si>
  <si>
    <t>Table 1: Cost-effectiveness of a  ccASHP compared to a gas furnace and air conditioner</t>
  </si>
  <si>
    <t xml:space="preserve">Table 2: Cost-effectiveness of a ccASHP and HPWH compared to a gas furnace, air conditioner and gas water heater in gas expansion area homes </t>
  </si>
  <si>
    <t>Table 4: Cost effectiveness of a ccASHP paired with a HPWH compared to a gas heat pump with an air conditioning system</t>
  </si>
  <si>
    <t>lifetimes savings with ccASHP (incl. capital and operational costs)</t>
  </si>
  <si>
    <t>Continuation of existing trend</t>
  </si>
  <si>
    <t>discount rate</t>
  </si>
  <si>
    <t>Table 3: Cost-effectiveness of a ccASHP compared to a gas furnace, air conditioner and water heater in new housing developments</t>
  </si>
  <si>
    <t>avoided cost of electricty ($/kWh)</t>
  </si>
  <si>
    <t>Filed:  2022-01-04, EB-2021-0002, EGI_IR_ED.1 _ Attachment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</si>
</sst>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Red]\-&quot;$&quot;#,##0"/>
    <numFmt numFmtId="165" formatCode="_-&quot;$&quot;* #,##0.00_-;\-&quot;$&quot;* #,##0.00_-;_-&quot;$&quot;* &quot;-&quot;??_-;_-@_-"/>
    <numFmt numFmtId="166" formatCode="&quot;$&quot;#,##0"/>
    <numFmt numFmtId="167" formatCode="&quot;$&quot;#,##0.00"/>
    <numFmt numFmtId="168" formatCode="&quot;$&quot;#,##0.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20"/>
      <color theme="5"/>
      <name val="Calibri"/>
      <family val="2"/>
      <scheme val="minor"/>
    </font>
    <font>
      <b/>
      <sz val="16"/>
      <color theme="1"/>
      <name val="Calibri"/>
      <family val="2"/>
      <scheme val="minor"/>
    </font>
    <font>
      <b/>
      <sz val="16"/>
      <color theme="5"/>
      <name val="Calibri"/>
      <family val="2"/>
      <scheme val="minor"/>
    </font>
    <font>
      <sz val="12"/>
      <color theme="5"/>
      <name val="Calibri"/>
      <family val="2"/>
      <scheme val="minor"/>
    </font>
    <font>
      <b/>
      <sz val="11"/>
      <name val="Calibri"/>
      <family val="2"/>
      <scheme val="minor"/>
    </font>
    <font>
      <sz val="10"/>
      <color theme="1"/>
      <name val="Cambria"/>
      <family val="1"/>
    </font>
    <font>
      <b/>
      <sz val="14"/>
      <color theme="5"/>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0.249977111117893"/>
        <bgColor indexed="64"/>
      </patternFill>
    </fill>
  </fills>
  <borders count="1">
    <border>
      <left/>
      <right/>
      <top/>
      <bottom/>
      <diagonal/>
    </border>
  </borders>
  <cellStyleXfs count="5">
    <xf numFmtId="0" fontId="0" fillId="0" borderId="0"/>
    <xf numFmtId="165"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0" applyFont="1"/>
    <xf numFmtId="0" fontId="0" fillId="0" borderId="0" xfId="0" applyFont="1"/>
    <xf numFmtId="166" fontId="0" fillId="0" borderId="0" xfId="1" applyNumberFormat="1" applyFont="1"/>
    <xf numFmtId="167" fontId="0" fillId="0" borderId="0" xfId="0" applyNumberFormat="1"/>
    <xf numFmtId="168" fontId="0" fillId="0" borderId="0" xfId="0" applyNumberFormat="1"/>
    <xf numFmtId="0" fontId="0" fillId="2" borderId="0" xfId="0" applyFill="1"/>
    <xf numFmtId="164" fontId="0" fillId="0" borderId="0" xfId="0" applyNumberFormat="1"/>
    <xf numFmtId="0" fontId="4" fillId="0" borderId="0" xfId="3" applyAlignment="1">
      <alignment vertical="center"/>
    </xf>
    <xf numFmtId="3" fontId="0" fillId="0" borderId="0" xfId="0" applyNumberFormat="1"/>
    <xf numFmtId="0" fontId="2" fillId="4" borderId="0" xfId="0" applyFont="1" applyFill="1"/>
    <xf numFmtId="166" fontId="0" fillId="3" borderId="0" xfId="0" applyNumberFormat="1" applyFont="1" applyFill="1"/>
    <xf numFmtId="0" fontId="0" fillId="6" borderId="0" xfId="0" applyFill="1"/>
    <xf numFmtId="0" fontId="0" fillId="7" borderId="0" xfId="0" applyFill="1"/>
    <xf numFmtId="0" fontId="0" fillId="3" borderId="0" xfId="0" applyFont="1" applyFill="1"/>
    <xf numFmtId="1" fontId="0" fillId="0" borderId="0" xfId="0" applyNumberFormat="1"/>
    <xf numFmtId="0" fontId="0" fillId="0" borderId="0" xfId="0" applyFill="1"/>
    <xf numFmtId="164" fontId="0" fillId="0" borderId="0" xfId="0" applyNumberFormat="1" applyFill="1"/>
    <xf numFmtId="166" fontId="2" fillId="4" borderId="0" xfId="0" applyNumberFormat="1" applyFont="1" applyFill="1"/>
    <xf numFmtId="0" fontId="0" fillId="4" borderId="0" xfId="0" applyFill="1" applyAlignment="1">
      <alignment wrapText="1"/>
    </xf>
    <xf numFmtId="0" fontId="0" fillId="0" borderId="0" xfId="0" applyAlignment="1">
      <alignment wrapText="1"/>
    </xf>
    <xf numFmtId="0" fontId="5" fillId="0" borderId="0" xfId="0" applyFont="1" applyAlignment="1">
      <alignment wrapText="1"/>
    </xf>
    <xf numFmtId="0" fontId="2" fillId="0" borderId="0" xfId="0" applyFont="1" applyFill="1"/>
    <xf numFmtId="166" fontId="0" fillId="0" borderId="0" xfId="0" applyNumberFormat="1" applyFont="1" applyFill="1"/>
    <xf numFmtId="166" fontId="0" fillId="0" borderId="0" xfId="0" applyNumberFormat="1" applyFont="1"/>
    <xf numFmtId="0" fontId="2" fillId="9" borderId="0" xfId="0" applyFont="1" applyFill="1"/>
    <xf numFmtId="166" fontId="2" fillId="9" borderId="0" xfId="0" applyNumberFormat="1" applyFont="1" applyFill="1"/>
    <xf numFmtId="0" fontId="2" fillId="8" borderId="0" xfId="0" applyFont="1" applyFill="1" applyAlignment="1">
      <alignment horizontal="left"/>
    </xf>
    <xf numFmtId="0" fontId="0" fillId="0" borderId="0" xfId="0" applyFont="1" applyFill="1"/>
    <xf numFmtId="0" fontId="6" fillId="0" borderId="0" xfId="0" applyFont="1"/>
    <xf numFmtId="0" fontId="9" fillId="0" borderId="0" xfId="0" applyFont="1"/>
    <xf numFmtId="0" fontId="10" fillId="0" borderId="0" xfId="0" applyFont="1" applyAlignment="1">
      <alignment vertical="center"/>
    </xf>
    <xf numFmtId="0" fontId="11" fillId="0" borderId="0" xfId="0" applyFont="1"/>
    <xf numFmtId="0" fontId="7" fillId="0" borderId="0" xfId="0" applyFont="1"/>
    <xf numFmtId="0" fontId="2" fillId="0" borderId="0" xfId="0" applyFont="1" applyAlignment="1">
      <alignment wrapText="1"/>
    </xf>
    <xf numFmtId="0" fontId="0" fillId="4" borderId="0" xfId="0" applyFont="1" applyFill="1"/>
    <xf numFmtId="166" fontId="0" fillId="4" borderId="0" xfId="0" applyNumberFormat="1" applyFont="1" applyFill="1"/>
    <xf numFmtId="0" fontId="0" fillId="4" borderId="0" xfId="0" applyFill="1"/>
    <xf numFmtId="0" fontId="7" fillId="0" borderId="0" xfId="0" applyFont="1" applyFill="1" applyAlignment="1">
      <alignment wrapText="1"/>
    </xf>
    <xf numFmtId="0" fontId="2" fillId="4"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10" fontId="2" fillId="4" borderId="0" xfId="4" applyNumberFormat="1" applyFont="1" applyFill="1"/>
    <xf numFmtId="10" fontId="2" fillId="9" borderId="0" xfId="0" applyNumberFormat="1" applyFont="1" applyFill="1"/>
    <xf numFmtId="10" fontId="0" fillId="7" borderId="0" xfId="4" applyNumberFormat="1" applyFont="1" applyFill="1"/>
    <xf numFmtId="0" fontId="0" fillId="6" borderId="0" xfId="0" applyFont="1" applyFill="1"/>
    <xf numFmtId="10" fontId="1" fillId="6" borderId="0" xfId="4" applyNumberFormat="1" applyFont="1" applyFill="1"/>
    <xf numFmtId="0" fontId="2" fillId="5" borderId="0" xfId="0" applyFont="1" applyFill="1" applyAlignment="1">
      <alignment horizontal="center"/>
    </xf>
    <xf numFmtId="0" fontId="0" fillId="0" borderId="0" xfId="0" applyAlignment="1">
      <alignment vertical="top"/>
    </xf>
    <xf numFmtId="0" fontId="2" fillId="0" borderId="0" xfId="0" applyFont="1" applyFill="1" applyAlignment="1">
      <alignment vertical="top"/>
    </xf>
  </cellXfs>
  <cellStyles count="5">
    <cellStyle name="Currency" xfId="1" builtinId="4"/>
    <cellStyle name="Hyperlink" xfId="3" builtinId="8"/>
    <cellStyle name="Normal" xfId="0" builtinId="0"/>
    <cellStyle name="Normal 2 2"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mi.org/insights/reports/economics-electrifying-build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B1" sqref="B1"/>
    </sheetView>
  </sheetViews>
  <sheetFormatPr defaultRowHeight="14.5" x14ac:dyDescent="0.35"/>
  <cols>
    <col min="1" max="1" width="121" customWidth="1"/>
  </cols>
  <sheetData>
    <row r="1" spans="1:2" ht="52" x14ac:dyDescent="0.6">
      <c r="A1" s="21" t="s">
        <v>60</v>
      </c>
      <c r="B1" s="48" t="s">
        <v>120</v>
      </c>
    </row>
    <row r="2" spans="1:2" ht="26" x14ac:dyDescent="0.6">
      <c r="A2" s="21"/>
    </row>
    <row r="3" spans="1:2" ht="43.5" x14ac:dyDescent="0.35">
      <c r="A3" s="19" t="s">
        <v>61</v>
      </c>
    </row>
    <row r="4" spans="1:2" x14ac:dyDescent="0.35">
      <c r="A4" s="20"/>
    </row>
    <row r="5" spans="1:2" ht="29" x14ac:dyDescent="0.35">
      <c r="A5" s="19" t="s">
        <v>95</v>
      </c>
    </row>
    <row r="6" spans="1:2" x14ac:dyDescent="0.35">
      <c r="A6" s="20"/>
    </row>
    <row r="7" spans="1:2" x14ac:dyDescent="0.35">
      <c r="A7" s="19" t="s">
        <v>108</v>
      </c>
    </row>
    <row r="8" spans="1:2" x14ac:dyDescent="0.35">
      <c r="A8" s="20"/>
    </row>
    <row r="9" spans="1:2" ht="58" x14ac:dyDescent="0.35">
      <c r="A9" s="19" t="s">
        <v>94</v>
      </c>
    </row>
    <row r="11" spans="1:2" x14ac:dyDescent="0.35">
      <c r="A11" s="1" t="s">
        <v>97</v>
      </c>
    </row>
    <row r="12" spans="1:2" x14ac:dyDescent="0.35">
      <c r="A12" t="s">
        <v>98</v>
      </c>
    </row>
    <row r="13" spans="1:2" x14ac:dyDescent="0.35">
      <c r="A13" t="s">
        <v>99</v>
      </c>
    </row>
    <row r="14" spans="1:2" x14ac:dyDescent="0.35">
      <c r="A14" t="s">
        <v>105</v>
      </c>
    </row>
    <row r="15" spans="1:2" x14ac:dyDescent="0.35">
      <c r="A15" t="s">
        <v>100</v>
      </c>
    </row>
    <row r="16" spans="1:2" x14ac:dyDescent="0.35">
      <c r="A16" t="s">
        <v>103</v>
      </c>
    </row>
    <row r="17" spans="1:1" x14ac:dyDescent="0.35">
      <c r="A17" t="s">
        <v>101</v>
      </c>
    </row>
    <row r="18" spans="1:1" x14ac:dyDescent="0.35">
      <c r="A18" t="s">
        <v>102</v>
      </c>
    </row>
    <row r="19" spans="1:1" x14ac:dyDescent="0.35">
      <c r="A19"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5"/>
  <sheetViews>
    <sheetView workbookViewId="0">
      <selection activeCell="B1" sqref="B1"/>
    </sheetView>
  </sheetViews>
  <sheetFormatPr defaultRowHeight="14.5" x14ac:dyDescent="0.35"/>
  <cols>
    <col min="1" max="1" width="34.54296875" customWidth="1"/>
    <col min="4" max="4" width="14.7265625" customWidth="1"/>
  </cols>
  <sheetData>
    <row r="1" spans="1:4" ht="21" x14ac:dyDescent="0.5">
      <c r="A1" s="33" t="s">
        <v>68</v>
      </c>
      <c r="B1" t="s">
        <v>120</v>
      </c>
    </row>
    <row r="2" spans="1:4" ht="21" x14ac:dyDescent="0.5">
      <c r="A2" s="29"/>
    </row>
    <row r="3" spans="1:4" x14ac:dyDescent="0.35">
      <c r="A3" t="s">
        <v>69</v>
      </c>
      <c r="D3" t="s">
        <v>11</v>
      </c>
    </row>
    <row r="4" spans="1:4" x14ac:dyDescent="0.35">
      <c r="A4" s="6" t="s">
        <v>4</v>
      </c>
    </row>
    <row r="5" spans="1:4" x14ac:dyDescent="0.35">
      <c r="A5" t="s">
        <v>70</v>
      </c>
      <c r="B5" s="9">
        <v>2236</v>
      </c>
      <c r="D5" t="s">
        <v>0</v>
      </c>
    </row>
    <row r="6" spans="1:4" x14ac:dyDescent="0.35">
      <c r="A6" t="s">
        <v>36</v>
      </c>
      <c r="B6" s="9">
        <v>2124</v>
      </c>
      <c r="D6" t="s">
        <v>80</v>
      </c>
    </row>
    <row r="7" spans="1:4" x14ac:dyDescent="0.35">
      <c r="A7" t="s">
        <v>19</v>
      </c>
      <c r="B7">
        <v>3.7999999999999999E-2</v>
      </c>
      <c r="D7" t="s">
        <v>80</v>
      </c>
    </row>
    <row r="8" spans="1:4" x14ac:dyDescent="0.35">
      <c r="A8" t="s">
        <v>71</v>
      </c>
      <c r="B8">
        <f>B6*B7</f>
        <v>80.712000000000003</v>
      </c>
      <c r="D8" t="s">
        <v>80</v>
      </c>
    </row>
    <row r="9" spans="1:4" x14ac:dyDescent="0.35">
      <c r="A9" t="s">
        <v>18</v>
      </c>
      <c r="B9">
        <v>3.5999999999999999E-3</v>
      </c>
      <c r="D9" t="s">
        <v>80</v>
      </c>
    </row>
    <row r="10" spans="1:4" x14ac:dyDescent="0.35">
      <c r="A10" t="s">
        <v>72</v>
      </c>
      <c r="B10">
        <f>B8/B9</f>
        <v>22420</v>
      </c>
      <c r="D10" t="s">
        <v>80</v>
      </c>
    </row>
    <row r="12" spans="1:4" x14ac:dyDescent="0.35">
      <c r="A12" s="6" t="s">
        <v>29</v>
      </c>
    </row>
    <row r="13" spans="1:4" x14ac:dyDescent="0.35">
      <c r="A13" t="s">
        <v>34</v>
      </c>
      <c r="B13">
        <v>844</v>
      </c>
      <c r="D13" t="s">
        <v>0</v>
      </c>
    </row>
    <row r="14" spans="1:4" x14ac:dyDescent="0.35">
      <c r="A14" t="s">
        <v>35</v>
      </c>
      <c r="B14" s="15">
        <f>B13*B20</f>
        <v>2764.6996777029017</v>
      </c>
      <c r="D14" t="s">
        <v>81</v>
      </c>
    </row>
    <row r="16" spans="1:4" x14ac:dyDescent="0.35">
      <c r="A16" s="6" t="s">
        <v>89</v>
      </c>
    </row>
    <row r="17" spans="1:4" x14ac:dyDescent="0.35">
      <c r="A17" t="s">
        <v>82</v>
      </c>
      <c r="B17">
        <v>0.95</v>
      </c>
      <c r="D17" t="s">
        <v>0</v>
      </c>
    </row>
    <row r="18" spans="1:4" x14ac:dyDescent="0.35">
      <c r="A18" t="s">
        <v>83</v>
      </c>
      <c r="B18">
        <v>1.2</v>
      </c>
      <c r="D18" t="s">
        <v>0</v>
      </c>
    </row>
    <row r="19" spans="1:4" x14ac:dyDescent="0.35">
      <c r="A19" t="s">
        <v>32</v>
      </c>
      <c r="B19">
        <v>13</v>
      </c>
      <c r="D19" t="s">
        <v>0</v>
      </c>
    </row>
    <row r="20" spans="1:4" x14ac:dyDescent="0.35">
      <c r="A20" t="s">
        <v>33</v>
      </c>
      <c r="B20">
        <f>(1.12*B19-0.02*B19*B19)/3.413</f>
        <v>3.2757105186053339</v>
      </c>
      <c r="D20" t="s">
        <v>81</v>
      </c>
    </row>
    <row r="21" spans="1:4" x14ac:dyDescent="0.35">
      <c r="A21" t="s">
        <v>15</v>
      </c>
      <c r="B21" s="7">
        <v>18250</v>
      </c>
      <c r="D21" t="s">
        <v>0</v>
      </c>
    </row>
    <row r="22" spans="1:4" x14ac:dyDescent="0.35">
      <c r="A22" t="s">
        <v>7</v>
      </c>
      <c r="B22">
        <v>15</v>
      </c>
      <c r="D22" t="s">
        <v>0</v>
      </c>
    </row>
    <row r="23" spans="1:4" x14ac:dyDescent="0.35">
      <c r="A23" t="s">
        <v>91</v>
      </c>
      <c r="B23">
        <v>0.81</v>
      </c>
      <c r="D23" t="s">
        <v>0</v>
      </c>
    </row>
    <row r="24" spans="1:4" x14ac:dyDescent="0.35">
      <c r="A24" t="s">
        <v>96</v>
      </c>
      <c r="B24" s="7">
        <v>2500</v>
      </c>
      <c r="D24" t="s">
        <v>0</v>
      </c>
    </row>
    <row r="26" spans="1:4" x14ac:dyDescent="0.35">
      <c r="A26" s="6" t="s">
        <v>90</v>
      </c>
    </row>
    <row r="27" spans="1:4" x14ac:dyDescent="0.35">
      <c r="A27" t="s">
        <v>16</v>
      </c>
      <c r="B27">
        <v>10</v>
      </c>
      <c r="D27" t="s">
        <v>106</v>
      </c>
    </row>
    <row r="28" spans="1:4" x14ac:dyDescent="0.35">
      <c r="A28" t="s">
        <v>8</v>
      </c>
      <c r="B28">
        <f>B27/3.41</f>
        <v>2.9325513196480939</v>
      </c>
      <c r="D28" t="s">
        <v>84</v>
      </c>
    </row>
    <row r="29" spans="1:4" x14ac:dyDescent="0.35">
      <c r="A29" t="s">
        <v>38</v>
      </c>
      <c r="B29">
        <v>21</v>
      </c>
      <c r="D29" t="s">
        <v>39</v>
      </c>
    </row>
    <row r="30" spans="1:4" x14ac:dyDescent="0.35">
      <c r="A30" t="s">
        <v>40</v>
      </c>
      <c r="B30">
        <f>(1.12*B29-0.02*B29*B29)/3.413</f>
        <v>4.307061236448873</v>
      </c>
      <c r="D30" t="s">
        <v>85</v>
      </c>
    </row>
    <row r="31" spans="1:4" x14ac:dyDescent="0.35">
      <c r="A31" t="s">
        <v>5</v>
      </c>
      <c r="B31" s="3">
        <v>11100</v>
      </c>
      <c r="D31" t="s">
        <v>0</v>
      </c>
    </row>
    <row r="32" spans="1:4" x14ac:dyDescent="0.35">
      <c r="A32" t="s">
        <v>6</v>
      </c>
      <c r="B32">
        <v>15</v>
      </c>
      <c r="D32" s="8" t="s">
        <v>17</v>
      </c>
    </row>
    <row r="33" spans="1:35" x14ac:dyDescent="0.35">
      <c r="A33" t="s">
        <v>49</v>
      </c>
      <c r="B33">
        <v>3.75</v>
      </c>
      <c r="D33" t="s">
        <v>86</v>
      </c>
    </row>
    <row r="34" spans="1:35" x14ac:dyDescent="0.35">
      <c r="A34" s="16" t="s">
        <v>5</v>
      </c>
      <c r="B34" s="17">
        <v>2457</v>
      </c>
      <c r="D34" t="s">
        <v>86</v>
      </c>
    </row>
    <row r="35" spans="1:35" x14ac:dyDescent="0.35">
      <c r="A35" s="16" t="s">
        <v>51</v>
      </c>
      <c r="B35" s="17">
        <v>1800</v>
      </c>
      <c r="D35" t="s">
        <v>87</v>
      </c>
    </row>
    <row r="36" spans="1:35" x14ac:dyDescent="0.35">
      <c r="A36" s="16" t="s">
        <v>52</v>
      </c>
      <c r="B36" s="17">
        <f>B34+B35</f>
        <v>4257</v>
      </c>
      <c r="D36" t="s">
        <v>88</v>
      </c>
    </row>
    <row r="37" spans="1:35" x14ac:dyDescent="0.35">
      <c r="A37" s="16" t="s">
        <v>7</v>
      </c>
      <c r="B37" s="16">
        <v>15</v>
      </c>
      <c r="D37" t="s">
        <v>0</v>
      </c>
    </row>
    <row r="38" spans="1:35" x14ac:dyDescent="0.35">
      <c r="D38" s="8"/>
    </row>
    <row r="40" spans="1:35" x14ac:dyDescent="0.35">
      <c r="A40" s="6" t="s">
        <v>9</v>
      </c>
    </row>
    <row r="41" spans="1:35" x14ac:dyDescent="0.35">
      <c r="A41" t="s">
        <v>10</v>
      </c>
    </row>
    <row r="43" spans="1:35" x14ac:dyDescent="0.35">
      <c r="A43" s="6" t="s">
        <v>13</v>
      </c>
    </row>
    <row r="44" spans="1:35" x14ac:dyDescent="0.35">
      <c r="A44" t="s">
        <v>14</v>
      </c>
      <c r="B44">
        <v>6.08E-2</v>
      </c>
      <c r="D44" t="s">
        <v>23</v>
      </c>
    </row>
    <row r="45" spans="1:35" x14ac:dyDescent="0.35">
      <c r="A45" t="s">
        <v>62</v>
      </c>
      <c r="B45">
        <v>15</v>
      </c>
      <c r="D45" t="s">
        <v>116</v>
      </c>
    </row>
    <row r="47" spans="1:35" x14ac:dyDescent="0.35">
      <c r="A47" s="6" t="s">
        <v>20</v>
      </c>
    </row>
    <row r="48" spans="1:35" x14ac:dyDescent="0.35">
      <c r="F48" s="1">
        <v>2021</v>
      </c>
      <c r="G48" s="1">
        <v>2022</v>
      </c>
      <c r="H48" s="1">
        <v>2023</v>
      </c>
      <c r="I48" s="1">
        <v>2024</v>
      </c>
      <c r="J48" s="1">
        <v>2025</v>
      </c>
      <c r="K48" s="1">
        <v>2026</v>
      </c>
      <c r="L48" s="1">
        <v>2027</v>
      </c>
      <c r="M48" s="1">
        <v>2028</v>
      </c>
      <c r="N48" s="1">
        <v>2029</v>
      </c>
      <c r="O48" s="1">
        <v>2030</v>
      </c>
      <c r="P48" s="1">
        <v>2031</v>
      </c>
      <c r="Q48" s="1">
        <v>2032</v>
      </c>
      <c r="R48" s="1">
        <v>2033</v>
      </c>
      <c r="S48" s="1">
        <v>2034</v>
      </c>
      <c r="T48" s="1">
        <v>2035</v>
      </c>
      <c r="U48" s="1">
        <v>2036</v>
      </c>
      <c r="V48" s="1">
        <v>2037</v>
      </c>
      <c r="W48" s="1">
        <v>2038</v>
      </c>
      <c r="X48" s="1">
        <v>2039</v>
      </c>
      <c r="Y48" s="1">
        <v>2040</v>
      </c>
      <c r="Z48" s="1">
        <v>2041</v>
      </c>
      <c r="AA48" s="1">
        <v>2042</v>
      </c>
      <c r="AB48" s="1">
        <v>2043</v>
      </c>
      <c r="AC48" s="1">
        <v>2044</v>
      </c>
      <c r="AD48" s="1">
        <v>2045</v>
      </c>
      <c r="AE48" s="1">
        <v>2046</v>
      </c>
      <c r="AF48" s="1">
        <v>2047</v>
      </c>
      <c r="AG48" s="1">
        <v>2048</v>
      </c>
      <c r="AH48" s="1">
        <v>2049</v>
      </c>
      <c r="AI48" s="1">
        <v>2050</v>
      </c>
    </row>
    <row r="49" spans="1:41" x14ac:dyDescent="0.35">
      <c r="A49" s="2" t="s">
        <v>1</v>
      </c>
      <c r="D49" s="2" t="s">
        <v>12</v>
      </c>
      <c r="F49" s="5">
        <v>0.16647608883736154</v>
      </c>
      <c r="G49" s="5">
        <v>0.18648959650113539</v>
      </c>
      <c r="H49" s="5">
        <v>0.18470751735613111</v>
      </c>
      <c r="I49" s="5">
        <v>0.1767401094211758</v>
      </c>
      <c r="J49" s="5">
        <v>0.21210806386771333</v>
      </c>
      <c r="K49" s="5">
        <v>0.21764803798114235</v>
      </c>
      <c r="L49" s="5">
        <v>0.21637854363534265</v>
      </c>
      <c r="M49" s="5">
        <v>0.23511840771052198</v>
      </c>
      <c r="N49" s="5">
        <v>0.24536218543837618</v>
      </c>
      <c r="O49" s="5">
        <v>0.25384491988420493</v>
      </c>
      <c r="P49" s="5">
        <v>0.27493639630057337</v>
      </c>
      <c r="Q49" s="5">
        <v>0.29032456444086008</v>
      </c>
      <c r="R49" s="5">
        <v>0.29711185763956643</v>
      </c>
      <c r="S49" s="5">
        <v>0.31945632081952791</v>
      </c>
      <c r="T49" s="5">
        <v>0.32472481072152082</v>
      </c>
      <c r="U49" s="5">
        <v>0.31243284830263329</v>
      </c>
      <c r="V49" s="5">
        <v>0.33581375714266293</v>
      </c>
      <c r="W49" s="5">
        <v>0.37118717201863138</v>
      </c>
      <c r="X49" s="5">
        <v>0.37708694762250894</v>
      </c>
      <c r="Y49" s="5">
        <v>0.38068874449722701</v>
      </c>
      <c r="Z49" s="5">
        <v>0.38341125789342295</v>
      </c>
      <c r="AA49" s="5">
        <v>0.36824844500098863</v>
      </c>
      <c r="AB49" s="5">
        <v>0.37555688995260939</v>
      </c>
      <c r="AC49" s="5">
        <v>0.40664372412792482</v>
      </c>
      <c r="AD49" s="5">
        <v>0.43834521953064376</v>
      </c>
      <c r="AE49" s="5">
        <v>0.45342287044826879</v>
      </c>
      <c r="AF49" s="5">
        <v>0.46881123136015351</v>
      </c>
      <c r="AG49" s="5">
        <v>0.48502264407748752</v>
      </c>
      <c r="AH49" s="5">
        <v>0.50206994897992829</v>
      </c>
      <c r="AI49" s="5">
        <v>0.51946650532854122</v>
      </c>
      <c r="AJ49" s="5"/>
      <c r="AK49" s="5"/>
      <c r="AL49" s="5"/>
      <c r="AM49" s="5"/>
      <c r="AN49" s="5"/>
      <c r="AO49" s="5"/>
    </row>
    <row r="50" spans="1:41" x14ac:dyDescent="0.35">
      <c r="A50" s="2" t="s">
        <v>2</v>
      </c>
      <c r="D50" s="2" t="s">
        <v>12</v>
      </c>
      <c r="F50" s="4">
        <v>7.8299999999999995E-2</v>
      </c>
      <c r="G50" s="4">
        <v>9.7900000000000001E-2</v>
      </c>
      <c r="H50" s="4">
        <v>0.12730000000000002</v>
      </c>
      <c r="I50" s="4">
        <v>0.15670000000000006</v>
      </c>
      <c r="J50" s="4">
        <v>0.1861000000000001</v>
      </c>
      <c r="K50" s="4">
        <v>0.21550000000000014</v>
      </c>
      <c r="L50" s="4">
        <v>0.24490000000000017</v>
      </c>
      <c r="M50" s="4">
        <v>0.27430000000000021</v>
      </c>
      <c r="N50" s="4">
        <v>0.30370000000000025</v>
      </c>
      <c r="O50" s="4">
        <v>0.33310000000000028</v>
      </c>
      <c r="P50" s="4">
        <f>O50+$B45*$F50/40</f>
        <v>0.3624625000000003</v>
      </c>
      <c r="Q50" s="4">
        <f t="shared" ref="Q50:AI50" si="0">P50+$B45*$F50/40</f>
        <v>0.39182500000000031</v>
      </c>
      <c r="R50" s="4">
        <f t="shared" si="0"/>
        <v>0.42118750000000033</v>
      </c>
      <c r="S50" s="4">
        <f t="shared" si="0"/>
        <v>0.45055000000000034</v>
      </c>
      <c r="T50" s="4">
        <f t="shared" si="0"/>
        <v>0.47991250000000035</v>
      </c>
      <c r="U50" s="4">
        <f t="shared" si="0"/>
        <v>0.50927500000000037</v>
      </c>
      <c r="V50" s="4">
        <f t="shared" si="0"/>
        <v>0.53863750000000032</v>
      </c>
      <c r="W50" s="4">
        <f t="shared" si="0"/>
        <v>0.56800000000000028</v>
      </c>
      <c r="X50" s="4">
        <f t="shared" si="0"/>
        <v>0.59736250000000024</v>
      </c>
      <c r="Y50" s="4">
        <f t="shared" si="0"/>
        <v>0.6267250000000002</v>
      </c>
      <c r="Z50" s="4">
        <f t="shared" si="0"/>
        <v>0.65608750000000016</v>
      </c>
      <c r="AA50" s="4">
        <f t="shared" si="0"/>
        <v>0.68545000000000011</v>
      </c>
      <c r="AB50" s="4">
        <f t="shared" si="0"/>
        <v>0.71481250000000007</v>
      </c>
      <c r="AC50" s="4">
        <f t="shared" si="0"/>
        <v>0.74417500000000003</v>
      </c>
      <c r="AD50" s="4">
        <f t="shared" si="0"/>
        <v>0.77353749999999999</v>
      </c>
      <c r="AE50" s="4">
        <f t="shared" si="0"/>
        <v>0.80289999999999995</v>
      </c>
      <c r="AF50" s="4">
        <f t="shared" si="0"/>
        <v>0.83226249999999991</v>
      </c>
      <c r="AG50" s="4">
        <f t="shared" si="0"/>
        <v>0.86162499999999986</v>
      </c>
      <c r="AH50" s="4">
        <f t="shared" si="0"/>
        <v>0.89098749999999982</v>
      </c>
      <c r="AI50" s="4">
        <f t="shared" si="0"/>
        <v>0.92034999999999978</v>
      </c>
    </row>
    <row r="51" spans="1:41" x14ac:dyDescent="0.35">
      <c r="A51" s="2" t="s">
        <v>3</v>
      </c>
      <c r="D51" s="2" t="s">
        <v>92</v>
      </c>
      <c r="F51" s="5">
        <f>F49+F50</f>
        <v>0.24477608883736152</v>
      </c>
      <c r="G51" s="5">
        <f t="shared" ref="G51:AI51" si="1">G49+G50</f>
        <v>0.28438959650113538</v>
      </c>
      <c r="H51" s="5">
        <f t="shared" si="1"/>
        <v>0.31200751735613114</v>
      </c>
      <c r="I51" s="5">
        <f t="shared" si="1"/>
        <v>0.33344010942117586</v>
      </c>
      <c r="J51" s="5">
        <f t="shared" si="1"/>
        <v>0.39820806386771346</v>
      </c>
      <c r="K51" s="5">
        <f t="shared" si="1"/>
        <v>0.43314803798114249</v>
      </c>
      <c r="L51" s="5">
        <f t="shared" si="1"/>
        <v>0.46127854363534282</v>
      </c>
      <c r="M51" s="5">
        <f t="shared" si="1"/>
        <v>0.50941840771052216</v>
      </c>
      <c r="N51" s="5">
        <f t="shared" si="1"/>
        <v>0.54906218543837637</v>
      </c>
      <c r="O51" s="5">
        <f t="shared" si="1"/>
        <v>0.58694491988420516</v>
      </c>
      <c r="P51" s="5">
        <f t="shared" si="1"/>
        <v>0.63739889630057367</v>
      </c>
      <c r="Q51" s="5">
        <f t="shared" si="1"/>
        <v>0.68214956444086039</v>
      </c>
      <c r="R51" s="5">
        <f t="shared" si="1"/>
        <v>0.71829935763956676</v>
      </c>
      <c r="S51" s="5">
        <f t="shared" si="1"/>
        <v>0.77000632081952824</v>
      </c>
      <c r="T51" s="5">
        <f t="shared" si="1"/>
        <v>0.80463731072152123</v>
      </c>
      <c r="U51" s="5">
        <f t="shared" si="1"/>
        <v>0.82170784830263366</v>
      </c>
      <c r="V51" s="5">
        <f t="shared" si="1"/>
        <v>0.87445125714266325</v>
      </c>
      <c r="W51" s="5">
        <f t="shared" si="1"/>
        <v>0.93918717201863167</v>
      </c>
      <c r="X51" s="5">
        <f t="shared" si="1"/>
        <v>0.97444944762250918</v>
      </c>
      <c r="Y51" s="5">
        <f t="shared" si="1"/>
        <v>1.0074137444972271</v>
      </c>
      <c r="Z51" s="5">
        <f t="shared" si="1"/>
        <v>1.0394987578934232</v>
      </c>
      <c r="AA51" s="5">
        <f t="shared" si="1"/>
        <v>1.0536984450009887</v>
      </c>
      <c r="AB51" s="5">
        <f t="shared" si="1"/>
        <v>1.0903693899526095</v>
      </c>
      <c r="AC51" s="5">
        <f t="shared" si="1"/>
        <v>1.1508187241279249</v>
      </c>
      <c r="AD51" s="5">
        <f t="shared" si="1"/>
        <v>1.2118827195306436</v>
      </c>
      <c r="AE51" s="5">
        <f t="shared" si="1"/>
        <v>1.2563228704482687</v>
      </c>
      <c r="AF51" s="5">
        <f t="shared" si="1"/>
        <v>1.3010737313601535</v>
      </c>
      <c r="AG51" s="5">
        <f t="shared" si="1"/>
        <v>1.3466476440774873</v>
      </c>
      <c r="AH51" s="5">
        <f t="shared" si="1"/>
        <v>1.3930574489799281</v>
      </c>
      <c r="AI51" s="5">
        <f t="shared" si="1"/>
        <v>1.439816505328541</v>
      </c>
    </row>
    <row r="52" spans="1:41" x14ac:dyDescent="0.35">
      <c r="A52" s="2"/>
      <c r="D52" s="2"/>
    </row>
    <row r="53" spans="1:41" x14ac:dyDescent="0.35">
      <c r="A53" s="2" t="s">
        <v>119</v>
      </c>
      <c r="D53" s="2" t="s">
        <v>12</v>
      </c>
      <c r="F53" s="5">
        <v>0.150807</v>
      </c>
      <c r="G53" s="5">
        <v>0.15382314</v>
      </c>
      <c r="H53" s="5">
        <v>0.15689960280000001</v>
      </c>
      <c r="I53" s="5">
        <v>0.16003759485600003</v>
      </c>
      <c r="J53" s="5">
        <v>0.16323834675312002</v>
      </c>
      <c r="K53" s="5">
        <v>0.16650311368818241</v>
      </c>
      <c r="L53" s="5">
        <v>0.16983317596194605</v>
      </c>
      <c r="M53" s="5">
        <v>0.17322983948118498</v>
      </c>
      <c r="N53" s="5">
        <v>0.17669443627080869</v>
      </c>
      <c r="O53" s="5">
        <v>0.18022832499622488</v>
      </c>
      <c r="P53" s="5">
        <v>0.18383289149614937</v>
      </c>
      <c r="Q53" s="5">
        <v>0.18750954932607236</v>
      </c>
      <c r="R53" s="5">
        <v>0.19125974031259382</v>
      </c>
      <c r="S53" s="5">
        <v>0.1950849351188457</v>
      </c>
      <c r="T53" s="5">
        <v>0.19898663382122261</v>
      </c>
      <c r="U53" s="5">
        <v>0.20296636649764707</v>
      </c>
      <c r="V53" s="5">
        <v>0.20702569382760003</v>
      </c>
      <c r="W53" s="5">
        <v>0.21116620770415204</v>
      </c>
      <c r="X53" s="5">
        <v>0.21538953185823509</v>
      </c>
      <c r="Y53" s="5">
        <v>0.2196973224953998</v>
      </c>
      <c r="Z53" s="5">
        <v>0.22409126894530781</v>
      </c>
      <c r="AA53" s="5">
        <v>0.22857309432421397</v>
      </c>
      <c r="AB53" s="5">
        <v>0.23314455621069824</v>
      </c>
      <c r="AC53" s="5">
        <v>0.23780744733491221</v>
      </c>
      <c r="AD53" s="5">
        <v>0.24256359628161045</v>
      </c>
      <c r="AE53" s="5">
        <v>0.24741486820724265</v>
      </c>
      <c r="AF53" s="5">
        <v>0.25236316557138749</v>
      </c>
      <c r="AG53" s="5">
        <v>0.25741042888281523</v>
      </c>
      <c r="AH53" s="5">
        <v>0.26255863746047153</v>
      </c>
      <c r="AI53" s="5">
        <v>0.26780981020968098</v>
      </c>
    </row>
    <row r="55" spans="1:41" x14ac:dyDescent="0.35">
      <c r="A55" s="6" t="s">
        <v>64</v>
      </c>
    </row>
    <row r="56" spans="1:41" x14ac:dyDescent="0.35">
      <c r="B56" s="28">
        <v>0.23</v>
      </c>
      <c r="D56" s="31" t="s">
        <v>93</v>
      </c>
      <c r="F56" s="1">
        <v>2021</v>
      </c>
      <c r="G56" s="5">
        <v>0.16647608883736154</v>
      </c>
      <c r="H56" s="4">
        <v>7.8299999999999995E-2</v>
      </c>
      <c r="I56" s="5">
        <f t="shared" ref="I56:I85" si="2">G56+H56</f>
        <v>0.24477608883736152</v>
      </c>
      <c r="K56" s="5">
        <v>0.150807</v>
      </c>
    </row>
    <row r="57" spans="1:41" x14ac:dyDescent="0.35">
      <c r="F57" s="1">
        <v>2022</v>
      </c>
      <c r="G57" s="5">
        <v>0.18648959650113539</v>
      </c>
      <c r="H57" s="4">
        <v>9.7900000000000001E-2</v>
      </c>
      <c r="I57" s="5">
        <f t="shared" si="2"/>
        <v>0.28438959650113538</v>
      </c>
      <c r="K57" s="5">
        <v>0.15382314</v>
      </c>
    </row>
    <row r="58" spans="1:41" x14ac:dyDescent="0.35">
      <c r="F58" s="1">
        <v>2023</v>
      </c>
      <c r="G58" s="5">
        <v>0.18470751735613111</v>
      </c>
      <c r="H58" s="4">
        <v>0.12730000000000002</v>
      </c>
      <c r="I58" s="5">
        <f t="shared" si="2"/>
        <v>0.31200751735613114</v>
      </c>
      <c r="K58" s="5">
        <v>0.15689960280000001</v>
      </c>
    </row>
    <row r="59" spans="1:41" x14ac:dyDescent="0.35">
      <c r="F59" s="1">
        <v>2024</v>
      </c>
      <c r="G59" s="5">
        <v>0.1767401094211758</v>
      </c>
      <c r="H59" s="4">
        <v>0.15670000000000006</v>
      </c>
      <c r="I59" s="5">
        <f t="shared" si="2"/>
        <v>0.33344010942117586</v>
      </c>
      <c r="K59" s="5">
        <v>0.16003759485600003</v>
      </c>
    </row>
    <row r="60" spans="1:41" x14ac:dyDescent="0.35">
      <c r="F60" s="1">
        <v>2025</v>
      </c>
      <c r="G60" s="5">
        <v>0.21210806386771333</v>
      </c>
      <c r="H60" s="4">
        <v>0.1861000000000001</v>
      </c>
      <c r="I60" s="5">
        <f t="shared" si="2"/>
        <v>0.39820806386771346</v>
      </c>
      <c r="K60" s="5">
        <v>0.16323834675312002</v>
      </c>
    </row>
    <row r="61" spans="1:41" x14ac:dyDescent="0.35">
      <c r="F61" s="1">
        <v>2026</v>
      </c>
      <c r="G61" s="5">
        <v>0.21764803798114235</v>
      </c>
      <c r="H61" s="4">
        <v>0.21550000000000014</v>
      </c>
      <c r="I61" s="5">
        <f t="shared" si="2"/>
        <v>0.43314803798114249</v>
      </c>
      <c r="K61" s="5">
        <v>0.16650311368818241</v>
      </c>
    </row>
    <row r="62" spans="1:41" x14ac:dyDescent="0.35">
      <c r="F62" s="1">
        <v>2027</v>
      </c>
      <c r="G62" s="5">
        <v>0.21637854363534265</v>
      </c>
      <c r="H62" s="4">
        <v>0.24490000000000017</v>
      </c>
      <c r="I62" s="5">
        <f t="shared" si="2"/>
        <v>0.46127854363534282</v>
      </c>
      <c r="K62" s="5">
        <v>0.16983317596194605</v>
      </c>
    </row>
    <row r="63" spans="1:41" x14ac:dyDescent="0.35">
      <c r="F63" s="1">
        <v>2028</v>
      </c>
      <c r="G63" s="5">
        <v>0.23511840771052198</v>
      </c>
      <c r="H63" s="4">
        <v>0.27430000000000021</v>
      </c>
      <c r="I63" s="5">
        <f t="shared" si="2"/>
        <v>0.50941840771052216</v>
      </c>
      <c r="K63" s="5">
        <v>0.17322983948118498</v>
      </c>
    </row>
    <row r="64" spans="1:41" x14ac:dyDescent="0.35">
      <c r="F64" s="1">
        <v>2029</v>
      </c>
      <c r="G64" s="5">
        <v>0.24536218543837618</v>
      </c>
      <c r="H64" s="4">
        <v>0.30370000000000025</v>
      </c>
      <c r="I64" s="5">
        <f t="shared" si="2"/>
        <v>0.54906218543837637</v>
      </c>
      <c r="K64" s="5">
        <v>0.17669443627080869</v>
      </c>
    </row>
    <row r="65" spans="6:11" x14ac:dyDescent="0.35">
      <c r="F65" s="1">
        <v>2030</v>
      </c>
      <c r="G65" s="5">
        <v>0.25384491988420493</v>
      </c>
      <c r="H65" s="4">
        <v>0.33310000000000028</v>
      </c>
      <c r="I65" s="5">
        <f t="shared" si="2"/>
        <v>0.58694491988420516</v>
      </c>
      <c r="K65" s="5">
        <v>0.18022832499622488</v>
      </c>
    </row>
    <row r="66" spans="6:11" x14ac:dyDescent="0.35">
      <c r="F66" s="1">
        <v>2031</v>
      </c>
      <c r="G66" s="5">
        <v>0.27493639630057337</v>
      </c>
      <c r="H66" s="4">
        <f>H65+$B45*H$56/40</f>
        <v>0.3624625000000003</v>
      </c>
      <c r="I66" s="5">
        <f t="shared" si="2"/>
        <v>0.63739889630057367</v>
      </c>
      <c r="K66" s="5">
        <v>0.18383289149614937</v>
      </c>
    </row>
    <row r="67" spans="6:11" x14ac:dyDescent="0.35">
      <c r="F67" s="1">
        <v>2032</v>
      </c>
      <c r="G67" s="5">
        <v>0.29032456444086008</v>
      </c>
      <c r="H67" s="4">
        <f>H66+$B45*H$56/40</f>
        <v>0.39182500000000031</v>
      </c>
      <c r="I67" s="5">
        <f t="shared" si="2"/>
        <v>0.68214956444086039</v>
      </c>
      <c r="K67" s="5">
        <v>0.18750954932607236</v>
      </c>
    </row>
    <row r="68" spans="6:11" x14ac:dyDescent="0.35">
      <c r="F68" s="1">
        <v>2033</v>
      </c>
      <c r="G68" s="5">
        <v>0.29711185763956643</v>
      </c>
      <c r="H68" s="4">
        <f>H67+$B45*H$56/40</f>
        <v>0.42118750000000033</v>
      </c>
      <c r="I68" s="5">
        <f t="shared" si="2"/>
        <v>0.71829935763956676</v>
      </c>
      <c r="K68" s="5">
        <v>0.19125974031259382</v>
      </c>
    </row>
    <row r="69" spans="6:11" x14ac:dyDescent="0.35">
      <c r="F69" s="1">
        <v>2034</v>
      </c>
      <c r="G69" s="5">
        <v>0.31945632081952791</v>
      </c>
      <c r="H69" s="4">
        <f>H68+$B45*H$56/40</f>
        <v>0.45055000000000034</v>
      </c>
      <c r="I69" s="5">
        <f t="shared" si="2"/>
        <v>0.77000632081952824</v>
      </c>
      <c r="K69" s="5">
        <v>0.1950849351188457</v>
      </c>
    </row>
    <row r="70" spans="6:11" x14ac:dyDescent="0.35">
      <c r="F70" s="1">
        <v>2035</v>
      </c>
      <c r="G70" s="5">
        <v>0.32472481072152082</v>
      </c>
      <c r="H70" s="4">
        <f>H69+$B45*H$56/40</f>
        <v>0.47991250000000035</v>
      </c>
      <c r="I70" s="5">
        <f t="shared" si="2"/>
        <v>0.80463731072152123</v>
      </c>
      <c r="K70" s="5">
        <v>0.19898663382122261</v>
      </c>
    </row>
    <row r="71" spans="6:11" x14ac:dyDescent="0.35">
      <c r="F71" s="1">
        <v>2036</v>
      </c>
      <c r="G71" s="5">
        <v>0.31243284830263329</v>
      </c>
      <c r="H71" s="4">
        <f>H70+$B45*H$56/40</f>
        <v>0.50927500000000037</v>
      </c>
      <c r="I71" s="5">
        <f t="shared" si="2"/>
        <v>0.82170784830263366</v>
      </c>
      <c r="K71" s="5">
        <v>0.20296636649764707</v>
      </c>
    </row>
    <row r="72" spans="6:11" x14ac:dyDescent="0.35">
      <c r="F72" s="1">
        <v>2037</v>
      </c>
      <c r="G72" s="5">
        <v>0.33581375714266293</v>
      </c>
      <c r="H72" s="4">
        <f>H71+$B45*H$56/40</f>
        <v>0.53863750000000032</v>
      </c>
      <c r="I72" s="5">
        <f t="shared" si="2"/>
        <v>0.87445125714266325</v>
      </c>
      <c r="K72" s="5">
        <v>0.20702569382760003</v>
      </c>
    </row>
    <row r="73" spans="6:11" x14ac:dyDescent="0.35">
      <c r="F73" s="1">
        <v>2038</v>
      </c>
      <c r="G73" s="5">
        <v>0.37118717201863138</v>
      </c>
      <c r="H73" s="4">
        <f>H72+$B45*H$56/40</f>
        <v>0.56800000000000028</v>
      </c>
      <c r="I73" s="5">
        <f t="shared" si="2"/>
        <v>0.93918717201863167</v>
      </c>
      <c r="K73" s="5">
        <v>0.21116620770415204</v>
      </c>
    </row>
    <row r="74" spans="6:11" x14ac:dyDescent="0.35">
      <c r="F74" s="1">
        <v>2039</v>
      </c>
      <c r="G74" s="5">
        <v>0.37708694762250894</v>
      </c>
      <c r="H74" s="4">
        <f>H73+$B45*H$56/40</f>
        <v>0.59736250000000024</v>
      </c>
      <c r="I74" s="5">
        <f t="shared" si="2"/>
        <v>0.97444944762250918</v>
      </c>
      <c r="K74" s="5">
        <v>0.21538953185823509</v>
      </c>
    </row>
    <row r="75" spans="6:11" x14ac:dyDescent="0.35">
      <c r="F75" s="1">
        <v>2040</v>
      </c>
      <c r="G75" s="5">
        <v>0.38068874449722701</v>
      </c>
      <c r="H75" s="4">
        <f>H74+$B45*H$56/40</f>
        <v>0.6267250000000002</v>
      </c>
      <c r="I75" s="5">
        <f t="shared" si="2"/>
        <v>1.0074137444972271</v>
      </c>
      <c r="K75" s="5">
        <v>0.2196973224953998</v>
      </c>
    </row>
    <row r="76" spans="6:11" x14ac:dyDescent="0.35">
      <c r="F76" s="1">
        <v>2041</v>
      </c>
      <c r="G76" s="5">
        <v>0.38341125789342295</v>
      </c>
      <c r="H76" s="4">
        <f>H75+$B45*H$56/40</f>
        <v>0.65608750000000016</v>
      </c>
      <c r="I76" s="5">
        <f t="shared" si="2"/>
        <v>1.0394987578934232</v>
      </c>
      <c r="K76" s="5">
        <v>0.22409126894530781</v>
      </c>
    </row>
    <row r="77" spans="6:11" x14ac:dyDescent="0.35">
      <c r="F77" s="1">
        <v>2042</v>
      </c>
      <c r="G77" s="5">
        <v>0.36824844500098863</v>
      </c>
      <c r="H77" s="4">
        <f>H76+$B45*H$56/40</f>
        <v>0.68545000000000011</v>
      </c>
      <c r="I77" s="5">
        <f t="shared" si="2"/>
        <v>1.0536984450009887</v>
      </c>
      <c r="K77" s="5">
        <v>0.22857309432421397</v>
      </c>
    </row>
    <row r="78" spans="6:11" x14ac:dyDescent="0.35">
      <c r="F78" s="1">
        <v>2043</v>
      </c>
      <c r="G78" s="5">
        <v>0.37555688995260939</v>
      </c>
      <c r="H78" s="4">
        <f>H77+$B45*H$56/40</f>
        <v>0.71481250000000007</v>
      </c>
      <c r="I78" s="5">
        <f t="shared" si="2"/>
        <v>1.0903693899526095</v>
      </c>
      <c r="K78" s="5">
        <v>0.23314455621069824</v>
      </c>
    </row>
    <row r="79" spans="6:11" x14ac:dyDescent="0.35">
      <c r="F79" s="1">
        <v>2044</v>
      </c>
      <c r="G79" s="5">
        <v>0.40664372412792482</v>
      </c>
      <c r="H79" s="4">
        <f>H78+$B45*H$56/40</f>
        <v>0.74417500000000003</v>
      </c>
      <c r="I79" s="5">
        <f t="shared" si="2"/>
        <v>1.1508187241279249</v>
      </c>
      <c r="K79" s="5">
        <v>0.23780744733491221</v>
      </c>
    </row>
    <row r="80" spans="6:11" x14ac:dyDescent="0.35">
      <c r="F80" s="1">
        <v>2045</v>
      </c>
      <c r="G80" s="5">
        <v>0.43834521953064376</v>
      </c>
      <c r="H80" s="4">
        <f>H79+$B45*H$56/40</f>
        <v>0.77353749999999999</v>
      </c>
      <c r="I80" s="5">
        <f t="shared" si="2"/>
        <v>1.2118827195306436</v>
      </c>
      <c r="K80" s="5">
        <v>0.24256359628161045</v>
      </c>
    </row>
    <row r="81" spans="6:11" x14ac:dyDescent="0.35">
      <c r="F81" s="1">
        <v>2046</v>
      </c>
      <c r="G81" s="5">
        <v>0.45342287044826879</v>
      </c>
      <c r="H81" s="4">
        <f>H80+$B45*H$56/40</f>
        <v>0.80289999999999995</v>
      </c>
      <c r="I81" s="5">
        <f t="shared" si="2"/>
        <v>1.2563228704482687</v>
      </c>
      <c r="K81" s="5">
        <v>0.24741486820724265</v>
      </c>
    </row>
    <row r="82" spans="6:11" x14ac:dyDescent="0.35">
      <c r="F82" s="1">
        <v>2047</v>
      </c>
      <c r="G82" s="5">
        <v>0.46881123136015351</v>
      </c>
      <c r="H82" s="4">
        <f>H81+$B45*H$56/40</f>
        <v>0.83226249999999991</v>
      </c>
      <c r="I82" s="5">
        <f t="shared" si="2"/>
        <v>1.3010737313601535</v>
      </c>
      <c r="K82" s="5">
        <v>0.25236316557138749</v>
      </c>
    </row>
    <row r="83" spans="6:11" x14ac:dyDescent="0.35">
      <c r="F83" s="1">
        <v>2048</v>
      </c>
      <c r="G83" s="5">
        <v>0.48502264407748752</v>
      </c>
      <c r="H83" s="4">
        <f>H82+$B45*H$56/40</f>
        <v>0.86162499999999986</v>
      </c>
      <c r="I83" s="5">
        <f t="shared" si="2"/>
        <v>1.3466476440774873</v>
      </c>
      <c r="K83" s="5">
        <v>0.25741042888281523</v>
      </c>
    </row>
    <row r="84" spans="6:11" x14ac:dyDescent="0.35">
      <c r="F84" s="1">
        <v>2049</v>
      </c>
      <c r="G84" s="5">
        <v>0.50206994897992829</v>
      </c>
      <c r="H84" s="4">
        <f>H83+$B45*H$56/40</f>
        <v>0.89098749999999982</v>
      </c>
      <c r="I84" s="5">
        <f t="shared" si="2"/>
        <v>1.3930574489799281</v>
      </c>
      <c r="K84" s="5">
        <v>0.26255863746047153</v>
      </c>
    </row>
    <row r="85" spans="6:11" x14ac:dyDescent="0.35">
      <c r="F85" s="1">
        <v>2050</v>
      </c>
      <c r="G85" s="5">
        <v>0.51946650532854122</v>
      </c>
      <c r="H85" s="4">
        <f>H84+$B45*H$56/40</f>
        <v>0.92034999999999978</v>
      </c>
      <c r="I85" s="5">
        <f t="shared" si="2"/>
        <v>1.439816505328541</v>
      </c>
      <c r="K85" s="5">
        <v>0.26780981020968098</v>
      </c>
    </row>
  </sheetData>
  <hyperlinks>
    <hyperlink ref="D32" r:id="rId1" display="http://www.rmi.org/insights/reports/economics-electrifying-buildings/" xr:uid="{00000000-0004-0000-0100-000000000000}"/>
  </hyperlinks>
  <pageMargins left="0.7" right="0.7" top="0.75" bottom="0.75" header="0.3" footer="0.3"/>
  <pageSetup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90"/>
  <sheetViews>
    <sheetView workbookViewId="0">
      <pane xSplit="1" topLeftCell="B1" activePane="topRight" state="frozen"/>
      <selection activeCell="A127" sqref="A127"/>
      <selection pane="topRight" activeCell="B1" sqref="B1"/>
    </sheetView>
  </sheetViews>
  <sheetFormatPr defaultRowHeight="14.5" x14ac:dyDescent="0.35"/>
  <cols>
    <col min="1" max="1" width="37.7265625" customWidth="1"/>
    <col min="2" max="2" width="18.1796875" style="10" customWidth="1"/>
    <col min="3" max="3" width="20.81640625" style="22" customWidth="1"/>
    <col min="4" max="4" width="17.1796875" style="10" customWidth="1"/>
    <col min="5" max="5" width="17.1796875" style="22" customWidth="1"/>
    <col min="6" max="6" width="14.81640625" style="10" customWidth="1"/>
    <col min="7" max="7" width="14.81640625" style="22" customWidth="1"/>
    <col min="8" max="8" width="14.81640625" style="10" customWidth="1"/>
    <col min="9" max="18" width="9.54296875" bestFit="1" customWidth="1"/>
  </cols>
  <sheetData>
    <row r="1" spans="1:8" s="16" customFormat="1" ht="36.5" x14ac:dyDescent="0.35">
      <c r="A1" s="38" t="s">
        <v>76</v>
      </c>
      <c r="B1" s="49" t="s">
        <v>120</v>
      </c>
      <c r="C1" s="22"/>
      <c r="D1" s="22"/>
      <c r="E1" s="22"/>
      <c r="F1" s="22"/>
      <c r="G1" s="22"/>
      <c r="H1" s="22"/>
    </row>
    <row r="2" spans="1:8" s="16" customFormat="1" x14ac:dyDescent="0.35">
      <c r="B2" s="22"/>
      <c r="C2" s="22"/>
      <c r="D2" s="22"/>
      <c r="E2" s="22"/>
      <c r="F2" s="22"/>
      <c r="G2" s="22"/>
      <c r="H2" s="22"/>
    </row>
    <row r="3" spans="1:8" s="34" customFormat="1" ht="127.5" customHeight="1" x14ac:dyDescent="0.35">
      <c r="B3" s="39" t="s">
        <v>112</v>
      </c>
      <c r="C3" s="40" t="s">
        <v>113</v>
      </c>
      <c r="D3" s="39" t="s">
        <v>118</v>
      </c>
      <c r="E3" s="40" t="s">
        <v>114</v>
      </c>
      <c r="F3" s="39" t="s">
        <v>107</v>
      </c>
      <c r="G3" s="41" t="s">
        <v>110</v>
      </c>
      <c r="H3" s="39" t="s">
        <v>109</v>
      </c>
    </row>
    <row r="4" spans="1:8" x14ac:dyDescent="0.35">
      <c r="A4" s="1"/>
    </row>
    <row r="5" spans="1:8" x14ac:dyDescent="0.35">
      <c r="A5" s="30" t="s">
        <v>73</v>
      </c>
    </row>
    <row r="6" spans="1:8" x14ac:dyDescent="0.35">
      <c r="A6" s="2" t="s">
        <v>111</v>
      </c>
      <c r="B6" s="35">
        <v>1707</v>
      </c>
      <c r="C6" s="28">
        <v>1707</v>
      </c>
      <c r="D6" s="35">
        <v>1707</v>
      </c>
      <c r="E6" s="28">
        <v>1707</v>
      </c>
      <c r="F6" s="35">
        <v>1707</v>
      </c>
      <c r="G6" s="28">
        <v>1707</v>
      </c>
      <c r="H6" s="35">
        <v>1707</v>
      </c>
    </row>
    <row r="7" spans="1:8" x14ac:dyDescent="0.35">
      <c r="A7" s="2" t="s">
        <v>37</v>
      </c>
      <c r="B7" s="35">
        <v>2368</v>
      </c>
      <c r="C7" s="28">
        <v>2368</v>
      </c>
      <c r="D7" s="35">
        <v>2368</v>
      </c>
      <c r="E7" s="28">
        <v>2368</v>
      </c>
      <c r="F7" s="35">
        <v>2368</v>
      </c>
      <c r="G7" s="28">
        <v>2368</v>
      </c>
      <c r="H7" s="35">
        <v>2368</v>
      </c>
    </row>
    <row r="8" spans="1:8" x14ac:dyDescent="0.35">
      <c r="A8" s="2" t="s">
        <v>48</v>
      </c>
      <c r="B8" s="35">
        <v>0</v>
      </c>
      <c r="C8" s="28">
        <v>267</v>
      </c>
      <c r="D8" s="35">
        <v>267</v>
      </c>
      <c r="E8" s="28">
        <v>267</v>
      </c>
      <c r="F8" s="35">
        <v>0</v>
      </c>
      <c r="G8" s="28">
        <v>0</v>
      </c>
      <c r="H8" s="35">
        <v>267</v>
      </c>
    </row>
    <row r="9" spans="1:8" x14ac:dyDescent="0.35">
      <c r="A9" s="2" t="s">
        <v>50</v>
      </c>
      <c r="B9" s="35">
        <v>0</v>
      </c>
      <c r="C9" s="28">
        <v>2822</v>
      </c>
      <c r="D9" s="35">
        <v>2822</v>
      </c>
      <c r="E9" s="28">
        <v>2822</v>
      </c>
      <c r="F9" s="35">
        <v>0</v>
      </c>
      <c r="G9" s="28">
        <v>0</v>
      </c>
      <c r="H9" s="35">
        <v>2822</v>
      </c>
    </row>
    <row r="10" spans="1:8" x14ac:dyDescent="0.35">
      <c r="A10" s="2" t="s">
        <v>46</v>
      </c>
      <c r="B10" s="35">
        <v>10</v>
      </c>
      <c r="C10" s="28">
        <v>10</v>
      </c>
      <c r="D10" s="35">
        <v>10</v>
      </c>
      <c r="E10" s="28">
        <v>10</v>
      </c>
      <c r="F10" s="35">
        <v>13.2</v>
      </c>
      <c r="G10" s="28">
        <v>11</v>
      </c>
      <c r="H10" s="35">
        <v>10</v>
      </c>
    </row>
    <row r="11" spans="1:8" x14ac:dyDescent="0.35">
      <c r="A11" s="2" t="s">
        <v>53</v>
      </c>
      <c r="B11" s="35">
        <v>0.95</v>
      </c>
      <c r="C11" s="28">
        <v>0.95</v>
      </c>
      <c r="D11" s="35">
        <v>0.95</v>
      </c>
      <c r="E11" s="28">
        <v>1.2</v>
      </c>
      <c r="F11" s="35">
        <v>0.95</v>
      </c>
      <c r="G11" s="28">
        <v>0.95</v>
      </c>
      <c r="H11" s="35">
        <v>0.95</v>
      </c>
    </row>
    <row r="12" spans="1:8" x14ac:dyDescent="0.35">
      <c r="A12" s="2" t="s">
        <v>30</v>
      </c>
      <c r="B12" s="35">
        <v>20</v>
      </c>
      <c r="C12" s="28">
        <v>20</v>
      </c>
      <c r="D12" s="35">
        <v>20</v>
      </c>
      <c r="E12" s="28">
        <v>20</v>
      </c>
      <c r="F12" s="35">
        <v>20</v>
      </c>
      <c r="G12" s="28">
        <v>20</v>
      </c>
      <c r="H12" s="35">
        <v>20</v>
      </c>
    </row>
    <row r="13" spans="1:8" x14ac:dyDescent="0.35">
      <c r="A13" s="2" t="s">
        <v>31</v>
      </c>
      <c r="B13" s="35">
        <v>13</v>
      </c>
      <c r="C13" s="28">
        <v>13</v>
      </c>
      <c r="D13" s="35">
        <v>13</v>
      </c>
      <c r="E13" s="28">
        <v>13</v>
      </c>
      <c r="F13" s="35">
        <v>13</v>
      </c>
      <c r="G13" s="28">
        <v>13</v>
      </c>
      <c r="H13" s="35">
        <v>13</v>
      </c>
    </row>
    <row r="14" spans="1:8" x14ac:dyDescent="0.35">
      <c r="A14" s="2" t="s">
        <v>47</v>
      </c>
      <c r="B14" s="35">
        <v>3.75</v>
      </c>
      <c r="C14" s="28">
        <v>3.75</v>
      </c>
      <c r="D14" s="35">
        <v>3.75</v>
      </c>
      <c r="E14" s="28">
        <v>3.75</v>
      </c>
      <c r="F14" s="35">
        <v>3.75</v>
      </c>
      <c r="G14" s="28">
        <v>3.75</v>
      </c>
      <c r="H14" s="35">
        <v>3.75</v>
      </c>
    </row>
    <row r="15" spans="1:8" x14ac:dyDescent="0.35">
      <c r="A15" s="2" t="s">
        <v>54</v>
      </c>
      <c r="B15" s="35">
        <v>0.81</v>
      </c>
      <c r="C15" s="28">
        <v>0.81</v>
      </c>
      <c r="D15" s="35">
        <v>0.81</v>
      </c>
      <c r="E15" s="28">
        <v>1.2</v>
      </c>
      <c r="F15" s="35">
        <v>0.81</v>
      </c>
      <c r="G15" s="28">
        <v>0.81</v>
      </c>
      <c r="H15" s="35">
        <v>0.81</v>
      </c>
    </row>
    <row r="16" spans="1:8" x14ac:dyDescent="0.35">
      <c r="A16" s="2" t="s">
        <v>79</v>
      </c>
      <c r="B16" s="35">
        <v>3100</v>
      </c>
      <c r="C16" s="28">
        <v>-21843</v>
      </c>
      <c r="D16" s="35">
        <v>1557</v>
      </c>
      <c r="E16" s="28">
        <v>-2893</v>
      </c>
      <c r="F16" s="35">
        <v>3100</v>
      </c>
      <c r="G16" s="28">
        <v>1340</v>
      </c>
      <c r="H16" s="35">
        <v>780</v>
      </c>
    </row>
    <row r="17" spans="1:22" x14ac:dyDescent="0.35">
      <c r="A17" s="2" t="s">
        <v>24</v>
      </c>
      <c r="B17" s="35">
        <v>2023</v>
      </c>
      <c r="C17" s="28">
        <v>2023</v>
      </c>
      <c r="D17" s="35">
        <v>2023</v>
      </c>
      <c r="E17" s="28">
        <v>2023</v>
      </c>
      <c r="F17" s="35">
        <v>2023</v>
      </c>
      <c r="G17" s="28">
        <v>2023</v>
      </c>
      <c r="H17" s="35">
        <v>2023</v>
      </c>
    </row>
    <row r="18" spans="1:22" x14ac:dyDescent="0.35">
      <c r="A18" s="1"/>
    </row>
    <row r="19" spans="1:22" x14ac:dyDescent="0.35">
      <c r="A19" s="1" t="s">
        <v>74</v>
      </c>
    </row>
    <row r="20" spans="1:22" x14ac:dyDescent="0.35">
      <c r="A20" s="2" t="s">
        <v>58</v>
      </c>
      <c r="B20" s="36">
        <f t="shared" ref="B20:D20" si="0">B36+B68+B100</f>
        <v>17939.261725018459</v>
      </c>
      <c r="C20" s="23">
        <f t="shared" ref="C20" si="1">C36+C68+C100</f>
        <v>20870.380585458883</v>
      </c>
      <c r="D20" s="36">
        <f t="shared" si="0"/>
        <v>20870.380585458883</v>
      </c>
      <c r="E20" s="23">
        <f t="shared" ref="E20:F20" si="2">E36+E68+E100</f>
        <v>16589.057682238996</v>
      </c>
      <c r="F20" s="36">
        <f t="shared" si="2"/>
        <v>17939.261725018459</v>
      </c>
      <c r="G20" s="23">
        <f t="shared" ref="G20:H20" si="3">G36+G68+G100</f>
        <v>17939.261725018459</v>
      </c>
      <c r="H20" s="36">
        <f t="shared" si="3"/>
        <v>20870.380585458883</v>
      </c>
    </row>
    <row r="21" spans="1:22" x14ac:dyDescent="0.35">
      <c r="A21" s="2" t="s">
        <v>59</v>
      </c>
      <c r="B21" s="36">
        <f t="shared" ref="B21:D21" si="4">B133+B164+B197</f>
        <v>18208.754200180174</v>
      </c>
      <c r="C21" s="23">
        <f t="shared" ref="C21" si="5">C133+C164+C197</f>
        <v>20649.874206574979</v>
      </c>
      <c r="D21" s="36">
        <f t="shared" si="4"/>
        <v>20649.874206574979</v>
      </c>
      <c r="E21" s="23">
        <f t="shared" ref="E21:F21" si="6">E133+E164+E197</f>
        <v>20649.874206574979</v>
      </c>
      <c r="F21" s="36">
        <f t="shared" si="6"/>
        <v>14163.68738445441</v>
      </c>
      <c r="G21" s="23">
        <f t="shared" ref="G21:H21" si="7">G133+G164+G197</f>
        <v>16691.85414428301</v>
      </c>
      <c r="H21" s="36">
        <f t="shared" si="7"/>
        <v>20649.874206574979</v>
      </c>
    </row>
    <row r="22" spans="1:22" x14ac:dyDescent="0.35">
      <c r="A22" s="2"/>
    </row>
    <row r="23" spans="1:22" s="14" customFormat="1" x14ac:dyDescent="0.35">
      <c r="A23" s="28" t="s">
        <v>28</v>
      </c>
      <c r="B23" s="36">
        <f t="shared" ref="B23:D23" si="8">B36+B68+B100-B133-B164-B197</f>
        <v>-269.4924751617159</v>
      </c>
      <c r="C23" s="11">
        <f t="shared" ref="C23" si="9">C36+C68+C100-C133-C164-C197</f>
        <v>220.50637888390247</v>
      </c>
      <c r="D23" s="36">
        <f t="shared" si="8"/>
        <v>220.50637888390247</v>
      </c>
      <c r="E23" s="11">
        <f t="shared" ref="E23:F23" si="10">E36+E68+E100-E133-E164-E197</f>
        <v>-4060.8165243359845</v>
      </c>
      <c r="F23" s="36">
        <f t="shared" si="10"/>
        <v>3775.5743405640501</v>
      </c>
      <c r="G23" s="11">
        <f t="shared" ref="G23:H23" si="11">G36+G68+G100-G133-G164-G197</f>
        <v>1247.4075807354498</v>
      </c>
      <c r="H23" s="36">
        <f t="shared" si="11"/>
        <v>220.50637888390247</v>
      </c>
      <c r="I23" s="11"/>
      <c r="J23" s="11"/>
      <c r="K23" s="11"/>
      <c r="L23" s="11"/>
      <c r="M23" s="11"/>
      <c r="N23" s="11"/>
      <c r="O23" s="11"/>
      <c r="P23" s="11"/>
      <c r="Q23" s="11"/>
      <c r="R23" s="11"/>
      <c r="S23" s="11"/>
      <c r="T23" s="11"/>
      <c r="U23" s="11"/>
      <c r="V23" s="11"/>
    </row>
    <row r="24" spans="1:22" s="14" customFormat="1" x14ac:dyDescent="0.35">
      <c r="A24" s="28" t="s">
        <v>115</v>
      </c>
      <c r="B24" s="36">
        <f t="shared" ref="B24:H24" si="12">B23-B16</f>
        <v>-3369.4924751617159</v>
      </c>
      <c r="C24" s="11">
        <f t="shared" si="12"/>
        <v>22063.506378883903</v>
      </c>
      <c r="D24" s="36">
        <f t="shared" si="12"/>
        <v>-1336.4936211160975</v>
      </c>
      <c r="E24" s="11">
        <f t="shared" si="12"/>
        <v>-1167.8165243359845</v>
      </c>
      <c r="F24" s="36">
        <f t="shared" si="12"/>
        <v>675.57434056405009</v>
      </c>
      <c r="G24" s="11">
        <f t="shared" si="12"/>
        <v>-92.592419264550244</v>
      </c>
      <c r="H24" s="36">
        <f t="shared" si="12"/>
        <v>-559.49362111609753</v>
      </c>
      <c r="I24" s="11"/>
      <c r="J24" s="11"/>
      <c r="K24" s="11"/>
      <c r="L24" s="11"/>
      <c r="M24" s="11"/>
      <c r="N24" s="11"/>
      <c r="O24" s="11"/>
      <c r="P24" s="11"/>
      <c r="Q24" s="11"/>
      <c r="R24" s="11"/>
      <c r="S24" s="11"/>
      <c r="T24" s="11"/>
      <c r="U24" s="11"/>
      <c r="V24" s="11"/>
    </row>
    <row r="25" spans="1:22" s="14" customFormat="1" x14ac:dyDescent="0.35">
      <c r="A25" s="28" t="s">
        <v>25</v>
      </c>
      <c r="B25" s="36">
        <f>SUM(B261:B290)-B16</f>
        <v>-3962.1943168646862</v>
      </c>
      <c r="C25" s="11">
        <f>SUM(C261:C290)-C16</f>
        <v>21228.52085260013</v>
      </c>
      <c r="D25" s="36">
        <f t="shared" ref="D25:E25" si="13">SUM(D261:D290)-D16</f>
        <v>-2171.4791473998703</v>
      </c>
      <c r="E25" s="11">
        <f t="shared" si="13"/>
        <v>-766.14460296267544</v>
      </c>
      <c r="F25" s="36">
        <f>SUM(F261:F290)-F16</f>
        <v>-918.59798010352097</v>
      </c>
      <c r="G25" s="11">
        <f>SUM(G261:G290)-G16</f>
        <v>-1060.8456905792491</v>
      </c>
      <c r="H25" s="36">
        <f>SUM(H261:H290)-H16</f>
        <v>-1394.4791473998703</v>
      </c>
      <c r="I25" s="11"/>
      <c r="J25" s="11"/>
      <c r="K25" s="11"/>
      <c r="L25" s="11"/>
      <c r="M25" s="11"/>
      <c r="N25" s="11"/>
      <c r="O25" s="11"/>
      <c r="P25" s="11"/>
      <c r="Q25" s="11"/>
      <c r="R25" s="11"/>
      <c r="S25" s="11"/>
      <c r="T25" s="11"/>
      <c r="U25" s="11"/>
      <c r="V25" s="11"/>
    </row>
    <row r="26" spans="1:22" s="14" customFormat="1" x14ac:dyDescent="0.35">
      <c r="A26" s="22"/>
      <c r="B26" s="36"/>
      <c r="C26" s="11"/>
      <c r="D26" s="36"/>
      <c r="E26" s="11"/>
      <c r="F26" s="36"/>
      <c r="G26" s="11"/>
      <c r="H26" s="36"/>
      <c r="I26" s="11"/>
      <c r="J26" s="11"/>
      <c r="K26" s="11"/>
      <c r="L26" s="11"/>
      <c r="M26" s="11"/>
      <c r="N26" s="11"/>
      <c r="O26" s="11"/>
      <c r="P26" s="11"/>
      <c r="Q26" s="11"/>
      <c r="R26" s="11"/>
      <c r="S26" s="11"/>
      <c r="T26" s="11"/>
      <c r="U26" s="11"/>
      <c r="V26" s="11"/>
    </row>
    <row r="27" spans="1:22" s="14" customFormat="1" x14ac:dyDescent="0.35">
      <c r="A27" s="22"/>
      <c r="B27" s="36"/>
      <c r="C27" s="11"/>
      <c r="D27" s="36"/>
      <c r="E27" s="11"/>
      <c r="F27" s="36"/>
      <c r="G27" s="11"/>
      <c r="H27" s="36"/>
      <c r="I27" s="11"/>
      <c r="J27" s="11"/>
      <c r="K27" s="11"/>
      <c r="L27" s="11"/>
      <c r="M27" s="11"/>
      <c r="N27" s="11"/>
      <c r="O27" s="11"/>
      <c r="P27" s="11"/>
      <c r="Q27" s="11"/>
      <c r="R27" s="11"/>
      <c r="S27" s="11"/>
      <c r="T27" s="11"/>
      <c r="U27" s="11"/>
      <c r="V27" s="11"/>
    </row>
    <row r="28" spans="1:22" s="14" customFormat="1" x14ac:dyDescent="0.35">
      <c r="A28" s="22"/>
      <c r="B28" s="36"/>
      <c r="C28" s="11"/>
      <c r="D28" s="36"/>
      <c r="E28" s="11"/>
      <c r="F28" s="36"/>
      <c r="G28" s="11"/>
      <c r="H28" s="36"/>
      <c r="I28" s="11"/>
      <c r="J28" s="11"/>
      <c r="K28" s="11"/>
      <c r="L28" s="11"/>
      <c r="M28" s="11"/>
      <c r="N28" s="11"/>
      <c r="O28" s="11"/>
      <c r="P28" s="11"/>
      <c r="Q28" s="11"/>
      <c r="R28" s="11"/>
      <c r="S28" s="11"/>
      <c r="T28" s="11"/>
      <c r="U28" s="11"/>
      <c r="V28" s="11"/>
    </row>
    <row r="29" spans="1:22" s="14" customFormat="1" x14ac:dyDescent="0.35">
      <c r="A29" s="22"/>
      <c r="B29" s="36"/>
      <c r="C29" s="11"/>
      <c r="D29" s="36"/>
      <c r="E29" s="11"/>
      <c r="F29" s="36"/>
      <c r="G29" s="11"/>
      <c r="H29" s="36"/>
      <c r="I29" s="11"/>
      <c r="J29" s="11"/>
      <c r="K29" s="11"/>
      <c r="L29" s="11"/>
      <c r="M29" s="11"/>
      <c r="N29" s="11"/>
      <c r="O29" s="11"/>
      <c r="P29" s="11"/>
      <c r="Q29" s="11"/>
      <c r="R29" s="11"/>
      <c r="S29" s="11"/>
      <c r="T29" s="11"/>
      <c r="U29" s="11"/>
      <c r="V29" s="11"/>
    </row>
    <row r="34" spans="1:8" x14ac:dyDescent="0.35">
      <c r="A34" s="1" t="s">
        <v>75</v>
      </c>
    </row>
    <row r="36" spans="1:8" x14ac:dyDescent="0.35">
      <c r="A36" t="s">
        <v>55</v>
      </c>
      <c r="B36" s="35">
        <f t="shared" ref="B36:H36" si="14">SUM(B37:B66)</f>
        <v>15977.804513168379</v>
      </c>
      <c r="C36" s="28">
        <f t="shared" si="14"/>
        <v>15977.804513168379</v>
      </c>
      <c r="D36" s="35">
        <f t="shared" si="14"/>
        <v>15977.804513168379</v>
      </c>
      <c r="E36" s="28">
        <f t="shared" si="14"/>
        <v>12649.095239591632</v>
      </c>
      <c r="F36" s="35">
        <f t="shared" si="14"/>
        <v>15977.804513168379</v>
      </c>
      <c r="G36" s="28">
        <f t="shared" si="14"/>
        <v>15977.804513168379</v>
      </c>
      <c r="H36" s="35">
        <f t="shared" si="14"/>
        <v>15977.804513168379</v>
      </c>
    </row>
    <row r="37" spans="1:8" x14ac:dyDescent="0.35">
      <c r="A37" s="1">
        <v>2021</v>
      </c>
    </row>
    <row r="38" spans="1:8" x14ac:dyDescent="0.35">
      <c r="A38" s="1">
        <v>2022</v>
      </c>
    </row>
    <row r="39" spans="1:8" x14ac:dyDescent="0.35">
      <c r="A39" s="1">
        <v>2023</v>
      </c>
      <c r="B39" s="35">
        <f>(B$6)/B$11*'data sources'!$I58</f>
        <v>560.62824434412198</v>
      </c>
      <c r="C39" s="28">
        <f>(C$6)/C$11*'data sources'!$I58</f>
        <v>560.62824434412198</v>
      </c>
      <c r="D39" s="35">
        <f>(D$6)/D$11*'data sources'!$I58</f>
        <v>560.62824434412198</v>
      </c>
      <c r="E39" s="28">
        <f>(E$6)/E$11*'data sources'!$I58</f>
        <v>443.83069343909654</v>
      </c>
      <c r="F39" s="35">
        <f>(F$6)/F$11*'data sources'!$I58</f>
        <v>560.62824434412198</v>
      </c>
      <c r="G39" s="28">
        <f>(G$6)/G$11*'data sources'!$I58</f>
        <v>560.62824434412198</v>
      </c>
      <c r="H39" s="35">
        <f>(H$6)/H$11*'data sources'!$I58</f>
        <v>560.62824434412198</v>
      </c>
    </row>
    <row r="40" spans="1:8" x14ac:dyDescent="0.35">
      <c r="A40" s="1">
        <v>2024</v>
      </c>
      <c r="B40" s="35">
        <f>(B$6)/B$11*'data sources'!$I59</f>
        <v>599.13922819152333</v>
      </c>
      <c r="C40" s="28">
        <f>(C$6)/C$11*'data sources'!$I59</f>
        <v>599.13922819152333</v>
      </c>
      <c r="D40" s="35">
        <f>(D$6)/D$11*'data sources'!$I59</f>
        <v>599.13922819152333</v>
      </c>
      <c r="E40" s="28">
        <f>(E$6)/E$11*'data sources'!$I59</f>
        <v>474.31855565162266</v>
      </c>
      <c r="F40" s="35">
        <f>(F$6)/F$11*'data sources'!$I59</f>
        <v>599.13922819152333</v>
      </c>
      <c r="G40" s="28">
        <f>(G$6)/G$11*'data sources'!$I59</f>
        <v>599.13922819152333</v>
      </c>
      <c r="H40" s="35">
        <f>(H$6)/H$11*'data sources'!$I59</f>
        <v>599.13922819152333</v>
      </c>
    </row>
    <row r="41" spans="1:8" x14ac:dyDescent="0.35">
      <c r="A41" s="1">
        <v>2025</v>
      </c>
      <c r="B41" s="35">
        <f>(B$6)/B$11*'data sources'!$I60</f>
        <v>715.51701581282828</v>
      </c>
      <c r="C41" s="28">
        <f>(C$6)/C$11*'data sources'!$I60</f>
        <v>715.51701581282828</v>
      </c>
      <c r="D41" s="35">
        <f>(D$6)/D$11*'data sources'!$I60</f>
        <v>715.51701581282828</v>
      </c>
      <c r="E41" s="28">
        <f>(E$6)/E$11*'data sources'!$I60</f>
        <v>566.45097085182238</v>
      </c>
      <c r="F41" s="35">
        <f>(F$6)/F$11*'data sources'!$I60</f>
        <v>715.51701581282828</v>
      </c>
      <c r="G41" s="28">
        <f>(G$6)/G$11*'data sources'!$I60</f>
        <v>715.51701581282828</v>
      </c>
      <c r="H41" s="35">
        <f>(H$6)/H$11*'data sources'!$I60</f>
        <v>715.51701581282828</v>
      </c>
    </row>
    <row r="42" spans="1:8" x14ac:dyDescent="0.35">
      <c r="A42" s="1">
        <v>2026</v>
      </c>
      <c r="B42" s="35">
        <f>(B$6)/B$11*'data sources'!$I61</f>
        <v>778.29863245664239</v>
      </c>
      <c r="C42" s="28">
        <f>(C$6)/C$11*'data sources'!$I61</f>
        <v>778.29863245664239</v>
      </c>
      <c r="D42" s="35">
        <f>(D$6)/D$11*'data sources'!$I61</f>
        <v>778.29863245664239</v>
      </c>
      <c r="E42" s="28">
        <f>(E$6)/E$11*'data sources'!$I61</f>
        <v>616.15308402817516</v>
      </c>
      <c r="F42" s="35">
        <f>(F$6)/F$11*'data sources'!$I61</f>
        <v>778.29863245664239</v>
      </c>
      <c r="G42" s="28">
        <f>(G$6)/G$11*'data sources'!$I61</f>
        <v>778.29863245664239</v>
      </c>
      <c r="H42" s="35">
        <f>(H$6)/H$11*'data sources'!$I61</f>
        <v>778.29863245664239</v>
      </c>
    </row>
    <row r="43" spans="1:8" x14ac:dyDescent="0.35">
      <c r="A43" s="1">
        <v>2027</v>
      </c>
      <c r="B43" s="35">
        <f>(B$6)/B$11*'data sources'!$I62</f>
        <v>828.84470945845283</v>
      </c>
      <c r="C43" s="28">
        <f>(C$6)/C$11*'data sources'!$I62</f>
        <v>828.84470945845283</v>
      </c>
      <c r="D43" s="35">
        <f>(D$6)/D$11*'data sources'!$I62</f>
        <v>828.84470945845283</v>
      </c>
      <c r="E43" s="28">
        <f>(E$6)/E$11*'data sources'!$I62</f>
        <v>656.16872832127513</v>
      </c>
      <c r="F43" s="35">
        <f>(F$6)/F$11*'data sources'!$I62</f>
        <v>828.84470945845283</v>
      </c>
      <c r="G43" s="28">
        <f>(G$6)/G$11*'data sources'!$I62</f>
        <v>828.84470945845283</v>
      </c>
      <c r="H43" s="35">
        <f>(H$6)/H$11*'data sources'!$I62</f>
        <v>828.84470945845283</v>
      </c>
    </row>
    <row r="44" spans="1:8" x14ac:dyDescent="0.35">
      <c r="A44" s="1">
        <v>2028</v>
      </c>
      <c r="B44" s="35">
        <f>(B$6)/B$11*'data sources'!$I63</f>
        <v>915.34444417038037</v>
      </c>
      <c r="C44" s="28">
        <f>(C$6)/C$11*'data sources'!$I63</f>
        <v>915.34444417038037</v>
      </c>
      <c r="D44" s="35">
        <f>(D$6)/D$11*'data sources'!$I63</f>
        <v>915.34444417038037</v>
      </c>
      <c r="E44" s="28">
        <f>(E$6)/E$11*'data sources'!$I63</f>
        <v>724.64768496821773</v>
      </c>
      <c r="F44" s="35">
        <f>(F$6)/F$11*'data sources'!$I63</f>
        <v>915.34444417038037</v>
      </c>
      <c r="G44" s="28">
        <f>(G$6)/G$11*'data sources'!$I63</f>
        <v>915.34444417038037</v>
      </c>
      <c r="H44" s="35">
        <f>(H$6)/H$11*'data sources'!$I63</f>
        <v>915.34444417038037</v>
      </c>
    </row>
    <row r="45" spans="1:8" x14ac:dyDescent="0.35">
      <c r="A45" s="1">
        <v>2029</v>
      </c>
      <c r="B45" s="35">
        <f>(B$6)/B$11*'data sources'!$I64</f>
        <v>986.57805320348257</v>
      </c>
      <c r="C45" s="28">
        <f>(C$6)/C$11*'data sources'!$I64</f>
        <v>986.57805320348257</v>
      </c>
      <c r="D45" s="35">
        <f>(D$6)/D$11*'data sources'!$I64</f>
        <v>986.57805320348257</v>
      </c>
      <c r="E45" s="28">
        <f>(E$6)/E$11*'data sources'!$I64</f>
        <v>781.04095878609041</v>
      </c>
      <c r="F45" s="35">
        <f>(F$6)/F$11*'data sources'!$I64</f>
        <v>986.57805320348257</v>
      </c>
      <c r="G45" s="28">
        <f>(G$6)/G$11*'data sources'!$I64</f>
        <v>986.57805320348257</v>
      </c>
      <c r="H45" s="35">
        <f>(H$6)/H$11*'data sources'!$I64</f>
        <v>986.57805320348257</v>
      </c>
    </row>
    <row r="46" spans="1:8" x14ac:dyDescent="0.35">
      <c r="A46" s="1">
        <v>2030</v>
      </c>
      <c r="B46" s="35">
        <f>(B$6)/B$11*'data sources'!$I65</f>
        <v>1054.6473455182509</v>
      </c>
      <c r="C46" s="28">
        <f>(C$6)/C$11*'data sources'!$I65</f>
        <v>1054.6473455182509</v>
      </c>
      <c r="D46" s="35">
        <f>(D$6)/D$11*'data sources'!$I65</f>
        <v>1054.6473455182509</v>
      </c>
      <c r="E46" s="28">
        <f>(E$6)/E$11*'data sources'!$I65</f>
        <v>834.9291485352818</v>
      </c>
      <c r="F46" s="35">
        <f>(F$6)/F$11*'data sources'!$I65</f>
        <v>1054.6473455182509</v>
      </c>
      <c r="G46" s="28">
        <f>(G$6)/G$11*'data sources'!$I65</f>
        <v>1054.6473455182509</v>
      </c>
      <c r="H46" s="35">
        <f>(H$6)/H$11*'data sources'!$I65</f>
        <v>1054.6473455182509</v>
      </c>
    </row>
    <row r="47" spans="1:8" x14ac:dyDescent="0.35">
      <c r="A47" s="1">
        <v>2031</v>
      </c>
      <c r="B47" s="35">
        <f>(B$6)/B$11*'data sources'!$I66</f>
        <v>1145.3051747211362</v>
      </c>
      <c r="C47" s="28">
        <f>(C$6)/C$11*'data sources'!$I66</f>
        <v>1145.3051747211362</v>
      </c>
      <c r="D47" s="35">
        <f>(D$6)/D$11*'data sources'!$I66</f>
        <v>1145.3051747211362</v>
      </c>
      <c r="E47" s="28">
        <f>(E$6)/E$11*'data sources'!$I66</f>
        <v>906.69992998756607</v>
      </c>
      <c r="F47" s="35">
        <f>(F$6)/F$11*'data sources'!$I66</f>
        <v>1145.3051747211362</v>
      </c>
      <c r="G47" s="28">
        <f>(G$6)/G$11*'data sources'!$I66</f>
        <v>1145.3051747211362</v>
      </c>
      <c r="H47" s="35">
        <f>(H$6)/H$11*'data sources'!$I66</f>
        <v>1145.3051747211362</v>
      </c>
    </row>
    <row r="48" spans="1:8" x14ac:dyDescent="0.35">
      <c r="A48" s="1">
        <v>2032</v>
      </c>
      <c r="B48" s="35">
        <f>(B$6)/B$11*'data sources'!$I67</f>
        <v>1225.7150594742618</v>
      </c>
      <c r="C48" s="28">
        <f>(C$6)/C$11*'data sources'!$I67</f>
        <v>1225.7150594742618</v>
      </c>
      <c r="D48" s="35">
        <f>(D$6)/D$11*'data sources'!$I67</f>
        <v>1225.7150594742618</v>
      </c>
      <c r="E48" s="28">
        <f>(E$6)/E$11*'data sources'!$I67</f>
        <v>970.35775541712394</v>
      </c>
      <c r="F48" s="35">
        <f>(F$6)/F$11*'data sources'!$I67</f>
        <v>1225.7150594742618</v>
      </c>
      <c r="G48" s="28">
        <f>(G$6)/G$11*'data sources'!$I67</f>
        <v>1225.7150594742618</v>
      </c>
      <c r="H48" s="35">
        <f>(H$6)/H$11*'data sources'!$I67</f>
        <v>1225.7150594742618</v>
      </c>
    </row>
    <row r="49" spans="1:8" x14ac:dyDescent="0.35">
      <c r="A49" s="1">
        <v>2033</v>
      </c>
      <c r="B49" s="35">
        <f>(B$6)/B$11*'data sources'!$I68</f>
        <v>1290.670529990253</v>
      </c>
      <c r="C49" s="28">
        <f>(C$6)/C$11*'data sources'!$I68</f>
        <v>1290.670529990253</v>
      </c>
      <c r="D49" s="35">
        <f>(D$6)/D$11*'data sources'!$I68</f>
        <v>1290.670529990253</v>
      </c>
      <c r="E49" s="28">
        <f>(E$6)/E$11*'data sources'!$I68</f>
        <v>1021.7808362422837</v>
      </c>
      <c r="F49" s="35">
        <f>(F$6)/F$11*'data sources'!$I68</f>
        <v>1290.670529990253</v>
      </c>
      <c r="G49" s="28">
        <f>(G$6)/G$11*'data sources'!$I68</f>
        <v>1290.670529990253</v>
      </c>
      <c r="H49" s="35">
        <f>(H$6)/H$11*'data sources'!$I68</f>
        <v>1290.670529990253</v>
      </c>
    </row>
    <row r="50" spans="1:8" x14ac:dyDescent="0.35">
      <c r="A50" s="1">
        <v>2034</v>
      </c>
      <c r="B50" s="35">
        <f>(B$6)/B$11*'data sources'!$I69</f>
        <v>1383.5797785672996</v>
      </c>
      <c r="C50" s="28">
        <f>(C$6)/C$11*'data sources'!$I69</f>
        <v>1383.5797785672996</v>
      </c>
      <c r="D50" s="35">
        <f>(D$6)/D$11*'data sources'!$I69</f>
        <v>1383.5797785672996</v>
      </c>
      <c r="E50" s="28">
        <f>(E$6)/E$11*'data sources'!$I69</f>
        <v>1095.333991365779</v>
      </c>
      <c r="F50" s="35">
        <f>(F$6)/F$11*'data sources'!$I69</f>
        <v>1383.5797785672996</v>
      </c>
      <c r="G50" s="28">
        <f>(G$6)/G$11*'data sources'!$I69</f>
        <v>1383.5797785672996</v>
      </c>
      <c r="H50" s="35">
        <f>(H$6)/H$11*'data sources'!$I69</f>
        <v>1383.5797785672996</v>
      </c>
    </row>
    <row r="51" spans="1:8" x14ac:dyDescent="0.35">
      <c r="A51" s="1">
        <v>2035</v>
      </c>
      <c r="B51" s="35">
        <f>(B$6)/B$11*'data sources'!$I70</f>
        <v>1445.806199370144</v>
      </c>
      <c r="C51" s="28">
        <f>(C$6)/C$11*'data sources'!$I70</f>
        <v>1445.806199370144</v>
      </c>
      <c r="D51" s="35">
        <f>(D$6)/D$11*'data sources'!$I70</f>
        <v>1445.806199370144</v>
      </c>
      <c r="E51" s="28">
        <f>(E$6)/E$11*'data sources'!$I70</f>
        <v>1144.5965745013639</v>
      </c>
      <c r="F51" s="35">
        <f>(F$6)/F$11*'data sources'!$I70</f>
        <v>1445.806199370144</v>
      </c>
      <c r="G51" s="28">
        <f>(G$6)/G$11*'data sources'!$I70</f>
        <v>1445.806199370144</v>
      </c>
      <c r="H51" s="35">
        <f>(H$6)/H$11*'data sources'!$I70</f>
        <v>1445.806199370144</v>
      </c>
    </row>
    <row r="52" spans="1:8" x14ac:dyDescent="0.35">
      <c r="A52" s="1">
        <v>2036</v>
      </c>
      <c r="B52" s="35">
        <f>(B$6)/B$11*'data sources'!$I71</f>
        <v>1476.479260055364</v>
      </c>
      <c r="C52" s="28">
        <f>(C$6)/C$11*'data sources'!$I71</f>
        <v>1476.479260055364</v>
      </c>
      <c r="D52" s="35">
        <f>(D$6)/D$11*'data sources'!$I71</f>
        <v>1476.479260055364</v>
      </c>
      <c r="E52" s="28">
        <f>(E$6)/E$11*'data sources'!$I71</f>
        <v>1168.8794142104964</v>
      </c>
      <c r="F52" s="35">
        <f>(F$6)/F$11*'data sources'!$I71</f>
        <v>1476.479260055364</v>
      </c>
      <c r="G52" s="28">
        <f>(G$6)/G$11*'data sources'!$I71</f>
        <v>1476.479260055364</v>
      </c>
      <c r="H52" s="35">
        <f>(H$6)/H$11*'data sources'!$I71</f>
        <v>1476.479260055364</v>
      </c>
    </row>
    <row r="53" spans="1:8" x14ac:dyDescent="0.35">
      <c r="A53" s="1">
        <v>2037</v>
      </c>
      <c r="B53" s="35">
        <f>(B$6)/B$11*'data sources'!$I72</f>
        <v>1571.2508378342382</v>
      </c>
      <c r="C53" s="28">
        <f>(C$6)/C$11*'data sources'!$I72</f>
        <v>1571.2508378342382</v>
      </c>
      <c r="D53" s="35">
        <f>(D$6)/D$11*'data sources'!$I72</f>
        <v>1571.2508378342382</v>
      </c>
      <c r="E53" s="28">
        <f>(E$6)/E$11*'data sources'!$I72</f>
        <v>1243.9069132854386</v>
      </c>
      <c r="F53" s="35">
        <f>(F$6)/F$11*'data sources'!$I72</f>
        <v>1571.2508378342382</v>
      </c>
      <c r="G53" s="28">
        <f>(G$6)/G$11*'data sources'!$I72</f>
        <v>1571.2508378342382</v>
      </c>
      <c r="H53" s="35">
        <f>(H$6)/H$11*'data sources'!$I72</f>
        <v>1571.2508378342382</v>
      </c>
    </row>
    <row r="54" spans="1:8" x14ac:dyDescent="0.35">
      <c r="A54" s="1">
        <v>2038</v>
      </c>
      <c r="B54" s="35"/>
      <c r="C54" s="28"/>
      <c r="D54" s="35"/>
      <c r="E54" s="28"/>
      <c r="F54" s="35"/>
      <c r="G54" s="28"/>
      <c r="H54" s="35"/>
    </row>
    <row r="55" spans="1:8" x14ac:dyDescent="0.35">
      <c r="A55" s="1">
        <v>2039</v>
      </c>
      <c r="B55" s="35"/>
      <c r="C55" s="28"/>
      <c r="D55" s="35"/>
      <c r="E55" s="28"/>
      <c r="F55" s="35"/>
      <c r="G55" s="28"/>
      <c r="H55" s="35"/>
    </row>
    <row r="56" spans="1:8" x14ac:dyDescent="0.35">
      <c r="A56" s="1">
        <v>2040</v>
      </c>
      <c r="B56" s="35"/>
      <c r="C56" s="28"/>
      <c r="D56" s="35"/>
      <c r="E56" s="28"/>
      <c r="F56" s="35"/>
      <c r="G56" s="28"/>
      <c r="H56" s="35"/>
    </row>
    <row r="57" spans="1:8" x14ac:dyDescent="0.35">
      <c r="A57" s="1">
        <v>2041</v>
      </c>
    </row>
    <row r="58" spans="1:8" x14ac:dyDescent="0.35">
      <c r="A58" s="1">
        <v>2042</v>
      </c>
    </row>
    <row r="59" spans="1:8" x14ac:dyDescent="0.35">
      <c r="A59" s="1">
        <v>2043</v>
      </c>
    </row>
    <row r="60" spans="1:8" x14ac:dyDescent="0.35">
      <c r="A60" s="1">
        <v>2044</v>
      </c>
    </row>
    <row r="61" spans="1:8" x14ac:dyDescent="0.35">
      <c r="A61" s="1">
        <v>2045</v>
      </c>
    </row>
    <row r="62" spans="1:8" x14ac:dyDescent="0.35">
      <c r="A62" s="1">
        <v>2046</v>
      </c>
    </row>
    <row r="63" spans="1:8" x14ac:dyDescent="0.35">
      <c r="A63" s="1">
        <v>2047</v>
      </c>
    </row>
    <row r="64" spans="1:8" x14ac:dyDescent="0.35">
      <c r="A64" s="1">
        <v>2048</v>
      </c>
    </row>
    <row r="65" spans="1:8" x14ac:dyDescent="0.35">
      <c r="A65" s="1">
        <v>2049</v>
      </c>
    </row>
    <row r="66" spans="1:8" x14ac:dyDescent="0.35">
      <c r="A66" s="1">
        <v>2050</v>
      </c>
    </row>
    <row r="67" spans="1:8" x14ac:dyDescent="0.35">
      <c r="A67" s="1"/>
    </row>
    <row r="68" spans="1:8" x14ac:dyDescent="0.35">
      <c r="A68" t="s">
        <v>56</v>
      </c>
      <c r="B68" s="35">
        <f t="shared" ref="B68:H68" si="15">SUM(B69:B98)</f>
        <v>0</v>
      </c>
      <c r="C68" s="28">
        <f t="shared" si="15"/>
        <v>2931.1188604404224</v>
      </c>
      <c r="D68" s="35">
        <f t="shared" si="15"/>
        <v>2931.1188604404224</v>
      </c>
      <c r="E68" s="28">
        <f t="shared" si="15"/>
        <v>1978.5052307972851</v>
      </c>
      <c r="F68" s="35">
        <f t="shared" si="15"/>
        <v>0</v>
      </c>
      <c r="G68" s="28">
        <f t="shared" si="15"/>
        <v>0</v>
      </c>
      <c r="H68" s="35">
        <f t="shared" si="15"/>
        <v>2931.1188604404224</v>
      </c>
    </row>
    <row r="69" spans="1:8" x14ac:dyDescent="0.35">
      <c r="A69" s="1">
        <v>2021</v>
      </c>
    </row>
    <row r="70" spans="1:8" x14ac:dyDescent="0.35">
      <c r="A70" s="1">
        <v>2022</v>
      </c>
    </row>
    <row r="71" spans="1:8" x14ac:dyDescent="0.35">
      <c r="A71" s="1">
        <v>2023</v>
      </c>
      <c r="B71" s="35">
        <f>(B$8)/B$15*'data sources'!$I58</f>
        <v>0</v>
      </c>
      <c r="C71" s="28">
        <f>(C$8)/C$15*'data sources'!$I58</f>
        <v>102.84692238776174</v>
      </c>
      <c r="D71" s="35">
        <f>(D$8)/D$15*'data sources'!$I58</f>
        <v>102.84692238776174</v>
      </c>
      <c r="E71" s="28">
        <f>(E$8)/E$15*'data sources'!$I58</f>
        <v>69.421672611739183</v>
      </c>
      <c r="F71" s="35">
        <f>(F$8)/F$15*'data sources'!$I58</f>
        <v>0</v>
      </c>
      <c r="G71" s="28">
        <f>(G$8)/G$15*'data sources'!$I58</f>
        <v>0</v>
      </c>
      <c r="H71" s="35">
        <f>(H$8)/H$15*'data sources'!$I58</f>
        <v>102.84692238776174</v>
      </c>
    </row>
    <row r="72" spans="1:8" x14ac:dyDescent="0.35">
      <c r="A72" s="1">
        <v>2024</v>
      </c>
      <c r="B72" s="35">
        <f>(B$8)/B$15*'data sources'!$I59</f>
        <v>0</v>
      </c>
      <c r="C72" s="28">
        <f>(C$8)/C$15*'data sources'!$I59</f>
        <v>109.91173977216538</v>
      </c>
      <c r="D72" s="35">
        <f>(D$8)/D$15*'data sources'!$I59</f>
        <v>109.91173977216538</v>
      </c>
      <c r="E72" s="28">
        <f>(E$8)/E$15*'data sources'!$I59</f>
        <v>74.190424346211628</v>
      </c>
      <c r="F72" s="35">
        <f>(F$8)/F$15*'data sources'!$I59</f>
        <v>0</v>
      </c>
      <c r="G72" s="28">
        <f>(G$8)/G$15*'data sources'!$I59</f>
        <v>0</v>
      </c>
      <c r="H72" s="35">
        <f>(H$8)/H$15*'data sources'!$I59</f>
        <v>109.91173977216538</v>
      </c>
    </row>
    <row r="73" spans="1:8" x14ac:dyDescent="0.35">
      <c r="A73" s="1">
        <v>2025</v>
      </c>
      <c r="B73" s="35">
        <f>(B$8)/B$15*'data sources'!$I60</f>
        <v>0</v>
      </c>
      <c r="C73" s="28">
        <f>(C$8)/C$15*'data sources'!$I60</f>
        <v>131.26117660824627</v>
      </c>
      <c r="D73" s="35">
        <f>(D$8)/D$15*'data sources'!$I60</f>
        <v>131.26117660824627</v>
      </c>
      <c r="E73" s="28">
        <f>(E$8)/E$15*'data sources'!$I60</f>
        <v>88.601294210566238</v>
      </c>
      <c r="F73" s="35">
        <f>(F$8)/F$15*'data sources'!$I60</f>
        <v>0</v>
      </c>
      <c r="G73" s="28">
        <f>(G$8)/G$15*'data sources'!$I60</f>
        <v>0</v>
      </c>
      <c r="H73" s="35">
        <f>(H$8)/H$15*'data sources'!$I60</f>
        <v>131.26117660824627</v>
      </c>
    </row>
    <row r="74" spans="1:8" x14ac:dyDescent="0.35">
      <c r="A74" s="1">
        <v>2026</v>
      </c>
      <c r="B74" s="35">
        <f>(B$8)/B$15*'data sources'!$I61</f>
        <v>0</v>
      </c>
      <c r="C74" s="28">
        <f>(C$8)/C$15*'data sources'!$I61</f>
        <v>142.77842733452474</v>
      </c>
      <c r="D74" s="35">
        <f>(D$8)/D$15*'data sources'!$I61</f>
        <v>142.77842733452474</v>
      </c>
      <c r="E74" s="28">
        <f>(E$8)/E$15*'data sources'!$I61</f>
        <v>96.375438450804197</v>
      </c>
      <c r="F74" s="35">
        <f>(F$8)/F$15*'data sources'!$I61</f>
        <v>0</v>
      </c>
      <c r="G74" s="28">
        <f>(G$8)/G$15*'data sources'!$I61</f>
        <v>0</v>
      </c>
      <c r="H74" s="35">
        <f>(H$8)/H$15*'data sources'!$I61</f>
        <v>142.77842733452474</v>
      </c>
    </row>
    <row r="75" spans="1:8" x14ac:dyDescent="0.35">
      <c r="A75" s="1">
        <v>2027</v>
      </c>
      <c r="B75" s="35">
        <f>(B$8)/B$15*'data sources'!$I62</f>
        <v>0</v>
      </c>
      <c r="C75" s="28">
        <f>(C$8)/C$15*'data sources'!$I62</f>
        <v>152.051075494613</v>
      </c>
      <c r="D75" s="35">
        <f>(D$8)/D$15*'data sources'!$I62</f>
        <v>152.051075494613</v>
      </c>
      <c r="E75" s="28">
        <f>(E$8)/E$15*'data sources'!$I62</f>
        <v>102.63447595886377</v>
      </c>
      <c r="F75" s="35">
        <f>(F$8)/F$15*'data sources'!$I62</f>
        <v>0</v>
      </c>
      <c r="G75" s="28">
        <f>(G$8)/G$15*'data sources'!$I62</f>
        <v>0</v>
      </c>
      <c r="H75" s="35">
        <f>(H$8)/H$15*'data sources'!$I62</f>
        <v>152.051075494613</v>
      </c>
    </row>
    <row r="76" spans="1:8" x14ac:dyDescent="0.35">
      <c r="A76" s="1">
        <v>2028</v>
      </c>
      <c r="B76" s="35">
        <f>(B$8)/B$15*'data sources'!$I63</f>
        <v>0</v>
      </c>
      <c r="C76" s="28">
        <f>(C$8)/C$15*'data sources'!$I63</f>
        <v>167.91940106013507</v>
      </c>
      <c r="D76" s="35">
        <f>(D$8)/D$15*'data sources'!$I63</f>
        <v>167.91940106013507</v>
      </c>
      <c r="E76" s="28">
        <f>(E$8)/E$15*'data sources'!$I63</f>
        <v>113.34559571559117</v>
      </c>
      <c r="F76" s="35">
        <f>(F$8)/F$15*'data sources'!$I63</f>
        <v>0</v>
      </c>
      <c r="G76" s="28">
        <f>(G$8)/G$15*'data sources'!$I63</f>
        <v>0</v>
      </c>
      <c r="H76" s="35">
        <f>(H$8)/H$15*'data sources'!$I63</f>
        <v>167.91940106013507</v>
      </c>
    </row>
    <row r="77" spans="1:8" x14ac:dyDescent="0.35">
      <c r="A77" s="1">
        <v>2029</v>
      </c>
      <c r="B77" s="35">
        <f>(B$8)/B$15*'data sources'!$I64</f>
        <v>0</v>
      </c>
      <c r="C77" s="28">
        <f>(C$8)/C$15*'data sources'!$I64</f>
        <v>180.98716482968703</v>
      </c>
      <c r="D77" s="35">
        <f>(D$8)/D$15*'data sources'!$I64</f>
        <v>180.98716482968703</v>
      </c>
      <c r="E77" s="28">
        <f>(E$8)/E$15*'data sources'!$I64</f>
        <v>122.16633626003875</v>
      </c>
      <c r="F77" s="35">
        <f>(F$8)/F$15*'data sources'!$I64</f>
        <v>0</v>
      </c>
      <c r="G77" s="28">
        <f>(G$8)/G$15*'data sources'!$I64</f>
        <v>0</v>
      </c>
      <c r="H77" s="35">
        <f>(H$8)/H$15*'data sources'!$I64</f>
        <v>180.98716482968703</v>
      </c>
    </row>
    <row r="78" spans="1:8" x14ac:dyDescent="0.35">
      <c r="A78" s="1">
        <v>2030</v>
      </c>
      <c r="B78" s="35">
        <f>(B$8)/B$15*'data sources'!$I65</f>
        <v>0</v>
      </c>
      <c r="C78" s="28">
        <f>(C$8)/C$15*'data sources'!$I65</f>
        <v>193.47443655442316</v>
      </c>
      <c r="D78" s="35">
        <f>(D$8)/D$15*'data sources'!$I65</f>
        <v>193.47443655442316</v>
      </c>
      <c r="E78" s="28">
        <f>(E$8)/E$15*'data sources'!$I65</f>
        <v>130.59524467423566</v>
      </c>
      <c r="F78" s="35">
        <f>(F$8)/F$15*'data sources'!$I65</f>
        <v>0</v>
      </c>
      <c r="G78" s="28">
        <f>(G$8)/G$15*'data sources'!$I65</f>
        <v>0</v>
      </c>
      <c r="H78" s="35">
        <f>(H$8)/H$15*'data sources'!$I65</f>
        <v>193.47443655442316</v>
      </c>
    </row>
    <row r="79" spans="1:8" x14ac:dyDescent="0.35">
      <c r="A79" s="1">
        <v>2031</v>
      </c>
      <c r="B79" s="35">
        <f>(B$8)/B$15*'data sources'!$I66</f>
        <v>0</v>
      </c>
      <c r="C79" s="28">
        <f>(C$8)/C$15*'data sources'!$I66</f>
        <v>210.1055621138928</v>
      </c>
      <c r="D79" s="35">
        <f>(D$8)/D$15*'data sources'!$I66</f>
        <v>210.1055621138928</v>
      </c>
      <c r="E79" s="28">
        <f>(E$8)/E$15*'data sources'!$I66</f>
        <v>141.82125442687763</v>
      </c>
      <c r="F79" s="35">
        <f>(F$8)/F$15*'data sources'!$I66</f>
        <v>0</v>
      </c>
      <c r="G79" s="28">
        <f>(G$8)/G$15*'data sources'!$I66</f>
        <v>0</v>
      </c>
      <c r="H79" s="35">
        <f>(H$8)/H$15*'data sources'!$I66</f>
        <v>210.1055621138928</v>
      </c>
    </row>
    <row r="80" spans="1:8" x14ac:dyDescent="0.35">
      <c r="A80" s="1">
        <v>2032</v>
      </c>
      <c r="B80" s="35">
        <f>(B$8)/B$15*'data sources'!$I67</f>
        <v>0</v>
      </c>
      <c r="C80" s="28">
        <f>(C$8)/C$15*'data sources'!$I67</f>
        <v>224.85670827865397</v>
      </c>
      <c r="D80" s="35">
        <f>(D$8)/D$15*'data sources'!$I67</f>
        <v>224.85670827865397</v>
      </c>
      <c r="E80" s="28">
        <f>(E$8)/E$15*'data sources'!$I67</f>
        <v>151.77827808809144</v>
      </c>
      <c r="F80" s="35">
        <f>(F$8)/F$15*'data sources'!$I67</f>
        <v>0</v>
      </c>
      <c r="G80" s="28">
        <f>(G$8)/G$15*'data sources'!$I67</f>
        <v>0</v>
      </c>
      <c r="H80" s="35">
        <f>(H$8)/H$15*'data sources'!$I67</f>
        <v>224.85670827865397</v>
      </c>
    </row>
    <row r="81" spans="1:8" x14ac:dyDescent="0.35">
      <c r="A81" s="1">
        <v>2033</v>
      </c>
      <c r="B81" s="35">
        <f>(B$8)/B$15*'data sources'!$I68</f>
        <v>0</v>
      </c>
      <c r="C81" s="28">
        <f>(C$8)/C$15*'data sources'!$I68</f>
        <v>236.77275122193126</v>
      </c>
      <c r="D81" s="35">
        <f>(D$8)/D$15*'data sources'!$I68</f>
        <v>236.77275122193126</v>
      </c>
      <c r="E81" s="28">
        <f>(E$8)/E$15*'data sources'!$I68</f>
        <v>159.82160707480361</v>
      </c>
      <c r="F81" s="35">
        <f>(F$8)/F$15*'data sources'!$I68</f>
        <v>0</v>
      </c>
      <c r="G81" s="28">
        <f>(G$8)/G$15*'data sources'!$I68</f>
        <v>0</v>
      </c>
      <c r="H81" s="35">
        <f>(H$8)/H$15*'data sources'!$I68</f>
        <v>236.77275122193126</v>
      </c>
    </row>
    <row r="82" spans="1:8" x14ac:dyDescent="0.35">
      <c r="A82" s="1">
        <v>2034</v>
      </c>
      <c r="B82" s="35">
        <f>(B$8)/B$15*'data sources'!$I69</f>
        <v>0</v>
      </c>
      <c r="C82" s="28">
        <f>(C$8)/C$15*'data sources'!$I69</f>
        <v>253.81689834421485</v>
      </c>
      <c r="D82" s="35">
        <f>(D$8)/D$15*'data sources'!$I69</f>
        <v>253.81689834421485</v>
      </c>
      <c r="E82" s="28">
        <f>(E$8)/E$15*'data sources'!$I69</f>
        <v>171.32640638234503</v>
      </c>
      <c r="F82" s="35">
        <f>(F$8)/F$15*'data sources'!$I69</f>
        <v>0</v>
      </c>
      <c r="G82" s="28">
        <f>(G$8)/G$15*'data sources'!$I69</f>
        <v>0</v>
      </c>
      <c r="H82" s="35">
        <f>(H$8)/H$15*'data sources'!$I69</f>
        <v>253.81689834421485</v>
      </c>
    </row>
    <row r="83" spans="1:8" x14ac:dyDescent="0.35">
      <c r="A83" s="1">
        <v>2035</v>
      </c>
      <c r="B83" s="35">
        <f>(B$8)/B$15*'data sources'!$I70</f>
        <v>0</v>
      </c>
      <c r="C83" s="28">
        <f>(C$8)/C$15*'data sources'!$I70</f>
        <v>265.23229871931625</v>
      </c>
      <c r="D83" s="35">
        <f>(D$8)/D$15*'data sources'!$I70</f>
        <v>265.23229871931625</v>
      </c>
      <c r="E83" s="28">
        <f>(E$8)/E$15*'data sources'!$I70</f>
        <v>179.03180163553847</v>
      </c>
      <c r="F83" s="35">
        <f>(F$8)/F$15*'data sources'!$I70</f>
        <v>0</v>
      </c>
      <c r="G83" s="28">
        <f>(G$8)/G$15*'data sources'!$I70</f>
        <v>0</v>
      </c>
      <c r="H83" s="35">
        <f>(H$8)/H$15*'data sources'!$I70</f>
        <v>265.23229871931625</v>
      </c>
    </row>
    <row r="84" spans="1:8" x14ac:dyDescent="0.35">
      <c r="A84" s="1">
        <v>2036</v>
      </c>
      <c r="B84" s="35">
        <f>(B$8)/B$15*'data sources'!$I71</f>
        <v>0</v>
      </c>
      <c r="C84" s="28">
        <f>(C$8)/C$15*'data sources'!$I71</f>
        <v>270.85925369975701</v>
      </c>
      <c r="D84" s="35">
        <f>(D$8)/D$15*'data sources'!$I71</f>
        <v>270.85925369975701</v>
      </c>
      <c r="E84" s="28">
        <f>(E$8)/E$15*'data sources'!$I71</f>
        <v>182.829996247336</v>
      </c>
      <c r="F84" s="35">
        <f>(F$8)/F$15*'data sources'!$I71</f>
        <v>0</v>
      </c>
      <c r="G84" s="28">
        <f>(G$8)/G$15*'data sources'!$I71</f>
        <v>0</v>
      </c>
      <c r="H84" s="35">
        <f>(H$8)/H$15*'data sources'!$I71</f>
        <v>270.85925369975701</v>
      </c>
    </row>
    <row r="85" spans="1:8" x14ac:dyDescent="0.35">
      <c r="A85" s="1">
        <v>2037</v>
      </c>
      <c r="B85" s="35">
        <f>(B$8)/B$15*'data sources'!$I72</f>
        <v>0</v>
      </c>
      <c r="C85" s="28">
        <f>(C$8)/C$15*'data sources'!$I72</f>
        <v>288.24504402110011</v>
      </c>
      <c r="D85" s="35">
        <f>(D$8)/D$15*'data sources'!$I72</f>
        <v>288.24504402110011</v>
      </c>
      <c r="E85" s="28">
        <f>(E$8)/E$15*'data sources'!$I72</f>
        <v>194.56540471424256</v>
      </c>
      <c r="F85" s="35">
        <f>(F$8)/F$15*'data sources'!$I72</f>
        <v>0</v>
      </c>
      <c r="G85" s="28">
        <f>(G$8)/G$15*'data sources'!$I72</f>
        <v>0</v>
      </c>
      <c r="H85" s="35">
        <f>(H$8)/H$15*'data sources'!$I72</f>
        <v>288.24504402110011</v>
      </c>
    </row>
    <row r="86" spans="1:8" x14ac:dyDescent="0.35">
      <c r="A86" s="1">
        <v>2038</v>
      </c>
      <c r="B86" s="35"/>
      <c r="C86" s="28"/>
      <c r="D86" s="35"/>
      <c r="E86" s="28"/>
      <c r="F86" s="35"/>
      <c r="G86" s="28"/>
      <c r="H86" s="35"/>
    </row>
    <row r="87" spans="1:8" x14ac:dyDescent="0.35">
      <c r="A87" s="1">
        <v>2039</v>
      </c>
      <c r="B87" s="35"/>
      <c r="C87" s="28"/>
      <c r="D87" s="35"/>
      <c r="E87" s="28"/>
      <c r="F87" s="35"/>
      <c r="G87" s="28"/>
      <c r="H87" s="35"/>
    </row>
    <row r="88" spans="1:8" x14ac:dyDescent="0.35">
      <c r="A88" s="1">
        <v>2040</v>
      </c>
      <c r="B88" s="35"/>
      <c r="C88" s="28"/>
      <c r="D88" s="35"/>
      <c r="E88" s="28"/>
      <c r="F88" s="35"/>
      <c r="G88" s="28"/>
      <c r="H88" s="35"/>
    </row>
    <row r="89" spans="1:8" x14ac:dyDescent="0.35">
      <c r="A89" s="1">
        <v>2041</v>
      </c>
    </row>
    <row r="90" spans="1:8" x14ac:dyDescent="0.35">
      <c r="A90" s="1">
        <v>2042</v>
      </c>
    </row>
    <row r="91" spans="1:8" x14ac:dyDescent="0.35">
      <c r="A91" s="1">
        <v>2043</v>
      </c>
    </row>
    <row r="92" spans="1:8" x14ac:dyDescent="0.35">
      <c r="A92" s="1">
        <v>2044</v>
      </c>
    </row>
    <row r="93" spans="1:8" x14ac:dyDescent="0.35">
      <c r="A93" s="1">
        <v>2045</v>
      </c>
    </row>
    <row r="94" spans="1:8" x14ac:dyDescent="0.35">
      <c r="A94" s="1">
        <v>2046</v>
      </c>
    </row>
    <row r="95" spans="1:8" x14ac:dyDescent="0.35">
      <c r="A95" s="1">
        <v>2047</v>
      </c>
    </row>
    <row r="96" spans="1:8" x14ac:dyDescent="0.35">
      <c r="A96" s="1">
        <v>2048</v>
      </c>
    </row>
    <row r="97" spans="1:8" x14ac:dyDescent="0.35">
      <c r="A97" s="1">
        <v>2049</v>
      </c>
    </row>
    <row r="98" spans="1:8" x14ac:dyDescent="0.35">
      <c r="A98" s="1">
        <v>2050</v>
      </c>
    </row>
    <row r="99" spans="1:8" x14ac:dyDescent="0.35">
      <c r="A99" s="1"/>
    </row>
    <row r="100" spans="1:8" x14ac:dyDescent="0.35">
      <c r="A100" t="s">
        <v>44</v>
      </c>
      <c r="B100" s="35">
        <f t="shared" ref="B100:D100" si="16">SUM(B102:B131)</f>
        <v>1961.4572118500785</v>
      </c>
      <c r="C100" s="28">
        <f t="shared" ref="C100" si="17">SUM(C102:C131)</f>
        <v>1961.4572118500785</v>
      </c>
      <c r="D100" s="35">
        <f t="shared" si="16"/>
        <v>1961.4572118500785</v>
      </c>
      <c r="E100" s="28">
        <f t="shared" ref="E100:F100" si="18">SUM(E102:E131)</f>
        <v>1961.4572118500785</v>
      </c>
      <c r="F100" s="35">
        <f t="shared" si="18"/>
        <v>1961.4572118500785</v>
      </c>
      <c r="G100" s="28">
        <f t="shared" ref="G100:H100" si="19">SUM(G102:G131)</f>
        <v>1961.4572118500785</v>
      </c>
      <c r="H100" s="35">
        <f t="shared" si="19"/>
        <v>1961.4572118500785</v>
      </c>
    </row>
    <row r="101" spans="1:8" x14ac:dyDescent="0.35">
      <c r="A101" t="s">
        <v>45</v>
      </c>
      <c r="B101" s="37">
        <f t="shared" ref="B101:H101" si="20">(1.12*B$13-0.02*B$13*B$13)/3.413</f>
        <v>3.2757105186053339</v>
      </c>
      <c r="C101" s="16">
        <f t="shared" si="20"/>
        <v>3.2757105186053339</v>
      </c>
      <c r="D101" s="37">
        <f t="shared" si="20"/>
        <v>3.2757105186053339</v>
      </c>
      <c r="E101" s="16">
        <f t="shared" si="20"/>
        <v>3.2757105186053339</v>
      </c>
      <c r="F101" s="37">
        <f t="shared" si="20"/>
        <v>3.2757105186053339</v>
      </c>
      <c r="G101" s="16">
        <f t="shared" si="20"/>
        <v>3.2757105186053339</v>
      </c>
      <c r="H101" s="37">
        <f t="shared" si="20"/>
        <v>3.2757105186053339</v>
      </c>
    </row>
    <row r="102" spans="1:8" x14ac:dyDescent="0.35">
      <c r="A102" s="1">
        <v>2021</v>
      </c>
    </row>
    <row r="103" spans="1:8" x14ac:dyDescent="0.35">
      <c r="A103" s="1">
        <v>2022</v>
      </c>
    </row>
    <row r="104" spans="1:8" x14ac:dyDescent="0.35">
      <c r="A104" s="1">
        <v>2023</v>
      </c>
      <c r="B104" s="35">
        <f>B$7/B$101*'data sources'!$K58</f>
        <v>113.42218957387789</v>
      </c>
      <c r="C104" s="28">
        <f>C$7/C$101*'data sources'!$K58</f>
        <v>113.42218957387789</v>
      </c>
      <c r="D104" s="35">
        <f>D$7/D$101*'data sources'!$K58</f>
        <v>113.42218957387789</v>
      </c>
      <c r="E104" s="28">
        <f>E$7/E$101*'data sources'!$K58</f>
        <v>113.42218957387789</v>
      </c>
      <c r="F104" s="35">
        <f>F$7/F$101*'data sources'!$K58</f>
        <v>113.42218957387789</v>
      </c>
      <c r="G104" s="28">
        <f>G$7/G$101*'data sources'!$K58</f>
        <v>113.42218957387789</v>
      </c>
      <c r="H104" s="35">
        <f>H$7/H$101*'data sources'!$K58</f>
        <v>113.42218957387789</v>
      </c>
    </row>
    <row r="105" spans="1:8" x14ac:dyDescent="0.35">
      <c r="A105" s="1">
        <v>2024</v>
      </c>
      <c r="B105" s="35">
        <f>B$7/B$101*'data sources'!$K59</f>
        <v>115.69063336535545</v>
      </c>
      <c r="C105" s="28">
        <f>C$7/C$101*'data sources'!$K59</f>
        <v>115.69063336535545</v>
      </c>
      <c r="D105" s="35">
        <f>D$7/D$101*'data sources'!$K59</f>
        <v>115.69063336535545</v>
      </c>
      <c r="E105" s="28">
        <f>E$7/E$101*'data sources'!$K59</f>
        <v>115.69063336535545</v>
      </c>
      <c r="F105" s="35">
        <f>F$7/F$101*'data sources'!$K59</f>
        <v>115.69063336535545</v>
      </c>
      <c r="G105" s="28">
        <f>G$7/G$101*'data sources'!$K59</f>
        <v>115.69063336535545</v>
      </c>
      <c r="H105" s="35">
        <f>H$7/H$101*'data sources'!$K59</f>
        <v>115.69063336535545</v>
      </c>
    </row>
    <row r="106" spans="1:8" x14ac:dyDescent="0.35">
      <c r="A106" s="1">
        <v>2025</v>
      </c>
      <c r="B106" s="35">
        <f>B$7/B$101*'data sources'!$K60</f>
        <v>118.00444603266256</v>
      </c>
      <c r="C106" s="28">
        <f>C$7/C$101*'data sources'!$K60</f>
        <v>118.00444603266256</v>
      </c>
      <c r="D106" s="35">
        <f>D$7/D$101*'data sources'!$K60</f>
        <v>118.00444603266256</v>
      </c>
      <c r="E106" s="28">
        <f>E$7/E$101*'data sources'!$K60</f>
        <v>118.00444603266256</v>
      </c>
      <c r="F106" s="35">
        <f>F$7/F$101*'data sources'!$K60</f>
        <v>118.00444603266256</v>
      </c>
      <c r="G106" s="28">
        <f>G$7/G$101*'data sources'!$K60</f>
        <v>118.00444603266256</v>
      </c>
      <c r="H106" s="35">
        <f>H$7/H$101*'data sources'!$K60</f>
        <v>118.00444603266256</v>
      </c>
    </row>
    <row r="107" spans="1:8" x14ac:dyDescent="0.35">
      <c r="A107" s="1">
        <v>2026</v>
      </c>
      <c r="B107" s="35">
        <f>B$7/B$101*'data sources'!$K61</f>
        <v>120.36453495331581</v>
      </c>
      <c r="C107" s="28">
        <f>C$7/C$101*'data sources'!$K61</f>
        <v>120.36453495331581</v>
      </c>
      <c r="D107" s="35">
        <f>D$7/D$101*'data sources'!$K61</f>
        <v>120.36453495331581</v>
      </c>
      <c r="E107" s="28">
        <f>E$7/E$101*'data sources'!$K61</f>
        <v>120.36453495331581</v>
      </c>
      <c r="F107" s="35">
        <f>F$7/F$101*'data sources'!$K61</f>
        <v>120.36453495331581</v>
      </c>
      <c r="G107" s="28">
        <f>G$7/G$101*'data sources'!$K61</f>
        <v>120.36453495331581</v>
      </c>
      <c r="H107" s="35">
        <f>H$7/H$101*'data sources'!$K61</f>
        <v>120.36453495331581</v>
      </c>
    </row>
    <row r="108" spans="1:8" x14ac:dyDescent="0.35">
      <c r="A108" s="1">
        <v>2027</v>
      </c>
      <c r="B108" s="35">
        <f>B$7/B$101*'data sources'!$K62</f>
        <v>122.77182565238212</v>
      </c>
      <c r="C108" s="28">
        <f>C$7/C$101*'data sources'!$K62</f>
        <v>122.77182565238212</v>
      </c>
      <c r="D108" s="35">
        <f>D$7/D$101*'data sources'!$K62</f>
        <v>122.77182565238212</v>
      </c>
      <c r="E108" s="28">
        <f>E$7/E$101*'data sources'!$K62</f>
        <v>122.77182565238212</v>
      </c>
      <c r="F108" s="35">
        <f>F$7/F$101*'data sources'!$K62</f>
        <v>122.77182565238212</v>
      </c>
      <c r="G108" s="28">
        <f>G$7/G$101*'data sources'!$K62</f>
        <v>122.77182565238212</v>
      </c>
      <c r="H108" s="35">
        <f>H$7/H$101*'data sources'!$K62</f>
        <v>122.77182565238212</v>
      </c>
    </row>
    <row r="109" spans="1:8" x14ac:dyDescent="0.35">
      <c r="A109" s="1">
        <v>2028</v>
      </c>
      <c r="B109" s="35">
        <f>B$7/B$101*'data sources'!$K63</f>
        <v>125.22726216542976</v>
      </c>
      <c r="C109" s="28">
        <f>C$7/C$101*'data sources'!$K63</f>
        <v>125.22726216542976</v>
      </c>
      <c r="D109" s="35">
        <f>D$7/D$101*'data sources'!$K63</f>
        <v>125.22726216542976</v>
      </c>
      <c r="E109" s="28">
        <f>E$7/E$101*'data sources'!$K63</f>
        <v>125.22726216542976</v>
      </c>
      <c r="F109" s="35">
        <f>F$7/F$101*'data sources'!$K63</f>
        <v>125.22726216542976</v>
      </c>
      <c r="G109" s="28">
        <f>G$7/G$101*'data sources'!$K63</f>
        <v>125.22726216542976</v>
      </c>
      <c r="H109" s="35">
        <f>H$7/H$101*'data sources'!$K63</f>
        <v>125.22726216542976</v>
      </c>
    </row>
    <row r="110" spans="1:8" x14ac:dyDescent="0.35">
      <c r="A110" s="1">
        <v>2029</v>
      </c>
      <c r="B110" s="35">
        <f>B$7/B$101*'data sources'!$K64</f>
        <v>127.73180740873836</v>
      </c>
      <c r="C110" s="28">
        <f>C$7/C$101*'data sources'!$K64</f>
        <v>127.73180740873836</v>
      </c>
      <c r="D110" s="35">
        <f>D$7/D$101*'data sources'!$K64</f>
        <v>127.73180740873836</v>
      </c>
      <c r="E110" s="28">
        <f>E$7/E$101*'data sources'!$K64</f>
        <v>127.73180740873836</v>
      </c>
      <c r="F110" s="35">
        <f>F$7/F$101*'data sources'!$K64</f>
        <v>127.73180740873836</v>
      </c>
      <c r="G110" s="28">
        <f>G$7/G$101*'data sources'!$K64</f>
        <v>127.73180740873836</v>
      </c>
      <c r="H110" s="35">
        <f>H$7/H$101*'data sources'!$K64</f>
        <v>127.73180740873836</v>
      </c>
    </row>
    <row r="111" spans="1:8" x14ac:dyDescent="0.35">
      <c r="A111" s="1">
        <v>2030</v>
      </c>
      <c r="B111" s="35">
        <f>B$7/B$101*'data sources'!$K65</f>
        <v>130.28644355691316</v>
      </c>
      <c r="C111" s="28">
        <f>C$7/C$101*'data sources'!$K65</f>
        <v>130.28644355691316</v>
      </c>
      <c r="D111" s="35">
        <f>D$7/D$101*'data sources'!$K65</f>
        <v>130.28644355691316</v>
      </c>
      <c r="E111" s="28">
        <f>E$7/E$101*'data sources'!$K65</f>
        <v>130.28644355691316</v>
      </c>
      <c r="F111" s="35">
        <f>F$7/F$101*'data sources'!$K65</f>
        <v>130.28644355691316</v>
      </c>
      <c r="G111" s="28">
        <f>G$7/G$101*'data sources'!$K65</f>
        <v>130.28644355691316</v>
      </c>
      <c r="H111" s="35">
        <f>H$7/H$101*'data sources'!$K65</f>
        <v>130.28644355691316</v>
      </c>
    </row>
    <row r="112" spans="1:8" x14ac:dyDescent="0.35">
      <c r="A112" s="1">
        <v>2031</v>
      </c>
      <c r="B112" s="35">
        <f>B$7/B$101*'data sources'!$K66</f>
        <v>132.8921724280514</v>
      </c>
      <c r="C112" s="28">
        <f>C$7/C$101*'data sources'!$K66</f>
        <v>132.8921724280514</v>
      </c>
      <c r="D112" s="35">
        <f>D$7/D$101*'data sources'!$K66</f>
        <v>132.8921724280514</v>
      </c>
      <c r="E112" s="28">
        <f>E$7/E$101*'data sources'!$K66</f>
        <v>132.8921724280514</v>
      </c>
      <c r="F112" s="35">
        <f>F$7/F$101*'data sources'!$K66</f>
        <v>132.8921724280514</v>
      </c>
      <c r="G112" s="28">
        <f>G$7/G$101*'data sources'!$K66</f>
        <v>132.8921724280514</v>
      </c>
      <c r="H112" s="35">
        <f>H$7/H$101*'data sources'!$K66</f>
        <v>132.8921724280514</v>
      </c>
    </row>
    <row r="113" spans="1:8" x14ac:dyDescent="0.35">
      <c r="A113" s="1">
        <v>2032</v>
      </c>
      <c r="B113" s="35">
        <f>B$7/B$101*'data sources'!$K67</f>
        <v>135.55001587661243</v>
      </c>
      <c r="C113" s="28">
        <f>C$7/C$101*'data sources'!$K67</f>
        <v>135.55001587661243</v>
      </c>
      <c r="D113" s="35">
        <f>D$7/D$101*'data sources'!$K67</f>
        <v>135.55001587661243</v>
      </c>
      <c r="E113" s="28">
        <f>E$7/E$101*'data sources'!$K67</f>
        <v>135.55001587661243</v>
      </c>
      <c r="F113" s="35">
        <f>F$7/F$101*'data sources'!$K67</f>
        <v>135.55001587661243</v>
      </c>
      <c r="G113" s="28">
        <f>G$7/G$101*'data sources'!$K67</f>
        <v>135.55001587661243</v>
      </c>
      <c r="H113" s="35">
        <f>H$7/H$101*'data sources'!$K67</f>
        <v>135.55001587661243</v>
      </c>
    </row>
    <row r="114" spans="1:8" x14ac:dyDescent="0.35">
      <c r="A114" s="1">
        <v>2033</v>
      </c>
      <c r="B114" s="35">
        <f>B$7/B$101*'data sources'!$K68</f>
        <v>138.2610161941447</v>
      </c>
      <c r="C114" s="28">
        <f>C$7/C$101*'data sources'!$K68</f>
        <v>138.2610161941447</v>
      </c>
      <c r="D114" s="35">
        <f>D$7/D$101*'data sources'!$K68</f>
        <v>138.2610161941447</v>
      </c>
      <c r="E114" s="28">
        <f>E$7/E$101*'data sources'!$K68</f>
        <v>138.2610161941447</v>
      </c>
      <c r="F114" s="35">
        <f>F$7/F$101*'data sources'!$K68</f>
        <v>138.2610161941447</v>
      </c>
      <c r="G114" s="28">
        <f>G$7/G$101*'data sources'!$K68</f>
        <v>138.2610161941447</v>
      </c>
      <c r="H114" s="35">
        <f>H$7/H$101*'data sources'!$K68</f>
        <v>138.2610161941447</v>
      </c>
    </row>
    <row r="115" spans="1:8" x14ac:dyDescent="0.35">
      <c r="A115" s="1">
        <v>2034</v>
      </c>
      <c r="B115" s="35">
        <f>B$7/B$101*'data sources'!$K69</f>
        <v>141.02623651802759</v>
      </c>
      <c r="C115" s="28">
        <f>C$7/C$101*'data sources'!$K69</f>
        <v>141.02623651802759</v>
      </c>
      <c r="D115" s="35">
        <f>D$7/D$101*'data sources'!$K69</f>
        <v>141.02623651802759</v>
      </c>
      <c r="E115" s="28">
        <f>E$7/E$101*'data sources'!$K69</f>
        <v>141.02623651802759</v>
      </c>
      <c r="F115" s="35">
        <f>F$7/F$101*'data sources'!$K69</f>
        <v>141.02623651802759</v>
      </c>
      <c r="G115" s="28">
        <f>G$7/G$101*'data sources'!$K69</f>
        <v>141.02623651802759</v>
      </c>
      <c r="H115" s="35">
        <f>H$7/H$101*'data sources'!$K69</f>
        <v>141.02623651802759</v>
      </c>
    </row>
    <row r="116" spans="1:8" x14ac:dyDescent="0.35">
      <c r="A116" s="1">
        <v>2035</v>
      </c>
      <c r="B116" s="35">
        <f>B$7/B$101*'data sources'!$K70</f>
        <v>143.84676124838813</v>
      </c>
      <c r="C116" s="28">
        <f>C$7/C$101*'data sources'!$K70</f>
        <v>143.84676124838813</v>
      </c>
      <c r="D116" s="35">
        <f>D$7/D$101*'data sources'!$K70</f>
        <v>143.84676124838813</v>
      </c>
      <c r="E116" s="28">
        <f>E$7/E$101*'data sources'!$K70</f>
        <v>143.84676124838813</v>
      </c>
      <c r="F116" s="35">
        <f>F$7/F$101*'data sources'!$K70</f>
        <v>143.84676124838813</v>
      </c>
      <c r="G116" s="28">
        <f>G$7/G$101*'data sources'!$K70</f>
        <v>143.84676124838813</v>
      </c>
      <c r="H116" s="35">
        <f>H$7/H$101*'data sources'!$K70</f>
        <v>143.84676124838813</v>
      </c>
    </row>
    <row r="117" spans="1:8" x14ac:dyDescent="0.35">
      <c r="A117" s="1">
        <v>2036</v>
      </c>
      <c r="B117" s="35">
        <f>B$7/B$101*'data sources'!$K71</f>
        <v>146.72369647335591</v>
      </c>
      <c r="C117" s="28">
        <f>C$7/C$101*'data sources'!$K71</f>
        <v>146.72369647335591</v>
      </c>
      <c r="D117" s="35">
        <f>D$7/D$101*'data sources'!$K71</f>
        <v>146.72369647335591</v>
      </c>
      <c r="E117" s="28">
        <f>E$7/E$101*'data sources'!$K71</f>
        <v>146.72369647335591</v>
      </c>
      <c r="F117" s="35">
        <f>F$7/F$101*'data sources'!$K71</f>
        <v>146.72369647335591</v>
      </c>
      <c r="G117" s="28">
        <f>G$7/G$101*'data sources'!$K71</f>
        <v>146.72369647335591</v>
      </c>
      <c r="H117" s="35">
        <f>H$7/H$101*'data sources'!$K71</f>
        <v>146.72369647335591</v>
      </c>
    </row>
    <row r="118" spans="1:8" x14ac:dyDescent="0.35">
      <c r="A118" s="1">
        <v>2037</v>
      </c>
      <c r="B118" s="35">
        <f>B$7/B$101*'data sources'!$K72</f>
        <v>149.65817040282303</v>
      </c>
      <c r="C118" s="28">
        <f>C$7/C$101*'data sources'!$K72</f>
        <v>149.65817040282303</v>
      </c>
      <c r="D118" s="35">
        <f>D$7/D$101*'data sources'!$K72</f>
        <v>149.65817040282303</v>
      </c>
      <c r="E118" s="28">
        <f>E$7/E$101*'data sources'!$K72</f>
        <v>149.65817040282303</v>
      </c>
      <c r="F118" s="35">
        <f>F$7/F$101*'data sources'!$K72</f>
        <v>149.65817040282303</v>
      </c>
      <c r="G118" s="28">
        <f>G$7/G$101*'data sources'!$K72</f>
        <v>149.65817040282303</v>
      </c>
      <c r="H118" s="35">
        <f>H$7/H$101*'data sources'!$K72</f>
        <v>149.65817040282303</v>
      </c>
    </row>
    <row r="119" spans="1:8" x14ac:dyDescent="0.35">
      <c r="A119" s="1">
        <v>2038</v>
      </c>
      <c r="B119" s="35"/>
      <c r="C119" s="28"/>
      <c r="D119" s="35"/>
      <c r="E119" s="28"/>
      <c r="F119" s="35"/>
      <c r="G119" s="28"/>
      <c r="H119" s="35"/>
    </row>
    <row r="120" spans="1:8" x14ac:dyDescent="0.35">
      <c r="A120" s="1">
        <v>2039</v>
      </c>
      <c r="B120" s="35"/>
      <c r="C120" s="28"/>
      <c r="D120" s="35"/>
      <c r="E120" s="28"/>
      <c r="F120" s="35"/>
      <c r="G120" s="28"/>
      <c r="H120" s="35"/>
    </row>
    <row r="121" spans="1:8" x14ac:dyDescent="0.35">
      <c r="A121" s="1">
        <v>2040</v>
      </c>
      <c r="B121" s="35"/>
      <c r="C121" s="28"/>
      <c r="D121" s="35"/>
      <c r="E121" s="28"/>
      <c r="F121" s="35"/>
      <c r="G121" s="28"/>
      <c r="H121" s="35"/>
    </row>
    <row r="122" spans="1:8" x14ac:dyDescent="0.35">
      <c r="A122" s="1">
        <v>2041</v>
      </c>
    </row>
    <row r="123" spans="1:8" x14ac:dyDescent="0.35">
      <c r="A123" s="1">
        <v>2042</v>
      </c>
    </row>
    <row r="124" spans="1:8" x14ac:dyDescent="0.35">
      <c r="A124" s="1">
        <v>2043</v>
      </c>
    </row>
    <row r="125" spans="1:8" x14ac:dyDescent="0.35">
      <c r="A125" s="1">
        <v>2044</v>
      </c>
    </row>
    <row r="126" spans="1:8" x14ac:dyDescent="0.35">
      <c r="A126" s="1">
        <v>2045</v>
      </c>
    </row>
    <row r="127" spans="1:8" x14ac:dyDescent="0.35">
      <c r="A127" s="1">
        <v>2046</v>
      </c>
    </row>
    <row r="128" spans="1:8" x14ac:dyDescent="0.35">
      <c r="A128" s="1">
        <v>2047</v>
      </c>
    </row>
    <row r="129" spans="1:8" x14ac:dyDescent="0.35">
      <c r="A129" s="1">
        <v>2048</v>
      </c>
    </row>
    <row r="130" spans="1:8" x14ac:dyDescent="0.35">
      <c r="A130" s="1">
        <v>2049</v>
      </c>
    </row>
    <row r="131" spans="1:8" x14ac:dyDescent="0.35">
      <c r="A131" s="1">
        <v>2050</v>
      </c>
    </row>
    <row r="133" spans="1:8" x14ac:dyDescent="0.35">
      <c r="A133" t="s">
        <v>41</v>
      </c>
      <c r="B133" s="35">
        <f t="shared" ref="B133:H133" si="21">SUM(B134:B163)</f>
        <v>16685.900614868795</v>
      </c>
      <c r="C133" s="28">
        <f t="shared" si="21"/>
        <v>16685.900614868795</v>
      </c>
      <c r="D133" s="35">
        <f t="shared" si="21"/>
        <v>16685.900614868795</v>
      </c>
      <c r="E133" s="28">
        <f t="shared" si="21"/>
        <v>16685.900614868795</v>
      </c>
      <c r="F133" s="35">
        <f t="shared" si="21"/>
        <v>12640.833799143029</v>
      </c>
      <c r="G133" s="28">
        <f t="shared" si="21"/>
        <v>15169.000558971629</v>
      </c>
      <c r="H133" s="35">
        <f t="shared" si="21"/>
        <v>16685.900614868795</v>
      </c>
    </row>
    <row r="134" spans="1:8" x14ac:dyDescent="0.35">
      <c r="A134" s="1">
        <v>2021</v>
      </c>
      <c r="B134" s="35"/>
      <c r="C134" s="28"/>
      <c r="D134" s="35"/>
      <c r="E134" s="28"/>
      <c r="F134" s="35"/>
      <c r="G134" s="28"/>
      <c r="H134" s="35"/>
    </row>
    <row r="135" spans="1:8" x14ac:dyDescent="0.35">
      <c r="A135" s="1">
        <v>2022</v>
      </c>
      <c r="B135" s="35"/>
      <c r="C135" s="28"/>
      <c r="D135" s="35"/>
      <c r="E135" s="28"/>
      <c r="F135" s="35"/>
      <c r="G135" s="28"/>
      <c r="H135" s="35"/>
    </row>
    <row r="136" spans="1:8" x14ac:dyDescent="0.35">
      <c r="A136" s="1">
        <v>2023</v>
      </c>
      <c r="B136" s="35">
        <f>B$6*(0.038/0.0036)/(B$10*0.293)*'data sources'!$K58</f>
        <v>964.87008297542673</v>
      </c>
      <c r="C136" s="28">
        <f>C$6*(0.038/0.0036)/(C$10*0.293)*'data sources'!$K58</f>
        <v>964.87008297542673</v>
      </c>
      <c r="D136" s="35">
        <f>D$6*(0.038/0.0036)/(D$10*0.293)*'data sources'!$K58</f>
        <v>964.87008297542673</v>
      </c>
      <c r="E136" s="28">
        <f>E$6*(0.038/0.0036)/(E$10*0.293)*'data sources'!$K58</f>
        <v>964.87008297542673</v>
      </c>
      <c r="F136" s="35">
        <f>F$6*(0.038/0.0036)/(F$10*0.293)*'data sources'!$K58</f>
        <v>730.96218407229298</v>
      </c>
      <c r="G136" s="28">
        <f>G$6*(0.038/0.0036)/(G$10*0.293)*'data sources'!$K58</f>
        <v>877.15462088675156</v>
      </c>
      <c r="H136" s="35">
        <f>H$6*(0.038/0.0036)/(H$10*0.293)*'data sources'!$K58</f>
        <v>964.87008297542673</v>
      </c>
    </row>
    <row r="137" spans="1:8" x14ac:dyDescent="0.35">
      <c r="A137" s="1">
        <v>2024</v>
      </c>
      <c r="B137" s="35">
        <f>B$6*(0.038/0.0036)/(B$10*0.293)*'data sources'!$K59</f>
        <v>984.16748463493536</v>
      </c>
      <c r="C137" s="28">
        <f>C$6*(0.038/0.0036)/(C$10*0.293)*'data sources'!$K59</f>
        <v>984.16748463493536</v>
      </c>
      <c r="D137" s="35">
        <f>D$6*(0.038/0.0036)/(D$10*0.293)*'data sources'!$K59</f>
        <v>984.16748463493536</v>
      </c>
      <c r="E137" s="28">
        <f>E$6*(0.038/0.0036)/(E$10*0.293)*'data sources'!$K59</f>
        <v>984.16748463493536</v>
      </c>
      <c r="F137" s="35">
        <f>F$6*(0.038/0.0036)/(F$10*0.293)*'data sources'!$K59</f>
        <v>745.58142775373892</v>
      </c>
      <c r="G137" s="28">
        <f>G$6*(0.038/0.0036)/(G$10*0.293)*'data sources'!$K59</f>
        <v>894.69771330448668</v>
      </c>
      <c r="H137" s="35">
        <f>H$6*(0.038/0.0036)/(H$10*0.293)*'data sources'!$K59</f>
        <v>984.16748463493536</v>
      </c>
    </row>
    <row r="138" spans="1:8" x14ac:dyDescent="0.35">
      <c r="A138" s="1">
        <v>2025</v>
      </c>
      <c r="B138" s="35">
        <f>B$6*(0.038/0.0036)/(B$10*0.293)*'data sources'!$K60</f>
        <v>1003.8508343276339</v>
      </c>
      <c r="C138" s="28">
        <f>C$6*(0.038/0.0036)/(C$10*0.293)*'data sources'!$K60</f>
        <v>1003.8508343276339</v>
      </c>
      <c r="D138" s="35">
        <f>D$6*(0.038/0.0036)/(D$10*0.293)*'data sources'!$K60</f>
        <v>1003.8508343276339</v>
      </c>
      <c r="E138" s="28">
        <f>E$6*(0.038/0.0036)/(E$10*0.293)*'data sources'!$K60</f>
        <v>1003.8508343276339</v>
      </c>
      <c r="F138" s="35">
        <f>F$6*(0.038/0.0036)/(F$10*0.293)*'data sources'!$K60</f>
        <v>760.49305630881372</v>
      </c>
      <c r="G138" s="28">
        <f>G$6*(0.038/0.0036)/(G$10*0.293)*'data sources'!$K60</f>
        <v>912.59166757057631</v>
      </c>
      <c r="H138" s="35">
        <f>H$6*(0.038/0.0036)/(H$10*0.293)*'data sources'!$K60</f>
        <v>1003.8508343276339</v>
      </c>
    </row>
    <row r="139" spans="1:8" x14ac:dyDescent="0.35">
      <c r="A139" s="1">
        <v>2026</v>
      </c>
      <c r="B139" s="35">
        <f>B$6*(0.038/0.0036)/(B$10*0.293)*'data sources'!$K61</f>
        <v>1023.9278510141867</v>
      </c>
      <c r="C139" s="28">
        <f>C$6*(0.038/0.0036)/(C$10*0.293)*'data sources'!$K61</f>
        <v>1023.9278510141867</v>
      </c>
      <c r="D139" s="35">
        <f>D$6*(0.038/0.0036)/(D$10*0.293)*'data sources'!$K61</f>
        <v>1023.9278510141867</v>
      </c>
      <c r="E139" s="28">
        <f>E$6*(0.038/0.0036)/(E$10*0.293)*'data sources'!$K61</f>
        <v>1023.9278510141867</v>
      </c>
      <c r="F139" s="35">
        <f>F$6*(0.038/0.0036)/(F$10*0.293)*'data sources'!$K61</f>
        <v>775.7029174349899</v>
      </c>
      <c r="G139" s="28">
        <f>G$6*(0.038/0.0036)/(G$10*0.293)*'data sources'!$K61</f>
        <v>930.84350092198781</v>
      </c>
      <c r="H139" s="35">
        <f>H$6*(0.038/0.0036)/(H$10*0.293)*'data sources'!$K61</f>
        <v>1023.9278510141867</v>
      </c>
    </row>
    <row r="140" spans="1:8" x14ac:dyDescent="0.35">
      <c r="A140" s="1">
        <v>2027</v>
      </c>
      <c r="B140" s="35">
        <f>B$6*(0.038/0.0036)/(B$10*0.293)*'data sources'!$K62</f>
        <v>1044.4064080344704</v>
      </c>
      <c r="C140" s="28">
        <f>C$6*(0.038/0.0036)/(C$10*0.293)*'data sources'!$K62</f>
        <v>1044.4064080344704</v>
      </c>
      <c r="D140" s="35">
        <f>D$6*(0.038/0.0036)/(D$10*0.293)*'data sources'!$K62</f>
        <v>1044.4064080344704</v>
      </c>
      <c r="E140" s="28">
        <f>E$6*(0.038/0.0036)/(E$10*0.293)*'data sources'!$K62</f>
        <v>1044.4064080344704</v>
      </c>
      <c r="F140" s="35">
        <f>F$6*(0.038/0.0036)/(F$10*0.293)*'data sources'!$K62</f>
        <v>791.21697578368969</v>
      </c>
      <c r="G140" s="28">
        <f>G$6*(0.038/0.0036)/(G$10*0.293)*'data sources'!$K62</f>
        <v>949.46037094042754</v>
      </c>
      <c r="H140" s="35">
        <f>H$6*(0.038/0.0036)/(H$10*0.293)*'data sources'!$K62</f>
        <v>1044.4064080344704</v>
      </c>
    </row>
    <row r="141" spans="1:8" x14ac:dyDescent="0.35">
      <c r="A141" s="1">
        <v>2028</v>
      </c>
      <c r="B141" s="35">
        <f>B$6*(0.038/0.0036)/(B$10*0.293)*'data sources'!$K63</f>
        <v>1065.2945361951597</v>
      </c>
      <c r="C141" s="28">
        <f>C$6*(0.038/0.0036)/(C$10*0.293)*'data sources'!$K63</f>
        <v>1065.2945361951597</v>
      </c>
      <c r="D141" s="35">
        <f>D$6*(0.038/0.0036)/(D$10*0.293)*'data sources'!$K63</f>
        <v>1065.2945361951597</v>
      </c>
      <c r="E141" s="28">
        <f>E$6*(0.038/0.0036)/(E$10*0.293)*'data sources'!$K63</f>
        <v>1065.2945361951597</v>
      </c>
      <c r="F141" s="35">
        <f>F$6*(0.038/0.0036)/(F$10*0.293)*'data sources'!$K63</f>
        <v>807.04131529936353</v>
      </c>
      <c r="G141" s="28">
        <f>G$6*(0.038/0.0036)/(G$10*0.293)*'data sources'!$K63</f>
        <v>968.44957835923617</v>
      </c>
      <c r="H141" s="35">
        <f>H$6*(0.038/0.0036)/(H$10*0.293)*'data sources'!$K63</f>
        <v>1065.2945361951597</v>
      </c>
    </row>
    <row r="142" spans="1:8" x14ac:dyDescent="0.35">
      <c r="A142" s="1">
        <v>2029</v>
      </c>
      <c r="B142" s="35">
        <f>B$6*(0.038/0.0036)/(B$10*0.293)*'data sources'!$K64</f>
        <v>1086.600426919063</v>
      </c>
      <c r="C142" s="28">
        <f>C$6*(0.038/0.0036)/(C$10*0.293)*'data sources'!$K64</f>
        <v>1086.600426919063</v>
      </c>
      <c r="D142" s="35">
        <f>D$6*(0.038/0.0036)/(D$10*0.293)*'data sources'!$K64</f>
        <v>1086.600426919063</v>
      </c>
      <c r="E142" s="28">
        <f>E$6*(0.038/0.0036)/(E$10*0.293)*'data sources'!$K64</f>
        <v>1086.600426919063</v>
      </c>
      <c r="F142" s="35">
        <f>F$6*(0.038/0.0036)/(F$10*0.293)*'data sources'!$K64</f>
        <v>823.18214160535081</v>
      </c>
      <c r="G142" s="28">
        <f>G$6*(0.038/0.0036)/(G$10*0.293)*'data sources'!$K64</f>
        <v>987.81856992642099</v>
      </c>
      <c r="H142" s="35">
        <f>H$6*(0.038/0.0036)/(H$10*0.293)*'data sources'!$K64</f>
        <v>1086.600426919063</v>
      </c>
    </row>
    <row r="143" spans="1:8" x14ac:dyDescent="0.35">
      <c r="A143" s="1">
        <v>2030</v>
      </c>
      <c r="B143" s="35">
        <f>B$6*(0.038/0.0036)/(B$10*0.293)*'data sources'!$K65</f>
        <v>1108.3324354574443</v>
      </c>
      <c r="C143" s="28">
        <f>C$6*(0.038/0.0036)/(C$10*0.293)*'data sources'!$K65</f>
        <v>1108.3324354574443</v>
      </c>
      <c r="D143" s="35">
        <f>D$6*(0.038/0.0036)/(D$10*0.293)*'data sources'!$K65</f>
        <v>1108.3324354574443</v>
      </c>
      <c r="E143" s="28">
        <f>E$6*(0.038/0.0036)/(E$10*0.293)*'data sources'!$K65</f>
        <v>1108.3324354574443</v>
      </c>
      <c r="F143" s="35">
        <f>F$6*(0.038/0.0036)/(F$10*0.293)*'data sources'!$K65</f>
        <v>839.64578443745791</v>
      </c>
      <c r="G143" s="28">
        <f>G$6*(0.038/0.0036)/(G$10*0.293)*'data sources'!$K65</f>
        <v>1007.5749413249495</v>
      </c>
      <c r="H143" s="35">
        <f>H$6*(0.038/0.0036)/(H$10*0.293)*'data sources'!$K65</f>
        <v>1108.3324354574443</v>
      </c>
    </row>
    <row r="144" spans="1:8" x14ac:dyDescent="0.35">
      <c r="A144" s="1">
        <v>2031</v>
      </c>
      <c r="B144" s="35">
        <f>B$6*(0.038/0.0036)/(B$10*0.293)*'data sources'!$K66</f>
        <v>1130.4990841665933</v>
      </c>
      <c r="C144" s="28">
        <f>C$6*(0.038/0.0036)/(C$10*0.293)*'data sources'!$K66</f>
        <v>1130.4990841665933</v>
      </c>
      <c r="D144" s="35">
        <f>D$6*(0.038/0.0036)/(D$10*0.293)*'data sources'!$K66</f>
        <v>1130.4990841665933</v>
      </c>
      <c r="E144" s="28">
        <f>E$6*(0.038/0.0036)/(E$10*0.293)*'data sources'!$K66</f>
        <v>1130.4990841665933</v>
      </c>
      <c r="F144" s="35">
        <f>F$6*(0.038/0.0036)/(F$10*0.293)*'data sources'!$K66</f>
        <v>856.4387001262071</v>
      </c>
      <c r="G144" s="28">
        <f>G$6*(0.038/0.0036)/(G$10*0.293)*'data sources'!$K66</f>
        <v>1027.7264401514483</v>
      </c>
      <c r="H144" s="35">
        <f>H$6*(0.038/0.0036)/(H$10*0.293)*'data sources'!$K66</f>
        <v>1130.4990841665933</v>
      </c>
    </row>
    <row r="145" spans="1:8" x14ac:dyDescent="0.35">
      <c r="A145" s="1">
        <v>2032</v>
      </c>
      <c r="B145" s="35">
        <f>B$6*(0.038/0.0036)/(B$10*0.293)*'data sources'!$K67</f>
        <v>1153.1090658499252</v>
      </c>
      <c r="C145" s="28">
        <f>C$6*(0.038/0.0036)/(C$10*0.293)*'data sources'!$K67</f>
        <v>1153.1090658499252</v>
      </c>
      <c r="D145" s="35">
        <f>D$6*(0.038/0.0036)/(D$10*0.293)*'data sources'!$K67</f>
        <v>1153.1090658499252</v>
      </c>
      <c r="E145" s="28">
        <f>E$6*(0.038/0.0036)/(E$10*0.293)*'data sources'!$K67</f>
        <v>1153.1090658499252</v>
      </c>
      <c r="F145" s="35">
        <f>F$6*(0.038/0.0036)/(F$10*0.293)*'data sources'!$K67</f>
        <v>873.56747412873119</v>
      </c>
      <c r="G145" s="28">
        <f>G$6*(0.038/0.0036)/(G$10*0.293)*'data sources'!$K67</f>
        <v>1048.2809689544774</v>
      </c>
      <c r="H145" s="35">
        <f>H$6*(0.038/0.0036)/(H$10*0.293)*'data sources'!$K67</f>
        <v>1153.1090658499252</v>
      </c>
    </row>
    <row r="146" spans="1:8" x14ac:dyDescent="0.35">
      <c r="A146" s="1">
        <v>2033</v>
      </c>
      <c r="B146" s="35">
        <f>B$6*(0.038/0.0036)/(B$10*0.293)*'data sources'!$K68</f>
        <v>1176.1712471669236</v>
      </c>
      <c r="C146" s="28">
        <f>C$6*(0.038/0.0036)/(C$10*0.293)*'data sources'!$K68</f>
        <v>1176.1712471669236</v>
      </c>
      <c r="D146" s="35">
        <f>D$6*(0.038/0.0036)/(D$10*0.293)*'data sources'!$K68</f>
        <v>1176.1712471669236</v>
      </c>
      <c r="E146" s="28">
        <f>E$6*(0.038/0.0036)/(E$10*0.293)*'data sources'!$K68</f>
        <v>1176.1712471669236</v>
      </c>
      <c r="F146" s="35">
        <f>F$6*(0.038/0.0036)/(F$10*0.293)*'data sources'!$K68</f>
        <v>891.03882361130593</v>
      </c>
      <c r="G146" s="28">
        <f>G$6*(0.038/0.0036)/(G$10*0.293)*'data sources'!$K68</f>
        <v>1069.2465883335669</v>
      </c>
      <c r="H146" s="35">
        <f>H$6*(0.038/0.0036)/(H$10*0.293)*'data sources'!$K68</f>
        <v>1176.1712471669236</v>
      </c>
    </row>
    <row r="147" spans="1:8" x14ac:dyDescent="0.35">
      <c r="A147" s="1">
        <v>2034</v>
      </c>
      <c r="B147" s="35">
        <f>B$6*(0.038/0.0036)/(B$10*0.293)*'data sources'!$K69</f>
        <v>1199.6946721102622</v>
      </c>
      <c r="C147" s="28">
        <f>C$6*(0.038/0.0036)/(C$10*0.293)*'data sources'!$K69</f>
        <v>1199.6946721102622</v>
      </c>
      <c r="D147" s="35">
        <f>D$6*(0.038/0.0036)/(D$10*0.293)*'data sources'!$K69</f>
        <v>1199.6946721102622</v>
      </c>
      <c r="E147" s="28">
        <f>E$6*(0.038/0.0036)/(E$10*0.293)*'data sources'!$K69</f>
        <v>1199.6946721102622</v>
      </c>
      <c r="F147" s="35">
        <f>F$6*(0.038/0.0036)/(F$10*0.293)*'data sources'!$K69</f>
        <v>908.85960008353197</v>
      </c>
      <c r="G147" s="28">
        <f>G$6*(0.038/0.0036)/(G$10*0.293)*'data sources'!$K69</f>
        <v>1090.6315201002383</v>
      </c>
      <c r="H147" s="35">
        <f>H$6*(0.038/0.0036)/(H$10*0.293)*'data sources'!$K69</f>
        <v>1199.6946721102622</v>
      </c>
    </row>
    <row r="148" spans="1:8" x14ac:dyDescent="0.35">
      <c r="A148" s="1">
        <v>2035</v>
      </c>
      <c r="B148" s="35">
        <f>B$6*(0.038/0.0036)/(B$10*0.293)*'data sources'!$K70</f>
        <v>1223.6885655524675</v>
      </c>
      <c r="C148" s="28">
        <f>C$6*(0.038/0.0036)/(C$10*0.293)*'data sources'!$K70</f>
        <v>1223.6885655524675</v>
      </c>
      <c r="D148" s="35">
        <f>D$6*(0.038/0.0036)/(D$10*0.293)*'data sources'!$K70</f>
        <v>1223.6885655524675</v>
      </c>
      <c r="E148" s="28">
        <f>E$6*(0.038/0.0036)/(E$10*0.293)*'data sources'!$K70</f>
        <v>1223.6885655524675</v>
      </c>
      <c r="F148" s="35">
        <f>F$6*(0.038/0.0036)/(F$10*0.293)*'data sources'!$K70</f>
        <v>927.03679208520271</v>
      </c>
      <c r="G148" s="28">
        <f>G$6*(0.038/0.0036)/(G$10*0.293)*'data sources'!$K70</f>
        <v>1112.444150502243</v>
      </c>
      <c r="H148" s="35">
        <f>H$6*(0.038/0.0036)/(H$10*0.293)*'data sources'!$K70</f>
        <v>1223.6885655524675</v>
      </c>
    </row>
    <row r="149" spans="1:8" x14ac:dyDescent="0.35">
      <c r="A149" s="1">
        <v>2036</v>
      </c>
      <c r="B149" s="35">
        <f>B$6*(0.038/0.0036)/(B$10*0.293)*'data sources'!$K71</f>
        <v>1248.1623368635169</v>
      </c>
      <c r="C149" s="28">
        <f>C$6*(0.038/0.0036)/(C$10*0.293)*'data sources'!$K71</f>
        <v>1248.1623368635169</v>
      </c>
      <c r="D149" s="35">
        <f>D$6*(0.038/0.0036)/(D$10*0.293)*'data sources'!$K71</f>
        <v>1248.1623368635169</v>
      </c>
      <c r="E149" s="28">
        <f>E$6*(0.038/0.0036)/(E$10*0.293)*'data sources'!$K71</f>
        <v>1248.1623368635169</v>
      </c>
      <c r="F149" s="35">
        <f>F$6*(0.038/0.0036)/(F$10*0.293)*'data sources'!$K71</f>
        <v>945.57752792690678</v>
      </c>
      <c r="G149" s="28">
        <f>G$6*(0.038/0.0036)/(G$10*0.293)*'data sources'!$K71</f>
        <v>1134.6930335122879</v>
      </c>
      <c r="H149" s="35">
        <f>H$6*(0.038/0.0036)/(H$10*0.293)*'data sources'!$K71</f>
        <v>1248.1623368635169</v>
      </c>
    </row>
    <row r="150" spans="1:8" x14ac:dyDescent="0.35">
      <c r="A150" s="1">
        <v>2037</v>
      </c>
      <c r="B150" s="35">
        <f>B$6*(0.038/0.0036)/(B$10*0.293)*'data sources'!$K72</f>
        <v>1273.1255836007872</v>
      </c>
      <c r="C150" s="28">
        <f>C$6*(0.038/0.0036)/(C$10*0.293)*'data sources'!$K72</f>
        <v>1273.1255836007872</v>
      </c>
      <c r="D150" s="35">
        <f>D$6*(0.038/0.0036)/(D$10*0.293)*'data sources'!$K72</f>
        <v>1273.1255836007872</v>
      </c>
      <c r="E150" s="28">
        <f>E$6*(0.038/0.0036)/(E$10*0.293)*'data sources'!$K72</f>
        <v>1273.1255836007872</v>
      </c>
      <c r="F150" s="35">
        <f>F$6*(0.038/0.0036)/(F$10*0.293)*'data sources'!$K72</f>
        <v>964.48907848544491</v>
      </c>
      <c r="G150" s="28">
        <f>G$6*(0.038/0.0036)/(G$10*0.293)*'data sources'!$K72</f>
        <v>1157.3868941825338</v>
      </c>
      <c r="H150" s="35">
        <f>H$6*(0.038/0.0036)/(H$10*0.293)*'data sources'!$K72</f>
        <v>1273.1255836007872</v>
      </c>
    </row>
    <row r="151" spans="1:8" x14ac:dyDescent="0.35">
      <c r="A151" s="1">
        <v>2038</v>
      </c>
      <c r="B151" s="35"/>
      <c r="C151" s="28"/>
      <c r="D151" s="35"/>
      <c r="E151" s="28"/>
      <c r="F151" s="35"/>
      <c r="G151" s="28"/>
      <c r="H151" s="35"/>
    </row>
    <row r="152" spans="1:8" x14ac:dyDescent="0.35">
      <c r="A152" s="1">
        <v>2039</v>
      </c>
      <c r="B152" s="35"/>
      <c r="C152" s="28"/>
      <c r="D152" s="35"/>
      <c r="E152" s="28"/>
      <c r="F152" s="35"/>
      <c r="G152" s="28"/>
      <c r="H152" s="35"/>
    </row>
    <row r="153" spans="1:8" x14ac:dyDescent="0.35">
      <c r="A153" s="1">
        <v>2040</v>
      </c>
      <c r="B153" s="35"/>
      <c r="C153" s="28"/>
      <c r="D153" s="35"/>
      <c r="E153" s="28"/>
      <c r="F153" s="35"/>
      <c r="G153" s="28"/>
      <c r="H153" s="35"/>
    </row>
    <row r="154" spans="1:8" x14ac:dyDescent="0.35">
      <c r="A154" s="1">
        <v>2041</v>
      </c>
      <c r="B154" s="35"/>
      <c r="C154" s="28"/>
      <c r="D154" s="35"/>
      <c r="E154" s="28"/>
      <c r="F154" s="35"/>
      <c r="G154" s="28"/>
      <c r="H154" s="35"/>
    </row>
    <row r="155" spans="1:8" x14ac:dyDescent="0.35">
      <c r="A155" s="1">
        <v>2042</v>
      </c>
      <c r="B155" s="35"/>
      <c r="C155" s="28"/>
      <c r="D155" s="35"/>
      <c r="E155" s="28"/>
      <c r="F155" s="35"/>
      <c r="G155" s="28"/>
      <c r="H155" s="35"/>
    </row>
    <row r="156" spans="1:8" x14ac:dyDescent="0.35">
      <c r="A156" s="1">
        <v>2043</v>
      </c>
      <c r="B156" s="35"/>
      <c r="C156" s="28"/>
      <c r="D156" s="35"/>
      <c r="E156" s="28"/>
      <c r="F156" s="35"/>
      <c r="G156" s="28"/>
      <c r="H156" s="35"/>
    </row>
    <row r="157" spans="1:8" x14ac:dyDescent="0.35">
      <c r="A157" s="1">
        <v>2044</v>
      </c>
      <c r="B157" s="35"/>
      <c r="C157" s="28"/>
      <c r="D157" s="35"/>
      <c r="E157" s="28"/>
      <c r="F157" s="35"/>
      <c r="G157" s="28"/>
      <c r="H157" s="35"/>
    </row>
    <row r="158" spans="1:8" x14ac:dyDescent="0.35">
      <c r="A158" s="1">
        <v>2045</v>
      </c>
      <c r="B158" s="35"/>
      <c r="C158" s="28"/>
      <c r="D158" s="35"/>
      <c r="E158" s="28"/>
      <c r="F158" s="35"/>
      <c r="G158" s="28"/>
      <c r="H158" s="35"/>
    </row>
    <row r="159" spans="1:8" x14ac:dyDescent="0.35">
      <c r="A159" s="1">
        <v>2046</v>
      </c>
      <c r="B159" s="35"/>
      <c r="C159" s="28"/>
      <c r="D159" s="35"/>
      <c r="E159" s="28"/>
      <c r="F159" s="35"/>
      <c r="G159" s="28"/>
      <c r="H159" s="35"/>
    </row>
    <row r="160" spans="1:8" x14ac:dyDescent="0.35">
      <c r="A160" s="1">
        <v>2047</v>
      </c>
      <c r="B160" s="35"/>
      <c r="C160" s="28"/>
      <c r="D160" s="35"/>
      <c r="E160" s="28"/>
      <c r="F160" s="35"/>
      <c r="G160" s="28"/>
      <c r="H160" s="35"/>
    </row>
    <row r="161" spans="1:8" x14ac:dyDescent="0.35">
      <c r="A161" s="1">
        <v>2048</v>
      </c>
      <c r="B161" s="35"/>
      <c r="C161" s="28"/>
      <c r="D161" s="35"/>
      <c r="E161" s="28"/>
      <c r="F161" s="35"/>
      <c r="G161" s="28"/>
      <c r="H161" s="35"/>
    </row>
    <row r="162" spans="1:8" x14ac:dyDescent="0.35">
      <c r="A162" s="1">
        <v>2049</v>
      </c>
      <c r="B162" s="35"/>
      <c r="C162" s="28"/>
      <c r="D162" s="35"/>
      <c r="E162" s="28"/>
      <c r="F162" s="35"/>
      <c r="G162" s="28"/>
      <c r="H162" s="35"/>
    </row>
    <row r="163" spans="1:8" x14ac:dyDescent="0.35">
      <c r="A163" s="1">
        <v>2050</v>
      </c>
      <c r="B163" s="35"/>
      <c r="C163" s="28"/>
      <c r="D163" s="35"/>
      <c r="E163" s="28"/>
      <c r="F163" s="35"/>
      <c r="G163" s="28"/>
      <c r="H163" s="35"/>
    </row>
    <row r="164" spans="1:8" x14ac:dyDescent="0.35">
      <c r="A164" t="s">
        <v>42</v>
      </c>
      <c r="B164" s="35">
        <f t="shared" ref="B164:D164" si="22">SUM(B166:B195)</f>
        <v>1522.8535853113804</v>
      </c>
      <c r="C164" s="28">
        <f t="shared" ref="C164" si="23">SUM(C166:C195)</f>
        <v>1522.8535853113804</v>
      </c>
      <c r="D164" s="35">
        <f t="shared" si="22"/>
        <v>1522.8535853113804</v>
      </c>
      <c r="E164" s="28">
        <f t="shared" ref="E164:F164" si="24">SUM(E166:E195)</f>
        <v>1522.8535853113804</v>
      </c>
      <c r="F164" s="35">
        <f t="shared" si="24"/>
        <v>1522.8535853113804</v>
      </c>
      <c r="G164" s="28">
        <f t="shared" ref="G164:H164" si="25">SUM(G166:G195)</f>
        <v>1522.8535853113804</v>
      </c>
      <c r="H164" s="35">
        <f t="shared" si="25"/>
        <v>1522.8535853113804</v>
      </c>
    </row>
    <row r="165" spans="1:8" x14ac:dyDescent="0.35">
      <c r="A165" t="s">
        <v>43</v>
      </c>
      <c r="B165" s="37">
        <f t="shared" ref="B165:D165" si="26">(1.12*B12-0.02*B12*B12)/3.413</f>
        <v>4.2191620275417527</v>
      </c>
      <c r="C165" s="16">
        <f t="shared" ref="C165" si="27">(1.12*C12-0.02*C12*C12)/3.413</f>
        <v>4.2191620275417527</v>
      </c>
      <c r="D165" s="37">
        <f t="shared" si="26"/>
        <v>4.2191620275417527</v>
      </c>
      <c r="E165" s="16">
        <f t="shared" ref="E165:F165" si="28">(1.12*E12-0.02*E12*E12)/3.413</f>
        <v>4.2191620275417527</v>
      </c>
      <c r="F165" s="37">
        <f t="shared" si="28"/>
        <v>4.2191620275417527</v>
      </c>
      <c r="G165" s="16">
        <f t="shared" ref="G165:H165" si="29">(1.12*G12-0.02*G12*G12)/3.413</f>
        <v>4.2191620275417527</v>
      </c>
      <c r="H165" s="37">
        <f t="shared" si="29"/>
        <v>4.2191620275417527</v>
      </c>
    </row>
    <row r="166" spans="1:8" x14ac:dyDescent="0.35">
      <c r="A166" s="1">
        <v>2021</v>
      </c>
      <c r="B166" s="35"/>
      <c r="C166" s="28"/>
      <c r="D166" s="35"/>
      <c r="E166" s="28"/>
      <c r="F166" s="35"/>
      <c r="G166" s="28"/>
      <c r="H166" s="35"/>
    </row>
    <row r="167" spans="1:8" x14ac:dyDescent="0.35">
      <c r="A167" s="1">
        <v>2022</v>
      </c>
      <c r="B167" s="35"/>
      <c r="C167" s="28"/>
      <c r="D167" s="35"/>
      <c r="E167" s="28"/>
      <c r="F167" s="35"/>
      <c r="G167" s="28"/>
      <c r="H167" s="35"/>
    </row>
    <row r="168" spans="1:8" x14ac:dyDescent="0.35">
      <c r="A168" s="1">
        <v>2023</v>
      </c>
      <c r="B168" s="35">
        <f>B$7/(B$165)*'data sources'!$K58</f>
        <v>88.05972773860799</v>
      </c>
      <c r="C168" s="28">
        <f>C$7/(C$165)*'data sources'!$K58</f>
        <v>88.05972773860799</v>
      </c>
      <c r="D168" s="35">
        <f>D$7/(D$165)*'data sources'!$K58</f>
        <v>88.05972773860799</v>
      </c>
      <c r="E168" s="28">
        <f>E$7/(E$165)*'data sources'!$K58</f>
        <v>88.05972773860799</v>
      </c>
      <c r="F168" s="35">
        <f>F$7/(F$165)*'data sources'!$K58</f>
        <v>88.05972773860799</v>
      </c>
      <c r="G168" s="28">
        <f>G$7/(G$165)*'data sources'!$K58</f>
        <v>88.05972773860799</v>
      </c>
      <c r="H168" s="35">
        <f>H$7/(H$165)*'data sources'!$K58</f>
        <v>88.05972773860799</v>
      </c>
    </row>
    <row r="169" spans="1:8" x14ac:dyDescent="0.35">
      <c r="A169" s="1">
        <v>2024</v>
      </c>
      <c r="B169" s="35">
        <f>B$7/(B$165)*'data sources'!$K59</f>
        <v>89.820922293380164</v>
      </c>
      <c r="C169" s="28">
        <f>C$7/(C$165)*'data sources'!$K59</f>
        <v>89.820922293380164</v>
      </c>
      <c r="D169" s="35">
        <f>D$7/(D$165)*'data sources'!$K59</f>
        <v>89.820922293380164</v>
      </c>
      <c r="E169" s="28">
        <f>E$7/(E$165)*'data sources'!$K59</f>
        <v>89.820922293380164</v>
      </c>
      <c r="F169" s="35">
        <f>F$7/(F$165)*'data sources'!$K59</f>
        <v>89.820922293380164</v>
      </c>
      <c r="G169" s="28">
        <f>G$7/(G$165)*'data sources'!$K59</f>
        <v>89.820922293380164</v>
      </c>
      <c r="H169" s="35">
        <f>H$7/(H$165)*'data sources'!$K59</f>
        <v>89.820922293380164</v>
      </c>
    </row>
    <row r="170" spans="1:8" x14ac:dyDescent="0.35">
      <c r="A170" s="1">
        <v>2025</v>
      </c>
      <c r="B170" s="35">
        <f>B$7/(B$165)*'data sources'!$K60</f>
        <v>91.617340739247766</v>
      </c>
      <c r="C170" s="28">
        <f>C$7/(C$165)*'data sources'!$K60</f>
        <v>91.617340739247766</v>
      </c>
      <c r="D170" s="35">
        <f>D$7/(D$165)*'data sources'!$K60</f>
        <v>91.617340739247766</v>
      </c>
      <c r="E170" s="28">
        <f>E$7/(E$165)*'data sources'!$K60</f>
        <v>91.617340739247766</v>
      </c>
      <c r="F170" s="35">
        <f>F$7/(F$165)*'data sources'!$K60</f>
        <v>91.617340739247766</v>
      </c>
      <c r="G170" s="28">
        <f>G$7/(G$165)*'data sources'!$K60</f>
        <v>91.617340739247766</v>
      </c>
      <c r="H170" s="35">
        <f>H$7/(H$165)*'data sources'!$K60</f>
        <v>91.617340739247766</v>
      </c>
    </row>
    <row r="171" spans="1:8" x14ac:dyDescent="0.35">
      <c r="A171" s="1">
        <v>2026</v>
      </c>
      <c r="B171" s="35">
        <f>B$7/(B$165)*'data sources'!$K61</f>
        <v>93.449687554032707</v>
      </c>
      <c r="C171" s="28">
        <f>C$7/(C$165)*'data sources'!$K61</f>
        <v>93.449687554032707</v>
      </c>
      <c r="D171" s="35">
        <f>D$7/(D$165)*'data sources'!$K61</f>
        <v>93.449687554032707</v>
      </c>
      <c r="E171" s="28">
        <f>E$7/(E$165)*'data sources'!$K61</f>
        <v>93.449687554032707</v>
      </c>
      <c r="F171" s="35">
        <f>F$7/(F$165)*'data sources'!$K61</f>
        <v>93.449687554032707</v>
      </c>
      <c r="G171" s="28">
        <f>G$7/(G$165)*'data sources'!$K61</f>
        <v>93.449687554032707</v>
      </c>
      <c r="H171" s="35">
        <f>H$7/(H$165)*'data sources'!$K61</f>
        <v>93.449687554032707</v>
      </c>
    </row>
    <row r="172" spans="1:8" x14ac:dyDescent="0.35">
      <c r="A172" s="1">
        <v>2027</v>
      </c>
      <c r="B172" s="35">
        <f>B$7/(B$165)*'data sources'!$K62</f>
        <v>95.318681305113358</v>
      </c>
      <c r="C172" s="28">
        <f>C$7/(C$165)*'data sources'!$K62</f>
        <v>95.318681305113358</v>
      </c>
      <c r="D172" s="35">
        <f>D$7/(D$165)*'data sources'!$K62</f>
        <v>95.318681305113358</v>
      </c>
      <c r="E172" s="28">
        <f>E$7/(E$165)*'data sources'!$K62</f>
        <v>95.318681305113358</v>
      </c>
      <c r="F172" s="35">
        <f>F$7/(F$165)*'data sources'!$K62</f>
        <v>95.318681305113358</v>
      </c>
      <c r="G172" s="28">
        <f>G$7/(G$165)*'data sources'!$K62</f>
        <v>95.318681305113358</v>
      </c>
      <c r="H172" s="35">
        <f>H$7/(H$165)*'data sources'!$K62</f>
        <v>95.318681305113358</v>
      </c>
    </row>
    <row r="173" spans="1:8" x14ac:dyDescent="0.35">
      <c r="A173" s="1">
        <v>2028</v>
      </c>
      <c r="B173" s="35">
        <f>B$7/(B$165)*'data sources'!$K63</f>
        <v>97.225054931215638</v>
      </c>
      <c r="C173" s="28">
        <f>C$7/(C$165)*'data sources'!$K63</f>
        <v>97.225054931215638</v>
      </c>
      <c r="D173" s="35">
        <f>D$7/(D$165)*'data sources'!$K63</f>
        <v>97.225054931215638</v>
      </c>
      <c r="E173" s="28">
        <f>E$7/(E$165)*'data sources'!$K63</f>
        <v>97.225054931215638</v>
      </c>
      <c r="F173" s="35">
        <f>F$7/(F$165)*'data sources'!$K63</f>
        <v>97.225054931215638</v>
      </c>
      <c r="G173" s="28">
        <f>G$7/(G$165)*'data sources'!$K63</f>
        <v>97.225054931215638</v>
      </c>
      <c r="H173" s="35">
        <f>H$7/(H$165)*'data sources'!$K63</f>
        <v>97.225054931215638</v>
      </c>
    </row>
    <row r="174" spans="1:8" x14ac:dyDescent="0.35">
      <c r="A174" s="1">
        <v>2029</v>
      </c>
      <c r="B174" s="35">
        <f>B$7/(B$165)*'data sources'!$K64</f>
        <v>99.169556029839953</v>
      </c>
      <c r="C174" s="28">
        <f>C$7/(C$165)*'data sources'!$K64</f>
        <v>99.169556029839953</v>
      </c>
      <c r="D174" s="35">
        <f>D$7/(D$165)*'data sources'!$K64</f>
        <v>99.169556029839953</v>
      </c>
      <c r="E174" s="28">
        <f>E$7/(E$165)*'data sources'!$K64</f>
        <v>99.169556029839953</v>
      </c>
      <c r="F174" s="35">
        <f>F$7/(F$165)*'data sources'!$K64</f>
        <v>99.169556029839953</v>
      </c>
      <c r="G174" s="28">
        <f>G$7/(G$165)*'data sources'!$K64</f>
        <v>99.169556029839953</v>
      </c>
      <c r="H174" s="35">
        <f>H$7/(H$165)*'data sources'!$K64</f>
        <v>99.169556029839953</v>
      </c>
    </row>
    <row r="175" spans="1:8" x14ac:dyDescent="0.35">
      <c r="A175" s="1">
        <v>2030</v>
      </c>
      <c r="B175" s="35">
        <f>B$7/(B$165)*'data sources'!$K65</f>
        <v>101.15294715043676</v>
      </c>
      <c r="C175" s="28">
        <f>C$7/(C$165)*'data sources'!$K65</f>
        <v>101.15294715043676</v>
      </c>
      <c r="D175" s="35">
        <f>D$7/(D$165)*'data sources'!$K65</f>
        <v>101.15294715043676</v>
      </c>
      <c r="E175" s="28">
        <f>E$7/(E$165)*'data sources'!$K65</f>
        <v>101.15294715043676</v>
      </c>
      <c r="F175" s="35">
        <f>F$7/(F$165)*'data sources'!$K65</f>
        <v>101.15294715043676</v>
      </c>
      <c r="G175" s="28">
        <f>G$7/(G$165)*'data sources'!$K65</f>
        <v>101.15294715043676</v>
      </c>
      <c r="H175" s="35">
        <f>H$7/(H$165)*'data sources'!$K65</f>
        <v>101.15294715043676</v>
      </c>
    </row>
    <row r="176" spans="1:8" x14ac:dyDescent="0.35">
      <c r="A176" s="1">
        <v>2031</v>
      </c>
      <c r="B176" s="35">
        <f>B$7/(B$165)*'data sources'!$K66</f>
        <v>103.17600609344549</v>
      </c>
      <c r="C176" s="28">
        <f>C$7/(C$165)*'data sources'!$K66</f>
        <v>103.17600609344549</v>
      </c>
      <c r="D176" s="35">
        <f>D$7/(D$165)*'data sources'!$K66</f>
        <v>103.17600609344549</v>
      </c>
      <c r="E176" s="28">
        <f>E$7/(E$165)*'data sources'!$K66</f>
        <v>103.17600609344549</v>
      </c>
      <c r="F176" s="35">
        <f>F$7/(F$165)*'data sources'!$K66</f>
        <v>103.17600609344549</v>
      </c>
      <c r="G176" s="28">
        <f>G$7/(G$165)*'data sources'!$K66</f>
        <v>103.17600609344549</v>
      </c>
      <c r="H176" s="35">
        <f>H$7/(H$165)*'data sources'!$K66</f>
        <v>103.17600609344549</v>
      </c>
    </row>
    <row r="177" spans="1:8" x14ac:dyDescent="0.35">
      <c r="A177" s="1">
        <v>2032</v>
      </c>
      <c r="B177" s="35">
        <f>B$7/(B$165)*'data sources'!$K67</f>
        <v>105.2395262153144</v>
      </c>
      <c r="C177" s="28">
        <f>C$7/(C$165)*'data sources'!$K67</f>
        <v>105.2395262153144</v>
      </c>
      <c r="D177" s="35">
        <f>D$7/(D$165)*'data sources'!$K67</f>
        <v>105.2395262153144</v>
      </c>
      <c r="E177" s="28">
        <f>E$7/(E$165)*'data sources'!$K67</f>
        <v>105.2395262153144</v>
      </c>
      <c r="F177" s="35">
        <f>F$7/(F$165)*'data sources'!$K67</f>
        <v>105.2395262153144</v>
      </c>
      <c r="G177" s="28">
        <f>G$7/(G$165)*'data sources'!$K67</f>
        <v>105.2395262153144</v>
      </c>
      <c r="H177" s="35">
        <f>H$7/(H$165)*'data sources'!$K67</f>
        <v>105.2395262153144</v>
      </c>
    </row>
    <row r="178" spans="1:8" x14ac:dyDescent="0.35">
      <c r="A178" s="1">
        <v>2033</v>
      </c>
      <c r="B178" s="35">
        <f>B$7/(B$165)*'data sources'!$K68</f>
        <v>107.34431673962069</v>
      </c>
      <c r="C178" s="28">
        <f>C$7/(C$165)*'data sources'!$K68</f>
        <v>107.34431673962069</v>
      </c>
      <c r="D178" s="35">
        <f>D$7/(D$165)*'data sources'!$K68</f>
        <v>107.34431673962069</v>
      </c>
      <c r="E178" s="28">
        <f>E$7/(E$165)*'data sources'!$K68</f>
        <v>107.34431673962069</v>
      </c>
      <c r="F178" s="35">
        <f>F$7/(F$165)*'data sources'!$K68</f>
        <v>107.34431673962069</v>
      </c>
      <c r="G178" s="28">
        <f>G$7/(G$165)*'data sources'!$K68</f>
        <v>107.34431673962069</v>
      </c>
      <c r="H178" s="35">
        <f>H$7/(H$165)*'data sources'!$K68</f>
        <v>107.34431673962069</v>
      </c>
    </row>
    <row r="179" spans="1:8" x14ac:dyDescent="0.35">
      <c r="A179" s="1">
        <v>2034</v>
      </c>
      <c r="B179" s="35">
        <f>B$7/(B$165)*'data sources'!$K69</f>
        <v>109.49120307441311</v>
      </c>
      <c r="C179" s="28">
        <f>C$7/(C$165)*'data sources'!$K69</f>
        <v>109.49120307441311</v>
      </c>
      <c r="D179" s="35">
        <f>D$7/(D$165)*'data sources'!$K69</f>
        <v>109.49120307441311</v>
      </c>
      <c r="E179" s="28">
        <f>E$7/(E$165)*'data sources'!$K69</f>
        <v>109.49120307441311</v>
      </c>
      <c r="F179" s="35">
        <f>F$7/(F$165)*'data sources'!$K69</f>
        <v>109.49120307441311</v>
      </c>
      <c r="G179" s="28">
        <f>G$7/(G$165)*'data sources'!$K69</f>
        <v>109.49120307441311</v>
      </c>
      <c r="H179" s="35">
        <f>H$7/(H$165)*'data sources'!$K69</f>
        <v>109.49120307441311</v>
      </c>
    </row>
    <row r="180" spans="1:8" x14ac:dyDescent="0.35">
      <c r="A180" s="1">
        <v>2035</v>
      </c>
      <c r="B180" s="35">
        <f>B$7/(B$165)*'data sources'!$K70</f>
        <v>111.68102713590137</v>
      </c>
      <c r="C180" s="28">
        <f>C$7/(C$165)*'data sources'!$K70</f>
        <v>111.68102713590137</v>
      </c>
      <c r="D180" s="35">
        <f>D$7/(D$165)*'data sources'!$K70</f>
        <v>111.68102713590137</v>
      </c>
      <c r="E180" s="28">
        <f>E$7/(E$165)*'data sources'!$K70</f>
        <v>111.68102713590137</v>
      </c>
      <c r="F180" s="35">
        <f>F$7/(F$165)*'data sources'!$K70</f>
        <v>111.68102713590137</v>
      </c>
      <c r="G180" s="28">
        <f>G$7/(G$165)*'data sources'!$K70</f>
        <v>111.68102713590137</v>
      </c>
      <c r="H180" s="35">
        <f>H$7/(H$165)*'data sources'!$K70</f>
        <v>111.68102713590137</v>
      </c>
    </row>
    <row r="181" spans="1:8" x14ac:dyDescent="0.35">
      <c r="A181" s="1">
        <v>2036</v>
      </c>
      <c r="B181" s="35">
        <f>B$7/(B$165)*'data sources'!$K71</f>
        <v>113.9146476786194</v>
      </c>
      <c r="C181" s="28">
        <f>C$7/(C$165)*'data sources'!$K71</f>
        <v>113.9146476786194</v>
      </c>
      <c r="D181" s="35">
        <f>D$7/(D$165)*'data sources'!$K71</f>
        <v>113.9146476786194</v>
      </c>
      <c r="E181" s="28">
        <f>E$7/(E$165)*'data sources'!$K71</f>
        <v>113.9146476786194</v>
      </c>
      <c r="F181" s="35">
        <f>F$7/(F$165)*'data sources'!$K71</f>
        <v>113.9146476786194</v>
      </c>
      <c r="G181" s="28">
        <f>G$7/(G$165)*'data sources'!$K71</f>
        <v>113.9146476786194</v>
      </c>
      <c r="H181" s="35">
        <f>H$7/(H$165)*'data sources'!$K71</f>
        <v>113.9146476786194</v>
      </c>
    </row>
    <row r="182" spans="1:8" x14ac:dyDescent="0.35">
      <c r="A182" s="1">
        <v>2037</v>
      </c>
      <c r="B182" s="35">
        <f>B$7/(B$165)*'data sources'!$K72</f>
        <v>116.19294063219181</v>
      </c>
      <c r="C182" s="28">
        <f>C$7/(C$165)*'data sources'!$K72</f>
        <v>116.19294063219181</v>
      </c>
      <c r="D182" s="35">
        <f>D$7/(D$165)*'data sources'!$K72</f>
        <v>116.19294063219181</v>
      </c>
      <c r="E182" s="28">
        <f>E$7/(E$165)*'data sources'!$K72</f>
        <v>116.19294063219181</v>
      </c>
      <c r="F182" s="35">
        <f>F$7/(F$165)*'data sources'!$K72</f>
        <v>116.19294063219181</v>
      </c>
      <c r="G182" s="28">
        <f>G$7/(G$165)*'data sources'!$K72</f>
        <v>116.19294063219181</v>
      </c>
      <c r="H182" s="35">
        <f>H$7/(H$165)*'data sources'!$K72</f>
        <v>116.19294063219181</v>
      </c>
    </row>
    <row r="183" spans="1:8" x14ac:dyDescent="0.35">
      <c r="A183" s="1">
        <v>2038</v>
      </c>
      <c r="B183" s="35"/>
      <c r="C183" s="28"/>
      <c r="D183" s="35"/>
      <c r="E183" s="28"/>
      <c r="F183" s="35"/>
      <c r="G183" s="28"/>
      <c r="H183" s="35"/>
    </row>
    <row r="184" spans="1:8" x14ac:dyDescent="0.35">
      <c r="A184" s="1">
        <v>2039</v>
      </c>
      <c r="B184" s="35"/>
      <c r="C184" s="28"/>
      <c r="D184" s="35"/>
      <c r="E184" s="28"/>
      <c r="F184" s="35"/>
      <c r="G184" s="28"/>
      <c r="H184" s="35"/>
    </row>
    <row r="185" spans="1:8" x14ac:dyDescent="0.35">
      <c r="A185" s="1">
        <v>2040</v>
      </c>
      <c r="B185" s="35"/>
      <c r="C185" s="28"/>
      <c r="D185" s="35"/>
      <c r="E185" s="28"/>
      <c r="F185" s="35"/>
      <c r="G185" s="28"/>
      <c r="H185" s="35"/>
    </row>
    <row r="186" spans="1:8" x14ac:dyDescent="0.35">
      <c r="A186" s="1">
        <v>2041</v>
      </c>
      <c r="B186" s="35"/>
      <c r="C186" s="28"/>
      <c r="D186" s="35"/>
      <c r="E186" s="28"/>
      <c r="F186" s="35"/>
      <c r="G186" s="28"/>
      <c r="H186" s="35"/>
    </row>
    <row r="187" spans="1:8" x14ac:dyDescent="0.35">
      <c r="A187" s="1">
        <v>2042</v>
      </c>
      <c r="B187" s="35"/>
      <c r="C187" s="28"/>
      <c r="D187" s="35"/>
      <c r="E187" s="28"/>
      <c r="F187" s="35"/>
      <c r="G187" s="28"/>
      <c r="H187" s="35"/>
    </row>
    <row r="188" spans="1:8" x14ac:dyDescent="0.35">
      <c r="A188" s="1">
        <v>2043</v>
      </c>
      <c r="B188" s="35"/>
      <c r="C188" s="28"/>
      <c r="D188" s="35"/>
      <c r="E188" s="28"/>
      <c r="F188" s="35"/>
      <c r="G188" s="28"/>
      <c r="H188" s="35"/>
    </row>
    <row r="189" spans="1:8" x14ac:dyDescent="0.35">
      <c r="A189" s="1">
        <v>2044</v>
      </c>
      <c r="B189" s="35"/>
      <c r="C189" s="28"/>
      <c r="D189" s="35"/>
      <c r="E189" s="28"/>
      <c r="F189" s="35"/>
      <c r="G189" s="28"/>
      <c r="H189" s="35"/>
    </row>
    <row r="190" spans="1:8" x14ac:dyDescent="0.35">
      <c r="A190" s="1">
        <v>2045</v>
      </c>
      <c r="B190" s="35"/>
      <c r="C190" s="28"/>
      <c r="D190" s="35"/>
      <c r="E190" s="28"/>
      <c r="F190" s="35"/>
      <c r="G190" s="28"/>
      <c r="H190" s="35"/>
    </row>
    <row r="191" spans="1:8" x14ac:dyDescent="0.35">
      <c r="A191" s="1">
        <v>2046</v>
      </c>
      <c r="B191" s="35"/>
      <c r="C191" s="28"/>
      <c r="D191" s="35"/>
      <c r="E191" s="28"/>
      <c r="F191" s="35"/>
      <c r="G191" s="28"/>
      <c r="H191" s="35"/>
    </row>
    <row r="192" spans="1:8" x14ac:dyDescent="0.35">
      <c r="A192" s="1">
        <v>2047</v>
      </c>
      <c r="B192" s="35"/>
      <c r="C192" s="28"/>
      <c r="D192" s="35"/>
      <c r="E192" s="28"/>
      <c r="F192" s="35"/>
      <c r="G192" s="28"/>
      <c r="H192" s="35"/>
    </row>
    <row r="193" spans="1:8" x14ac:dyDescent="0.35">
      <c r="A193" s="1">
        <v>2048</v>
      </c>
      <c r="B193" s="35"/>
      <c r="C193" s="28"/>
      <c r="D193" s="35"/>
      <c r="E193" s="28"/>
      <c r="F193" s="35"/>
      <c r="G193" s="28"/>
      <c r="H193" s="35"/>
    </row>
    <row r="194" spans="1:8" x14ac:dyDescent="0.35">
      <c r="A194" s="1">
        <v>2049</v>
      </c>
      <c r="B194" s="35"/>
      <c r="C194" s="28"/>
      <c r="D194" s="35"/>
      <c r="E194" s="28"/>
      <c r="F194" s="35"/>
      <c r="G194" s="28"/>
      <c r="H194" s="35"/>
    </row>
    <row r="195" spans="1:8" x14ac:dyDescent="0.35">
      <c r="A195" s="1">
        <v>2050</v>
      </c>
      <c r="B195" s="35"/>
      <c r="C195" s="28"/>
      <c r="D195" s="35"/>
      <c r="E195" s="28"/>
      <c r="F195" s="35"/>
      <c r="G195" s="28"/>
      <c r="H195" s="35"/>
    </row>
    <row r="196" spans="1:8" x14ac:dyDescent="0.35">
      <c r="B196" s="35"/>
      <c r="C196" s="28"/>
      <c r="D196" s="35"/>
      <c r="E196" s="28"/>
      <c r="F196" s="35"/>
      <c r="G196" s="28"/>
      <c r="H196" s="35"/>
    </row>
    <row r="197" spans="1:8" x14ac:dyDescent="0.35">
      <c r="A197" t="s">
        <v>57</v>
      </c>
      <c r="B197" s="35">
        <f t="shared" ref="B197:H197" si="30">SUM(B198:B227)</f>
        <v>0</v>
      </c>
      <c r="C197" s="28">
        <f t="shared" si="30"/>
        <v>2441.1200063948049</v>
      </c>
      <c r="D197" s="35">
        <f t="shared" si="30"/>
        <v>2441.1200063948049</v>
      </c>
      <c r="E197" s="28">
        <f t="shared" si="30"/>
        <v>2441.1200063948049</v>
      </c>
      <c r="F197" s="35">
        <f t="shared" si="30"/>
        <v>0</v>
      </c>
      <c r="G197" s="28">
        <f t="shared" si="30"/>
        <v>0</v>
      </c>
      <c r="H197" s="35">
        <f t="shared" si="30"/>
        <v>2441.1200063948049</v>
      </c>
    </row>
    <row r="198" spans="1:8" x14ac:dyDescent="0.35">
      <c r="A198" s="1">
        <v>2021</v>
      </c>
      <c r="B198" s="35"/>
      <c r="C198" s="28"/>
      <c r="D198" s="35"/>
      <c r="E198" s="28"/>
      <c r="F198" s="35"/>
      <c r="G198" s="28"/>
      <c r="H198" s="35"/>
    </row>
    <row r="199" spans="1:8" x14ac:dyDescent="0.35">
      <c r="A199" s="1">
        <v>2022</v>
      </c>
      <c r="B199" s="35"/>
      <c r="C199" s="28"/>
      <c r="D199" s="35"/>
      <c r="E199" s="28"/>
      <c r="F199" s="35"/>
      <c r="G199" s="28"/>
      <c r="H199" s="35"/>
    </row>
    <row r="200" spans="1:8" x14ac:dyDescent="0.35">
      <c r="A200" s="1">
        <v>2023</v>
      </c>
      <c r="B200" s="35">
        <f>B$9/(B$14)*'data sources'!$K58 +0.5*(B$9/(B$10*0.293)-B$9/B$165)*'data sources'!$K58</f>
        <v>0</v>
      </c>
      <c r="C200" s="28">
        <f>C$9/(C$14)*'data sources'!$K58 +0.5*(C$9/(C$10*0.293)-C$9/C$165)*'data sources'!$K58</f>
        <v>141.15891718929851</v>
      </c>
      <c r="D200" s="35">
        <f>D$9/(D$14)*'data sources'!$K58 +0.5*(D$9/(D$10*0.293)-D$9/D$165)*'data sources'!$K58</f>
        <v>141.15891718929851</v>
      </c>
      <c r="E200" s="28">
        <f>E$9/(E$14)*'data sources'!$K58 +0.5*(E$9/(E$10*0.293)-E$9/E$165)*'data sources'!$K58</f>
        <v>141.15891718929851</v>
      </c>
      <c r="F200" s="35">
        <f>F$9/(F$14)*'data sources'!$K58 +0.5*(F$9/(F$10*0.293)-F$9/F$165)*'data sources'!$K58</f>
        <v>0</v>
      </c>
      <c r="G200" s="28">
        <f>G$9/(G$14)*'data sources'!$K58 +0.5*(G$9/(G$10*0.293)-G$9/G$165)*'data sources'!$K58</f>
        <v>0</v>
      </c>
      <c r="H200" s="35">
        <f>H$9/(H$14)*'data sources'!$K58 +0.5*(H$9/(H$10*0.293)-H$9/H$165)*'data sources'!$K58</f>
        <v>141.15891718929851</v>
      </c>
    </row>
    <row r="201" spans="1:8" x14ac:dyDescent="0.35">
      <c r="A201" s="1">
        <v>2024</v>
      </c>
      <c r="B201" s="35">
        <f>B$9/(B$14)*'data sources'!$K59 +0.5*(B$9/(B$10*0.293)-B$9/B$165)*'data sources'!$K59</f>
        <v>0</v>
      </c>
      <c r="C201" s="28">
        <f>C$9/(C$14)*'data sources'!$K59 +0.5*(C$9/(C$10*0.293)-C$9/C$165)*'data sources'!$K59</f>
        <v>143.9820955330845</v>
      </c>
      <c r="D201" s="35">
        <f>D$9/(D$14)*'data sources'!$K59 +0.5*(D$9/(D$10*0.293)-D$9/D$165)*'data sources'!$K59</f>
        <v>143.9820955330845</v>
      </c>
      <c r="E201" s="28">
        <f>E$9/(E$14)*'data sources'!$K59 +0.5*(E$9/(E$10*0.293)-E$9/E$165)*'data sources'!$K59</f>
        <v>143.9820955330845</v>
      </c>
      <c r="F201" s="35">
        <f>F$9/(F$14)*'data sources'!$K59 +0.5*(F$9/(F$10*0.293)-F$9/F$165)*'data sources'!$K59</f>
        <v>0</v>
      </c>
      <c r="G201" s="28">
        <f>G$9/(G$14)*'data sources'!$K59 +0.5*(G$9/(G$10*0.293)-G$9/G$165)*'data sources'!$K59</f>
        <v>0</v>
      </c>
      <c r="H201" s="35">
        <f>H$9/(H$14)*'data sources'!$K59 +0.5*(H$9/(H$10*0.293)-H$9/H$165)*'data sources'!$K59</f>
        <v>143.9820955330845</v>
      </c>
    </row>
    <row r="202" spans="1:8" x14ac:dyDescent="0.35">
      <c r="A202" s="1">
        <v>2025</v>
      </c>
      <c r="B202" s="35">
        <f>B$9/(B$14)*'data sources'!$K60 +0.5*(B$9/(B$10*0.293)-B$9/B$165)*'data sources'!$K60</f>
        <v>0</v>
      </c>
      <c r="C202" s="28">
        <f>C$9/(C$14)*'data sources'!$K60 +0.5*(C$9/(C$10*0.293)-C$9/C$165)*'data sources'!$K60</f>
        <v>146.86173744374619</v>
      </c>
      <c r="D202" s="35">
        <f>D$9/(D$14)*'data sources'!$K60 +0.5*(D$9/(D$10*0.293)-D$9/D$165)*'data sources'!$K60</f>
        <v>146.86173744374619</v>
      </c>
      <c r="E202" s="28">
        <f>E$9/(E$14)*'data sources'!$K60 +0.5*(E$9/(E$10*0.293)-E$9/E$165)*'data sources'!$K60</f>
        <v>146.86173744374619</v>
      </c>
      <c r="F202" s="35">
        <f>F$9/(F$14)*'data sources'!$K60 +0.5*(F$9/(F$10*0.293)-F$9/F$165)*'data sources'!$K60</f>
        <v>0</v>
      </c>
      <c r="G202" s="28">
        <f>G$9/(G$14)*'data sources'!$K60 +0.5*(G$9/(G$10*0.293)-G$9/G$165)*'data sources'!$K60</f>
        <v>0</v>
      </c>
      <c r="H202" s="35">
        <f>H$9/(H$14)*'data sources'!$K60 +0.5*(H$9/(H$10*0.293)-H$9/H$165)*'data sources'!$K60</f>
        <v>146.86173744374619</v>
      </c>
    </row>
    <row r="203" spans="1:8" x14ac:dyDescent="0.35">
      <c r="A203" s="1">
        <v>2026</v>
      </c>
      <c r="B203" s="35">
        <f>B$9/(B$14)*'data sources'!$K61 +0.5*(B$9/(B$10*0.293)-B$9/B$165)*'data sources'!$K61</f>
        <v>0</v>
      </c>
      <c r="C203" s="28">
        <f>C$9/(C$14)*'data sources'!$K61 +0.5*(C$9/(C$10*0.293)-C$9/C$165)*'data sources'!$K61</f>
        <v>149.79897219262111</v>
      </c>
      <c r="D203" s="35">
        <f>D$9/(D$14)*'data sources'!$K61 +0.5*(D$9/(D$10*0.293)-D$9/D$165)*'data sources'!$K61</f>
        <v>149.79897219262111</v>
      </c>
      <c r="E203" s="28">
        <f>E$9/(E$14)*'data sources'!$K61 +0.5*(E$9/(E$10*0.293)-E$9/E$165)*'data sources'!$K61</f>
        <v>149.79897219262111</v>
      </c>
      <c r="F203" s="35">
        <f>F$9/(F$14)*'data sources'!$K61 +0.5*(F$9/(F$10*0.293)-F$9/F$165)*'data sources'!$K61</f>
        <v>0</v>
      </c>
      <c r="G203" s="28">
        <f>G$9/(G$14)*'data sources'!$K61 +0.5*(G$9/(G$10*0.293)-G$9/G$165)*'data sources'!$K61</f>
        <v>0</v>
      </c>
      <c r="H203" s="35">
        <f>H$9/(H$14)*'data sources'!$K61 +0.5*(H$9/(H$10*0.293)-H$9/H$165)*'data sources'!$K61</f>
        <v>149.79897219262111</v>
      </c>
    </row>
    <row r="204" spans="1:8" x14ac:dyDescent="0.35">
      <c r="A204" s="1">
        <v>2027</v>
      </c>
      <c r="B204" s="35">
        <f>B$9/(B$14)*'data sources'!$K62 +0.5*(B$9/(B$10*0.293)-B$9/B$165)*'data sources'!$K62</f>
        <v>0</v>
      </c>
      <c r="C204" s="28">
        <f>C$9/(C$14)*'data sources'!$K62 +0.5*(C$9/(C$10*0.293)-C$9/C$165)*'data sources'!$K62</f>
        <v>152.79495163647351</v>
      </c>
      <c r="D204" s="35">
        <f>D$9/(D$14)*'data sources'!$K62 +0.5*(D$9/(D$10*0.293)-D$9/D$165)*'data sources'!$K62</f>
        <v>152.79495163647351</v>
      </c>
      <c r="E204" s="28">
        <f>E$9/(E$14)*'data sources'!$K62 +0.5*(E$9/(E$10*0.293)-E$9/E$165)*'data sources'!$K62</f>
        <v>152.79495163647351</v>
      </c>
      <c r="F204" s="35">
        <f>F$9/(F$14)*'data sources'!$K62 +0.5*(F$9/(F$10*0.293)-F$9/F$165)*'data sources'!$K62</f>
        <v>0</v>
      </c>
      <c r="G204" s="28">
        <f>G$9/(G$14)*'data sources'!$K62 +0.5*(G$9/(G$10*0.293)-G$9/G$165)*'data sources'!$K62</f>
        <v>0</v>
      </c>
      <c r="H204" s="35">
        <f>H$9/(H$14)*'data sources'!$K62 +0.5*(H$9/(H$10*0.293)-H$9/H$165)*'data sources'!$K62</f>
        <v>152.79495163647351</v>
      </c>
    </row>
    <row r="205" spans="1:8" x14ac:dyDescent="0.35">
      <c r="A205" s="1">
        <v>2028</v>
      </c>
      <c r="B205" s="35">
        <f>B$9/(B$14)*'data sources'!$K63 +0.5*(B$9/(B$10*0.293)-B$9/B$165)*'data sources'!$K63</f>
        <v>0</v>
      </c>
      <c r="C205" s="28">
        <f>C$9/(C$14)*'data sources'!$K63 +0.5*(C$9/(C$10*0.293)-C$9/C$165)*'data sources'!$K63</f>
        <v>155.850850669203</v>
      </c>
      <c r="D205" s="35">
        <f>D$9/(D$14)*'data sources'!$K63 +0.5*(D$9/(D$10*0.293)-D$9/D$165)*'data sources'!$K63</f>
        <v>155.850850669203</v>
      </c>
      <c r="E205" s="28">
        <f>E$9/(E$14)*'data sources'!$K63 +0.5*(E$9/(E$10*0.293)-E$9/E$165)*'data sources'!$K63</f>
        <v>155.850850669203</v>
      </c>
      <c r="F205" s="35">
        <f>F$9/(F$14)*'data sources'!$K63 +0.5*(F$9/(F$10*0.293)-F$9/F$165)*'data sources'!$K63</f>
        <v>0</v>
      </c>
      <c r="G205" s="28">
        <f>G$9/(G$14)*'data sources'!$K63 +0.5*(G$9/(G$10*0.293)-G$9/G$165)*'data sources'!$K63</f>
        <v>0</v>
      </c>
      <c r="H205" s="35">
        <f>H$9/(H$14)*'data sources'!$K63 +0.5*(H$9/(H$10*0.293)-H$9/H$165)*'data sources'!$K63</f>
        <v>155.850850669203</v>
      </c>
    </row>
    <row r="206" spans="1:8" x14ac:dyDescent="0.35">
      <c r="A206" s="1">
        <v>2029</v>
      </c>
      <c r="B206" s="35">
        <f>B$9/(B$14)*'data sources'!$K64 +0.5*(B$9/(B$10*0.293)-B$9/B$165)*'data sources'!$K64</f>
        <v>0</v>
      </c>
      <c r="C206" s="28">
        <f>C$9/(C$14)*'data sources'!$K64 +0.5*(C$9/(C$10*0.293)-C$9/C$165)*'data sources'!$K64</f>
        <v>158.96786768258704</v>
      </c>
      <c r="D206" s="35">
        <f>D$9/(D$14)*'data sources'!$K64 +0.5*(D$9/(D$10*0.293)-D$9/D$165)*'data sources'!$K64</f>
        <v>158.96786768258704</v>
      </c>
      <c r="E206" s="28">
        <f>E$9/(E$14)*'data sources'!$K64 +0.5*(E$9/(E$10*0.293)-E$9/E$165)*'data sources'!$K64</f>
        <v>158.96786768258704</v>
      </c>
      <c r="F206" s="35">
        <f>F$9/(F$14)*'data sources'!$K64 +0.5*(F$9/(F$10*0.293)-F$9/F$165)*'data sources'!$K64</f>
        <v>0</v>
      </c>
      <c r="G206" s="28">
        <f>G$9/(G$14)*'data sources'!$K64 +0.5*(G$9/(G$10*0.293)-G$9/G$165)*'data sources'!$K64</f>
        <v>0</v>
      </c>
      <c r="H206" s="35">
        <f>H$9/(H$14)*'data sources'!$K64 +0.5*(H$9/(H$10*0.293)-H$9/H$165)*'data sources'!$K64</f>
        <v>158.96786768258704</v>
      </c>
    </row>
    <row r="207" spans="1:8" x14ac:dyDescent="0.35">
      <c r="A207" s="1">
        <v>2030</v>
      </c>
      <c r="B207" s="35">
        <f>B$9/(B$14)*'data sources'!$K65 +0.5*(B$9/(B$10*0.293)-B$9/B$165)*'data sources'!$K65</f>
        <v>0</v>
      </c>
      <c r="C207" s="28">
        <f>C$9/(C$14)*'data sources'!$K65 +0.5*(C$9/(C$10*0.293)-C$9/C$165)*'data sources'!$K65</f>
        <v>162.14722503623881</v>
      </c>
      <c r="D207" s="35">
        <f>D$9/(D$14)*'data sources'!$K65 +0.5*(D$9/(D$10*0.293)-D$9/D$165)*'data sources'!$K65</f>
        <v>162.14722503623881</v>
      </c>
      <c r="E207" s="28">
        <f>E$9/(E$14)*'data sources'!$K65 +0.5*(E$9/(E$10*0.293)-E$9/E$165)*'data sources'!$K65</f>
        <v>162.14722503623881</v>
      </c>
      <c r="F207" s="35">
        <f>F$9/(F$14)*'data sources'!$K65 +0.5*(F$9/(F$10*0.293)-F$9/F$165)*'data sources'!$K65</f>
        <v>0</v>
      </c>
      <c r="G207" s="28">
        <f>G$9/(G$14)*'data sources'!$K65 +0.5*(G$9/(G$10*0.293)-G$9/G$165)*'data sources'!$K65</f>
        <v>0</v>
      </c>
      <c r="H207" s="35">
        <f>H$9/(H$14)*'data sources'!$K65 +0.5*(H$9/(H$10*0.293)-H$9/H$165)*'data sources'!$K65</f>
        <v>162.14722503623881</v>
      </c>
    </row>
    <row r="208" spans="1:8" x14ac:dyDescent="0.35">
      <c r="A208" s="1">
        <v>2031</v>
      </c>
      <c r="B208" s="35">
        <f>B$9/(B$14)*'data sources'!$K66 +0.5*(B$9/(B$10*0.293)-B$9/B$165)*'data sources'!$K66</f>
        <v>0</v>
      </c>
      <c r="C208" s="28">
        <f>C$9/(C$14)*'data sources'!$K66 +0.5*(C$9/(C$10*0.293)-C$9/C$165)*'data sources'!$K66</f>
        <v>165.39016953696358</v>
      </c>
      <c r="D208" s="35">
        <f>D$9/(D$14)*'data sources'!$K66 +0.5*(D$9/(D$10*0.293)-D$9/D$165)*'data sources'!$K66</f>
        <v>165.39016953696358</v>
      </c>
      <c r="E208" s="28">
        <f>E$9/(E$14)*'data sources'!$K66 +0.5*(E$9/(E$10*0.293)-E$9/E$165)*'data sources'!$K66</f>
        <v>165.39016953696358</v>
      </c>
      <c r="F208" s="35">
        <f>F$9/(F$14)*'data sources'!$K66 +0.5*(F$9/(F$10*0.293)-F$9/F$165)*'data sources'!$K66</f>
        <v>0</v>
      </c>
      <c r="G208" s="28">
        <f>G$9/(G$14)*'data sources'!$K66 +0.5*(G$9/(G$10*0.293)-G$9/G$165)*'data sources'!$K66</f>
        <v>0</v>
      </c>
      <c r="H208" s="35">
        <f>H$9/(H$14)*'data sources'!$K66 +0.5*(H$9/(H$10*0.293)-H$9/H$165)*'data sources'!$K66</f>
        <v>165.39016953696358</v>
      </c>
    </row>
    <row r="209" spans="1:8" x14ac:dyDescent="0.35">
      <c r="A209" s="1">
        <v>2032</v>
      </c>
      <c r="B209" s="35">
        <f>B$9/(B$14)*'data sources'!$K67 +0.5*(B$9/(B$10*0.293)-B$9/B$165)*'data sources'!$K67</f>
        <v>0</v>
      </c>
      <c r="C209" s="28">
        <f>C$9/(C$14)*'data sources'!$K67 +0.5*(C$9/(C$10*0.293)-C$9/C$165)*'data sources'!$K67</f>
        <v>168.69797292770286</v>
      </c>
      <c r="D209" s="35">
        <f>D$9/(D$14)*'data sources'!$K67 +0.5*(D$9/(D$10*0.293)-D$9/D$165)*'data sources'!$K67</f>
        <v>168.69797292770286</v>
      </c>
      <c r="E209" s="28">
        <f>E$9/(E$14)*'data sources'!$K67 +0.5*(E$9/(E$10*0.293)-E$9/E$165)*'data sources'!$K67</f>
        <v>168.69797292770286</v>
      </c>
      <c r="F209" s="35">
        <f>F$9/(F$14)*'data sources'!$K67 +0.5*(F$9/(F$10*0.293)-F$9/F$165)*'data sources'!$K67</f>
        <v>0</v>
      </c>
      <c r="G209" s="28">
        <f>G$9/(G$14)*'data sources'!$K67 +0.5*(G$9/(G$10*0.293)-G$9/G$165)*'data sources'!$K67</f>
        <v>0</v>
      </c>
      <c r="H209" s="35">
        <f>H$9/(H$14)*'data sources'!$K67 +0.5*(H$9/(H$10*0.293)-H$9/H$165)*'data sources'!$K67</f>
        <v>168.69797292770286</v>
      </c>
    </row>
    <row r="210" spans="1:8" x14ac:dyDescent="0.35">
      <c r="A210" s="1">
        <v>2033</v>
      </c>
      <c r="B210" s="35">
        <f>B$9/(B$14)*'data sources'!$K68 +0.5*(B$9/(B$10*0.293)-B$9/B$165)*'data sources'!$K68</f>
        <v>0</v>
      </c>
      <c r="C210" s="28">
        <f>C$9/(C$14)*'data sources'!$K68 +0.5*(C$9/(C$10*0.293)-C$9/C$165)*'data sources'!$K68</f>
        <v>172.07193238625695</v>
      </c>
      <c r="D210" s="35">
        <f>D$9/(D$14)*'data sources'!$K68 +0.5*(D$9/(D$10*0.293)-D$9/D$165)*'data sources'!$K68</f>
        <v>172.07193238625695</v>
      </c>
      <c r="E210" s="28">
        <f>E$9/(E$14)*'data sources'!$K68 +0.5*(E$9/(E$10*0.293)-E$9/E$165)*'data sources'!$K68</f>
        <v>172.07193238625695</v>
      </c>
      <c r="F210" s="35">
        <f>F$9/(F$14)*'data sources'!$K68 +0.5*(F$9/(F$10*0.293)-F$9/F$165)*'data sources'!$K68</f>
        <v>0</v>
      </c>
      <c r="G210" s="28">
        <f>G$9/(G$14)*'data sources'!$K68 +0.5*(G$9/(G$10*0.293)-G$9/G$165)*'data sources'!$K68</f>
        <v>0</v>
      </c>
      <c r="H210" s="35">
        <f>H$9/(H$14)*'data sources'!$K68 +0.5*(H$9/(H$10*0.293)-H$9/H$165)*'data sources'!$K68</f>
        <v>172.07193238625695</v>
      </c>
    </row>
    <row r="211" spans="1:8" x14ac:dyDescent="0.35">
      <c r="A211" s="1">
        <v>2034</v>
      </c>
      <c r="B211" s="35">
        <f>B$9/(B$14)*'data sources'!$K69 +0.5*(B$9/(B$10*0.293)-B$9/B$165)*'data sources'!$K69</f>
        <v>0</v>
      </c>
      <c r="C211" s="28">
        <f>C$9/(C$14)*'data sources'!$K69 +0.5*(C$9/(C$10*0.293)-C$9/C$165)*'data sources'!$K69</f>
        <v>175.51337103398208</v>
      </c>
      <c r="D211" s="35">
        <f>D$9/(D$14)*'data sources'!$K69 +0.5*(D$9/(D$10*0.293)-D$9/D$165)*'data sources'!$K69</f>
        <v>175.51337103398208</v>
      </c>
      <c r="E211" s="28">
        <f>E$9/(E$14)*'data sources'!$K69 +0.5*(E$9/(E$10*0.293)-E$9/E$165)*'data sources'!$K69</f>
        <v>175.51337103398208</v>
      </c>
      <c r="F211" s="35">
        <f>F$9/(F$14)*'data sources'!$K69 +0.5*(F$9/(F$10*0.293)-F$9/F$165)*'data sources'!$K69</f>
        <v>0</v>
      </c>
      <c r="G211" s="28">
        <f>G$9/(G$14)*'data sources'!$K69 +0.5*(G$9/(G$10*0.293)-G$9/G$165)*'data sources'!$K69</f>
        <v>0</v>
      </c>
      <c r="H211" s="35">
        <f>H$9/(H$14)*'data sources'!$K69 +0.5*(H$9/(H$10*0.293)-H$9/H$165)*'data sources'!$K69</f>
        <v>175.51337103398208</v>
      </c>
    </row>
    <row r="212" spans="1:8" x14ac:dyDescent="0.35">
      <c r="A212" s="1">
        <v>2035</v>
      </c>
      <c r="B212" s="35">
        <f>B$9/(B$14)*'data sources'!$K70 +0.5*(B$9/(B$10*0.293)-B$9/B$165)*'data sources'!$K70</f>
        <v>0</v>
      </c>
      <c r="C212" s="28">
        <f>C$9/(C$14)*'data sources'!$K70 +0.5*(C$9/(C$10*0.293)-C$9/C$165)*'data sources'!$K70</f>
        <v>179.02363845466172</v>
      </c>
      <c r="D212" s="35">
        <f>D$9/(D$14)*'data sources'!$K70 +0.5*(D$9/(D$10*0.293)-D$9/D$165)*'data sources'!$K70</f>
        <v>179.02363845466172</v>
      </c>
      <c r="E212" s="28">
        <f>E$9/(E$14)*'data sources'!$K70 +0.5*(E$9/(E$10*0.293)-E$9/E$165)*'data sources'!$K70</f>
        <v>179.02363845466172</v>
      </c>
      <c r="F212" s="35">
        <f>F$9/(F$14)*'data sources'!$K70 +0.5*(F$9/(F$10*0.293)-F$9/F$165)*'data sources'!$K70</f>
        <v>0</v>
      </c>
      <c r="G212" s="28">
        <f>G$9/(G$14)*'data sources'!$K70 +0.5*(G$9/(G$10*0.293)-G$9/G$165)*'data sources'!$K70</f>
        <v>0</v>
      </c>
      <c r="H212" s="35">
        <f>H$9/(H$14)*'data sources'!$K70 +0.5*(H$9/(H$10*0.293)-H$9/H$165)*'data sources'!$K70</f>
        <v>179.02363845466172</v>
      </c>
    </row>
    <row r="213" spans="1:8" x14ac:dyDescent="0.35">
      <c r="A213" s="1">
        <v>2036</v>
      </c>
      <c r="B213" s="35">
        <f>B$9/(B$14)*'data sources'!$K71 +0.5*(B$9/(B$10*0.293)-B$9/B$165)*'data sources'!$K71</f>
        <v>0</v>
      </c>
      <c r="C213" s="28">
        <f>C$9/(C$14)*'data sources'!$K71 +0.5*(C$9/(C$10*0.293)-C$9/C$165)*'data sources'!$K71</f>
        <v>182.60411122375496</v>
      </c>
      <c r="D213" s="35">
        <f>D$9/(D$14)*'data sources'!$K71 +0.5*(D$9/(D$10*0.293)-D$9/D$165)*'data sources'!$K71</f>
        <v>182.60411122375496</v>
      </c>
      <c r="E213" s="28">
        <f>E$9/(E$14)*'data sources'!$K71 +0.5*(E$9/(E$10*0.293)-E$9/E$165)*'data sources'!$K71</f>
        <v>182.60411122375496</v>
      </c>
      <c r="F213" s="35">
        <f>F$9/(F$14)*'data sources'!$K71 +0.5*(F$9/(F$10*0.293)-F$9/F$165)*'data sources'!$K71</f>
        <v>0</v>
      </c>
      <c r="G213" s="28">
        <f>G$9/(G$14)*'data sources'!$K71 +0.5*(G$9/(G$10*0.293)-G$9/G$165)*'data sources'!$K71</f>
        <v>0</v>
      </c>
      <c r="H213" s="35">
        <f>H$9/(H$14)*'data sources'!$K71 +0.5*(H$9/(H$10*0.293)-H$9/H$165)*'data sources'!$K71</f>
        <v>182.60411122375496</v>
      </c>
    </row>
    <row r="214" spans="1:8" x14ac:dyDescent="0.35">
      <c r="A214" s="1">
        <v>2037</v>
      </c>
      <c r="B214" s="35">
        <f>B$9/(B$14)*'data sources'!$K72 +0.5*(B$9/(B$10*0.293)-B$9/B$165)*'data sources'!$K72</f>
        <v>0</v>
      </c>
      <c r="C214" s="28">
        <f>C$9/(C$14)*'data sources'!$K72 +0.5*(C$9/(C$10*0.293)-C$9/C$165)*'data sources'!$K72</f>
        <v>186.25619344823008</v>
      </c>
      <c r="D214" s="35">
        <f>D$9/(D$14)*'data sources'!$K72 +0.5*(D$9/(D$10*0.293)-D$9/D$165)*'data sources'!$K72</f>
        <v>186.25619344823008</v>
      </c>
      <c r="E214" s="28">
        <f>E$9/(E$14)*'data sources'!$K72 +0.5*(E$9/(E$10*0.293)-E$9/E$165)*'data sources'!$K72</f>
        <v>186.25619344823008</v>
      </c>
      <c r="F214" s="35">
        <f>F$9/(F$14)*'data sources'!$K72 +0.5*(F$9/(F$10*0.293)-F$9/F$165)*'data sources'!$K72</f>
        <v>0</v>
      </c>
      <c r="G214" s="28">
        <f>G$9/(G$14)*'data sources'!$K72 +0.5*(G$9/(G$10*0.293)-G$9/G$165)*'data sources'!$K72</f>
        <v>0</v>
      </c>
      <c r="H214" s="35">
        <f>H$9/(H$14)*'data sources'!$K72 +0.5*(H$9/(H$10*0.293)-H$9/H$165)*'data sources'!$K72</f>
        <v>186.25619344823008</v>
      </c>
    </row>
    <row r="215" spans="1:8" x14ac:dyDescent="0.35">
      <c r="A215" s="1">
        <v>2038</v>
      </c>
      <c r="B215" s="35"/>
      <c r="C215" s="28"/>
      <c r="D215" s="35"/>
      <c r="E215" s="28"/>
      <c r="F215" s="35"/>
      <c r="G215" s="28"/>
      <c r="H215" s="35"/>
    </row>
    <row r="216" spans="1:8" x14ac:dyDescent="0.35">
      <c r="A216" s="1">
        <v>2039</v>
      </c>
      <c r="B216" s="35"/>
      <c r="C216" s="28"/>
      <c r="D216" s="35"/>
      <c r="E216" s="28"/>
      <c r="F216" s="35"/>
      <c r="G216" s="28"/>
      <c r="H216" s="35"/>
    </row>
    <row r="217" spans="1:8" x14ac:dyDescent="0.35">
      <c r="A217" s="1">
        <v>2040</v>
      </c>
      <c r="B217" s="35"/>
      <c r="C217" s="28"/>
      <c r="D217" s="35"/>
      <c r="E217" s="28"/>
      <c r="F217" s="35"/>
      <c r="G217" s="28"/>
      <c r="H217" s="35"/>
    </row>
    <row r="218" spans="1:8" x14ac:dyDescent="0.35">
      <c r="A218" s="1">
        <v>2041</v>
      </c>
      <c r="B218" s="35"/>
      <c r="C218" s="28"/>
      <c r="D218" s="35"/>
      <c r="E218" s="28"/>
      <c r="F218" s="35"/>
      <c r="G218" s="28"/>
      <c r="H218" s="35"/>
    </row>
    <row r="219" spans="1:8" x14ac:dyDescent="0.35">
      <c r="A219" s="1">
        <v>2042</v>
      </c>
      <c r="B219" s="35"/>
      <c r="C219" s="28"/>
      <c r="D219" s="35"/>
      <c r="E219" s="28"/>
      <c r="F219" s="35"/>
      <c r="G219" s="28"/>
      <c r="H219" s="35"/>
    </row>
    <row r="220" spans="1:8" x14ac:dyDescent="0.35">
      <c r="A220" s="1">
        <v>2043</v>
      </c>
      <c r="B220" s="35"/>
      <c r="C220" s="28"/>
      <c r="D220" s="35"/>
      <c r="E220" s="28"/>
      <c r="F220" s="35"/>
      <c r="G220" s="28"/>
      <c r="H220" s="35"/>
    </row>
    <row r="221" spans="1:8" x14ac:dyDescent="0.35">
      <c r="A221" s="1">
        <v>2044</v>
      </c>
      <c r="B221" s="35"/>
      <c r="C221" s="28"/>
      <c r="D221" s="35"/>
      <c r="E221" s="28"/>
      <c r="F221" s="35"/>
      <c r="G221" s="28"/>
      <c r="H221" s="35"/>
    </row>
    <row r="222" spans="1:8" x14ac:dyDescent="0.35">
      <c r="A222" s="1">
        <v>2045</v>
      </c>
      <c r="B222" s="35"/>
      <c r="C222" s="28"/>
      <c r="D222" s="35"/>
      <c r="E222" s="28"/>
      <c r="F222" s="35"/>
      <c r="G222" s="28"/>
      <c r="H222" s="35"/>
    </row>
    <row r="223" spans="1:8" x14ac:dyDescent="0.35">
      <c r="A223" s="1">
        <v>2046</v>
      </c>
      <c r="B223" s="35"/>
      <c r="C223" s="28"/>
      <c r="D223" s="35"/>
      <c r="E223" s="28"/>
      <c r="F223" s="35"/>
      <c r="G223" s="28"/>
      <c r="H223" s="35"/>
    </row>
    <row r="224" spans="1:8" x14ac:dyDescent="0.35">
      <c r="A224" s="1">
        <v>2047</v>
      </c>
      <c r="B224" s="35"/>
      <c r="C224" s="28"/>
      <c r="D224" s="35"/>
      <c r="E224" s="28"/>
      <c r="F224" s="35"/>
      <c r="G224" s="28"/>
      <c r="H224" s="35"/>
    </row>
    <row r="225" spans="1:8" x14ac:dyDescent="0.35">
      <c r="A225" s="1">
        <v>2048</v>
      </c>
      <c r="B225" s="35"/>
      <c r="C225" s="28"/>
      <c r="D225" s="35"/>
      <c r="E225" s="28"/>
      <c r="F225" s="35"/>
      <c r="G225" s="28"/>
      <c r="H225" s="35"/>
    </row>
    <row r="226" spans="1:8" x14ac:dyDescent="0.35">
      <c r="A226" s="1">
        <v>2049</v>
      </c>
      <c r="B226" s="35"/>
      <c r="C226" s="28"/>
      <c r="D226" s="35"/>
      <c r="E226" s="28"/>
      <c r="F226" s="35"/>
      <c r="G226" s="28"/>
      <c r="H226" s="35"/>
    </row>
    <row r="227" spans="1:8" x14ac:dyDescent="0.35">
      <c r="A227" s="1">
        <v>2050</v>
      </c>
      <c r="B227" s="35"/>
      <c r="C227" s="28"/>
      <c r="D227" s="35"/>
      <c r="E227" s="28"/>
      <c r="F227" s="35"/>
      <c r="G227" s="28"/>
      <c r="H227" s="35"/>
    </row>
    <row r="228" spans="1:8" x14ac:dyDescent="0.35">
      <c r="A228" t="s">
        <v>27</v>
      </c>
      <c r="B228" s="35"/>
      <c r="C228" s="28"/>
      <c r="D228" s="35"/>
      <c r="E228" s="28"/>
      <c r="F228" s="35"/>
      <c r="G228" s="28"/>
      <c r="H228" s="35"/>
    </row>
    <row r="229" spans="1:8" x14ac:dyDescent="0.35">
      <c r="A229" s="1">
        <v>2021</v>
      </c>
      <c r="B229" s="35">
        <f t="shared" ref="B229:D229" si="31">B37+B69+B102-B134-B166-B198</f>
        <v>0</v>
      </c>
      <c r="C229" s="28">
        <f t="shared" ref="C229" si="32">C37+C69+C102-C134-C166-C198</f>
        <v>0</v>
      </c>
      <c r="D229" s="35">
        <f t="shared" si="31"/>
        <v>0</v>
      </c>
      <c r="E229" s="28">
        <f t="shared" ref="E229:F229" si="33">E37+E69+E102-E134-E166-E198</f>
        <v>0</v>
      </c>
      <c r="F229" s="35">
        <f t="shared" si="33"/>
        <v>0</v>
      </c>
      <c r="G229" s="28">
        <f t="shared" ref="G229:H229" si="34">G37+G69+G102-G134-G166-G198</f>
        <v>0</v>
      </c>
      <c r="H229" s="35">
        <f t="shared" si="34"/>
        <v>0</v>
      </c>
    </row>
    <row r="230" spans="1:8" x14ac:dyDescent="0.35">
      <c r="A230" s="1">
        <v>2022</v>
      </c>
      <c r="B230" s="35">
        <f t="shared" ref="B230:D230" si="35">B38+B70+B103-B135-B167-B199</f>
        <v>0</v>
      </c>
      <c r="C230" s="28">
        <f t="shared" ref="C230" si="36">C38+C70+C103-C135-C167-C199</f>
        <v>0</v>
      </c>
      <c r="D230" s="35">
        <f t="shared" si="35"/>
        <v>0</v>
      </c>
      <c r="E230" s="28">
        <f t="shared" ref="E230:F230" si="37">E38+E70+E103-E135-E167-E199</f>
        <v>0</v>
      </c>
      <c r="F230" s="35">
        <f t="shared" si="37"/>
        <v>0</v>
      </c>
      <c r="G230" s="28">
        <f t="shared" ref="G230:H230" si="38">G38+G70+G103-G135-G167-G199</f>
        <v>0</v>
      </c>
      <c r="H230" s="35">
        <f t="shared" si="38"/>
        <v>0</v>
      </c>
    </row>
    <row r="231" spans="1:8" x14ac:dyDescent="0.35">
      <c r="A231" s="1">
        <v>2023</v>
      </c>
      <c r="B231" s="35">
        <f t="shared" ref="B231:D231" si="39">B39+B71+B104-B136-B168-B200</f>
        <v>-378.87937679603488</v>
      </c>
      <c r="C231" s="28">
        <f t="shared" ref="C231" si="40">C39+C71+C104-C136-C168-C200</f>
        <v>-417.19137159757162</v>
      </c>
      <c r="D231" s="35">
        <f t="shared" si="39"/>
        <v>-417.19137159757162</v>
      </c>
      <c r="E231" s="28">
        <f t="shared" ref="E231:F231" si="41">E39+E71+E104-E136-E168-E200</f>
        <v>-567.41417227861962</v>
      </c>
      <c r="F231" s="35">
        <f t="shared" si="41"/>
        <v>-144.97147789290113</v>
      </c>
      <c r="G231" s="28">
        <f t="shared" ref="G231:H231" si="42">G39+G71+G104-G136-G168-G200</f>
        <v>-291.16391470735971</v>
      </c>
      <c r="H231" s="35">
        <f t="shared" si="42"/>
        <v>-417.19137159757162</v>
      </c>
    </row>
    <row r="232" spans="1:8" x14ac:dyDescent="0.35">
      <c r="A232" s="1">
        <v>2024</v>
      </c>
      <c r="B232" s="35">
        <f t="shared" ref="B232:D232" si="43">B40+B72+B105-B137-B169-B201</f>
        <v>-359.15854537143673</v>
      </c>
      <c r="C232" s="28">
        <f t="shared" ref="C232" si="44">C40+C72+C105-C137-C169-C201</f>
        <v>-393.22890113235593</v>
      </c>
      <c r="D232" s="35">
        <f t="shared" si="43"/>
        <v>-393.22890113235593</v>
      </c>
      <c r="E232" s="28">
        <f t="shared" ref="E232:F232" si="45">E40+E72+E105-E137-E169-E201</f>
        <v>-553.7708890982102</v>
      </c>
      <c r="F232" s="35">
        <f t="shared" si="45"/>
        <v>-120.57248849024032</v>
      </c>
      <c r="G232" s="28">
        <f t="shared" ref="G232:H232" si="46">G40+G72+G105-G137-G169-G201</f>
        <v>-269.68877404098805</v>
      </c>
      <c r="H232" s="35">
        <f t="shared" si="46"/>
        <v>-393.22890113235593</v>
      </c>
    </row>
    <row r="233" spans="1:8" x14ac:dyDescent="0.35">
      <c r="A233" s="1">
        <v>2025</v>
      </c>
      <c r="B233" s="35">
        <f t="shared" ref="B233:D233" si="47">B41+B73+B106-B138-B170-B202</f>
        <v>-261.94671322139084</v>
      </c>
      <c r="C233" s="28">
        <f t="shared" ref="C233" si="48">C41+C73+C106-C138-C170-C202</f>
        <v>-277.54727405689073</v>
      </c>
      <c r="D233" s="35">
        <f t="shared" si="47"/>
        <v>-277.54727405689073</v>
      </c>
      <c r="E233" s="28">
        <f t="shared" ref="E233:F233" si="49">E41+E73+E106-E138-E170-E202</f>
        <v>-469.27320141557664</v>
      </c>
      <c r="F233" s="35">
        <f t="shared" si="49"/>
        <v>-18.58893520257061</v>
      </c>
      <c r="G233" s="28">
        <f t="shared" ref="G233:H233" si="50">G41+G73+G106-G138-G170-G202</f>
        <v>-170.6875464643332</v>
      </c>
      <c r="H233" s="35">
        <f t="shared" si="50"/>
        <v>-277.54727405689073</v>
      </c>
    </row>
    <row r="234" spans="1:8" x14ac:dyDescent="0.35">
      <c r="A234" s="1">
        <v>2026</v>
      </c>
      <c r="B234" s="35">
        <f t="shared" ref="B234:D234" si="51">B42+B74+B107-B139-B171-B203</f>
        <v>-218.7143711582612</v>
      </c>
      <c r="C234" s="28">
        <f t="shared" ref="C234" si="52">C42+C74+C107-C139-C171-C203</f>
        <v>-225.73491601635754</v>
      </c>
      <c r="D234" s="35">
        <f t="shared" si="51"/>
        <v>-225.73491601635754</v>
      </c>
      <c r="E234" s="28">
        <f t="shared" ref="E234:F234" si="53">E42+E74+E107-E139-E171-E203</f>
        <v>-434.28345332854542</v>
      </c>
      <c r="F234" s="35">
        <f t="shared" si="53"/>
        <v>29.510562420935585</v>
      </c>
      <c r="G234" s="28">
        <f t="shared" ref="G234:H234" si="54">G42+G74+G107-G139-G171-G203</f>
        <v>-125.63002106606233</v>
      </c>
      <c r="H234" s="35">
        <f t="shared" si="54"/>
        <v>-225.73491601635754</v>
      </c>
    </row>
    <row r="235" spans="1:8" x14ac:dyDescent="0.35">
      <c r="A235" s="1">
        <v>2027</v>
      </c>
      <c r="B235" s="35">
        <f t="shared" ref="B235:D235" si="55">B43+B75+B108-B140-B172-B204</f>
        <v>-188.10855422874872</v>
      </c>
      <c r="C235" s="28">
        <f t="shared" ref="C235" si="56">C43+C75+C108-C140-C172-C204</f>
        <v>-188.85243037060937</v>
      </c>
      <c r="D235" s="35">
        <f t="shared" si="55"/>
        <v>-188.85243037060937</v>
      </c>
      <c r="E235" s="28">
        <f t="shared" ref="E235:F235" si="57">E43+E75+E108-E140-E172-E204</f>
        <v>-410.94501104353634</v>
      </c>
      <c r="F235" s="35">
        <f t="shared" si="57"/>
        <v>65.080878022031953</v>
      </c>
      <c r="G235" s="28">
        <f t="shared" ref="G235:H235" si="58">G43+G75+G108-G140-G172-G204</f>
        <v>-93.162517134705894</v>
      </c>
      <c r="H235" s="35">
        <f t="shared" si="58"/>
        <v>-188.85243037060937</v>
      </c>
    </row>
    <row r="236" spans="1:8" x14ac:dyDescent="0.35">
      <c r="A236" s="1">
        <v>2028</v>
      </c>
      <c r="B236" s="35">
        <f t="shared" ref="B236:D236" si="59">B44+B76+B109-B141-B173-B205</f>
        <v>-121.94788479056517</v>
      </c>
      <c r="C236" s="28">
        <f t="shared" ref="C236" si="60">C44+C76+C109-C141-C173-C205</f>
        <v>-109.87933439963318</v>
      </c>
      <c r="D236" s="35">
        <f t="shared" si="59"/>
        <v>-109.87933439963318</v>
      </c>
      <c r="E236" s="28">
        <f t="shared" ref="E236:F236" si="61">E44+E76+E109-E141-E173-E205</f>
        <v>-355.14989894633959</v>
      </c>
      <c r="F236" s="35">
        <f t="shared" si="61"/>
        <v>136.30533610523099</v>
      </c>
      <c r="G236" s="28">
        <f t="shared" ref="G236:H236" si="62">G44+G76+G109-G141-G173-G205</f>
        <v>-25.102926954641632</v>
      </c>
      <c r="H236" s="35">
        <f t="shared" si="62"/>
        <v>-109.87933439963318</v>
      </c>
    </row>
    <row r="237" spans="1:8" x14ac:dyDescent="0.35">
      <c r="A237" s="1">
        <v>2029</v>
      </c>
      <c r="B237" s="35">
        <f t="shared" ref="B237:D237" si="63">B45+B77+B110-B142-B174-B206</f>
        <v>-71.460122336681991</v>
      </c>
      <c r="C237" s="28">
        <f t="shared" ref="C237" si="64">C45+C77+C110-C142-C174-C206</f>
        <v>-49.440825189581915</v>
      </c>
      <c r="D237" s="35">
        <f t="shared" si="63"/>
        <v>-49.440825189581915</v>
      </c>
      <c r="E237" s="28">
        <f t="shared" ref="E237:F237" si="65">E45+E77+E110-E142-E174-E206</f>
        <v>-313.79874817662255</v>
      </c>
      <c r="F237" s="35">
        <f t="shared" si="65"/>
        <v>191.95816297703021</v>
      </c>
      <c r="G237" s="28">
        <f t="shared" ref="G237:H237" si="66">G45+G77+G110-G142-G174-G206</f>
        <v>27.321734655960029</v>
      </c>
      <c r="H237" s="35">
        <f t="shared" si="66"/>
        <v>-49.440825189581915</v>
      </c>
    </row>
    <row r="238" spans="1:8" x14ac:dyDescent="0.35">
      <c r="A238" s="1">
        <v>2030</v>
      </c>
      <c r="B238" s="35">
        <f t="shared" ref="B238:D238" si="67">B46+B78+B111-B143-B175-B207</f>
        <v>-24.551593532717035</v>
      </c>
      <c r="C238" s="28">
        <f t="shared" ref="C238" si="68">C46+C78+C111-C143-C175-C207</f>
        <v>6.7756179854673064</v>
      </c>
      <c r="D238" s="35">
        <f t="shared" si="67"/>
        <v>6.7756179854673064</v>
      </c>
      <c r="E238" s="28">
        <f t="shared" ref="E238:F238" si="69">E46+E78+E111-E143-E175-E207</f>
        <v>-275.82177087768923</v>
      </c>
      <c r="F238" s="35">
        <f t="shared" si="69"/>
        <v>244.13505748726931</v>
      </c>
      <c r="G238" s="28">
        <f t="shared" ref="G238:H238" si="70">G46+G78+G111-G143-G175-G207</f>
        <v>76.205900599777763</v>
      </c>
      <c r="H238" s="35">
        <f t="shared" si="70"/>
        <v>6.7756179854673064</v>
      </c>
    </row>
    <row r="239" spans="1:8" x14ac:dyDescent="0.35">
      <c r="A239" s="1">
        <v>2031</v>
      </c>
      <c r="B239" s="35">
        <f t="shared" ref="B239:D239" si="71">B47+B79+B112-B144-B176-B208</f>
        <v>44.522256889148821</v>
      </c>
      <c r="C239" s="28">
        <f t="shared" ref="C239" si="72">C47+C79+C112-C144-C176-C208</f>
        <v>89.237649466078039</v>
      </c>
      <c r="D239" s="35">
        <f t="shared" si="71"/>
        <v>89.237649466078039</v>
      </c>
      <c r="E239" s="28">
        <f t="shared" ref="E239:F239" si="73">E47+E79+E112-E144-E176-E208</f>
        <v>-217.65190295450719</v>
      </c>
      <c r="F239" s="35">
        <f t="shared" si="73"/>
        <v>318.58264092953505</v>
      </c>
      <c r="G239" s="28">
        <f t="shared" ref="G239:H239" si="74">G47+G79+G112-G144-G176-G208</f>
        <v>147.29490090429385</v>
      </c>
      <c r="H239" s="35">
        <f t="shared" si="74"/>
        <v>89.237649466078039</v>
      </c>
    </row>
    <row r="240" spans="1:8" x14ac:dyDescent="0.35">
      <c r="A240" s="1">
        <v>2032</v>
      </c>
      <c r="B240" s="35">
        <f t="shared" ref="B240:D240" si="75">B48+B80+B113-B145-B177-B209</f>
        <v>102.91648328563464</v>
      </c>
      <c r="C240" s="28">
        <f t="shared" ref="C240" si="76">C48+C80+C113-C145-C177-C209</f>
        <v>159.07521863658573</v>
      </c>
      <c r="D240" s="35">
        <f t="shared" si="75"/>
        <v>159.07521863658573</v>
      </c>
      <c r="E240" s="28">
        <f t="shared" ref="E240:F240" si="77">E48+E80+E113-E145-E177-E209</f>
        <v>-169.36051561111458</v>
      </c>
      <c r="F240" s="35">
        <f t="shared" si="77"/>
        <v>382.45807500682861</v>
      </c>
      <c r="G240" s="28">
        <f t="shared" ref="G240:H240" si="78">G48+G80+G113-G145-G177-G209</f>
        <v>207.74458018108237</v>
      </c>
      <c r="H240" s="35">
        <f t="shared" si="78"/>
        <v>159.07521863658573</v>
      </c>
    </row>
    <row r="241" spans="1:8" x14ac:dyDescent="0.35">
      <c r="A241" s="1">
        <v>2033</v>
      </c>
      <c r="B241" s="35">
        <f t="shared" ref="B241:D241" si="79">B49+B81+B114-B146-B178-B210</f>
        <v>145.41598227785346</v>
      </c>
      <c r="C241" s="28">
        <f t="shared" ref="C241" si="80">C49+C81+C114-C146-C178-C210</f>
        <v>210.11680111352774</v>
      </c>
      <c r="D241" s="35">
        <f t="shared" si="79"/>
        <v>210.11680111352774</v>
      </c>
      <c r="E241" s="28">
        <f t="shared" ref="E241:F241" si="81">E49+E81+E114-E146-E178-E210</f>
        <v>-135.72403678156917</v>
      </c>
      <c r="F241" s="35">
        <f t="shared" si="81"/>
        <v>430.54840583347118</v>
      </c>
      <c r="G241" s="28">
        <f t="shared" ref="G241:H241" si="82">G49+G81+G114-G146-G178-G210</f>
        <v>252.34064111121018</v>
      </c>
      <c r="H241" s="35">
        <f t="shared" si="82"/>
        <v>210.11680111352774</v>
      </c>
    </row>
    <row r="242" spans="1:8" x14ac:dyDescent="0.35">
      <c r="A242" s="1">
        <v>2034</v>
      </c>
      <c r="B242" s="35">
        <f t="shared" ref="B242:D242" si="83">B50+B82+B115-B147-B179-B211</f>
        <v>215.42013990065195</v>
      </c>
      <c r="C242" s="28">
        <f t="shared" ref="C242" si="84">C50+C82+C115-C147-C179-C211</f>
        <v>293.7236672108848</v>
      </c>
      <c r="D242" s="35">
        <f t="shared" si="83"/>
        <v>293.7236672108848</v>
      </c>
      <c r="E242" s="28">
        <f t="shared" ref="E242:F242" si="85">E50+E82+E115-E147-E179-E211</f>
        <v>-77.012611952505694</v>
      </c>
      <c r="F242" s="35">
        <f t="shared" si="85"/>
        <v>506.25521192738222</v>
      </c>
      <c r="G242" s="28">
        <f t="shared" ref="G242:H242" si="86">G50+G82+G115-G147-G179-G211</f>
        <v>324.48329191067592</v>
      </c>
      <c r="H242" s="35">
        <f t="shared" si="86"/>
        <v>293.7236672108848</v>
      </c>
    </row>
    <row r="243" spans="1:8" x14ac:dyDescent="0.35">
      <c r="A243" s="1">
        <v>2035</v>
      </c>
      <c r="B243" s="35">
        <f t="shared" ref="B243:D243" si="87">B51+B83+B116-B148-B180-B212</f>
        <v>254.28336793016337</v>
      </c>
      <c r="C243" s="28">
        <f t="shared" ref="C243" si="88">C51+C83+C116-C148-C180-C212</f>
        <v>340.49202819481775</v>
      </c>
      <c r="D243" s="35">
        <f t="shared" si="87"/>
        <v>340.49202819481775</v>
      </c>
      <c r="E243" s="28">
        <f t="shared" ref="E243:F243" si="89">E51+E83+E116-E148-E180-E212</f>
        <v>-46.918093757740081</v>
      </c>
      <c r="F243" s="35">
        <f t="shared" si="89"/>
        <v>550.9351413974282</v>
      </c>
      <c r="G243" s="28">
        <f t="shared" ref="G243:H243" si="90">G51+G83+G116-G148-G180-G212</f>
        <v>365.52778298038783</v>
      </c>
      <c r="H243" s="35">
        <f t="shared" si="90"/>
        <v>340.49202819481775</v>
      </c>
    </row>
    <row r="244" spans="1:8" x14ac:dyDescent="0.35">
      <c r="A244" s="1">
        <v>2036</v>
      </c>
      <c r="B244" s="35">
        <f t="shared" ref="B244:D244" si="91">B52+B84+B117-B149-B181-B213</f>
        <v>261.12597198658352</v>
      </c>
      <c r="C244" s="28">
        <f t="shared" ref="C244" si="92">C52+C84+C117-C149-C181-C213</f>
        <v>349.38111446258546</v>
      </c>
      <c r="D244" s="35">
        <f t="shared" si="91"/>
        <v>349.38111446258546</v>
      </c>
      <c r="E244" s="28">
        <f t="shared" ref="E244:F244" si="93">E52+E84+E117-E149-E181-E213</f>
        <v>-46.247988834703108</v>
      </c>
      <c r="F244" s="35">
        <f t="shared" si="93"/>
        <v>563.71078092319362</v>
      </c>
      <c r="G244" s="28">
        <f t="shared" ref="G244:H244" si="94">G52+G84+G117-G149-G181-G213</f>
        <v>374.5952753378125</v>
      </c>
      <c r="H244" s="35">
        <f t="shared" si="94"/>
        <v>349.38111446258546</v>
      </c>
    </row>
    <row r="245" spans="1:8" x14ac:dyDescent="0.35">
      <c r="A245" s="1">
        <v>2037</v>
      </c>
      <c r="B245" s="35">
        <f t="shared" ref="B245:D245" si="95">B53+B85+B118-B150-B182-B214</f>
        <v>331.59048400408221</v>
      </c>
      <c r="C245" s="28">
        <f t="shared" ref="C245" si="96">C53+C85+C118-C150-C182-C214</f>
        <v>433.57933457695219</v>
      </c>
      <c r="D245" s="35">
        <f t="shared" si="95"/>
        <v>433.57933457695219</v>
      </c>
      <c r="E245" s="28">
        <f t="shared" ref="E245:F245" si="97">E53+E85+E118-E150-E182-E214</f>
        <v>12.55577072129509</v>
      </c>
      <c r="F245" s="35">
        <f t="shared" si="97"/>
        <v>640.2269891194245</v>
      </c>
      <c r="G245" s="28">
        <f t="shared" ref="G245:H245" si="98">G53+G85+G118-G150-G182-G214</f>
        <v>447.32917342233566</v>
      </c>
      <c r="H245" s="35">
        <f t="shared" si="98"/>
        <v>433.57933457695219</v>
      </c>
    </row>
    <row r="246" spans="1:8" x14ac:dyDescent="0.35">
      <c r="A246" s="1">
        <v>2038</v>
      </c>
      <c r="B246" s="35">
        <f t="shared" ref="B246:D246" si="99">B54+B86+B119-B151-B183-B215</f>
        <v>0</v>
      </c>
      <c r="C246" s="28">
        <f t="shared" ref="C246" si="100">C54+C86+C119-C151-C183-C215</f>
        <v>0</v>
      </c>
      <c r="D246" s="35">
        <f t="shared" si="99"/>
        <v>0</v>
      </c>
      <c r="E246" s="28">
        <f t="shared" ref="E246:F246" si="101">E54+E86+E119-E151-E183-E215</f>
        <v>0</v>
      </c>
      <c r="F246" s="35">
        <f t="shared" si="101"/>
        <v>0</v>
      </c>
      <c r="G246" s="28">
        <f t="shared" ref="G246:H246" si="102">G54+G86+G119-G151-G183-G215</f>
        <v>0</v>
      </c>
      <c r="H246" s="35">
        <f t="shared" si="102"/>
        <v>0</v>
      </c>
    </row>
    <row r="247" spans="1:8" x14ac:dyDescent="0.35">
      <c r="A247" s="1">
        <v>2039</v>
      </c>
      <c r="B247" s="35">
        <f t="shared" ref="B247:D247" si="103">B55+B87+B120-B152-B184-B216</f>
        <v>0</v>
      </c>
      <c r="C247" s="28">
        <f t="shared" ref="C247" si="104">C55+C87+C120-C152-C184-C216</f>
        <v>0</v>
      </c>
      <c r="D247" s="35">
        <f t="shared" si="103"/>
        <v>0</v>
      </c>
      <c r="E247" s="28">
        <f t="shared" ref="E247:F247" si="105">E55+E87+E120-E152-E184-E216</f>
        <v>0</v>
      </c>
      <c r="F247" s="35">
        <f t="shared" si="105"/>
        <v>0</v>
      </c>
      <c r="G247" s="28">
        <f t="shared" ref="G247:H247" si="106">G55+G87+G120-G152-G184-G216</f>
        <v>0</v>
      </c>
      <c r="H247" s="35">
        <f t="shared" si="106"/>
        <v>0</v>
      </c>
    </row>
    <row r="248" spans="1:8" x14ac:dyDescent="0.35">
      <c r="A248" s="1">
        <v>2040</v>
      </c>
      <c r="B248" s="35">
        <f t="shared" ref="B248:D248" si="107">B56+B88+B121-B153-B185-B217</f>
        <v>0</v>
      </c>
      <c r="C248" s="28">
        <f t="shared" ref="C248" si="108">C56+C88+C121-C153-C185-C217</f>
        <v>0</v>
      </c>
      <c r="D248" s="35">
        <f t="shared" si="107"/>
        <v>0</v>
      </c>
      <c r="E248" s="28">
        <f t="shared" ref="E248:F248" si="109">E56+E88+E121-E153-E185-E217</f>
        <v>0</v>
      </c>
      <c r="F248" s="35">
        <f t="shared" si="109"/>
        <v>0</v>
      </c>
      <c r="G248" s="28">
        <f t="shared" ref="G248:H248" si="110">G56+G88+G121-G153-G185-G217</f>
        <v>0</v>
      </c>
      <c r="H248" s="35">
        <f t="shared" si="110"/>
        <v>0</v>
      </c>
    </row>
    <row r="249" spans="1:8" x14ac:dyDescent="0.35">
      <c r="A249" s="1">
        <v>2041</v>
      </c>
      <c r="B249" s="35">
        <f t="shared" ref="B249:D249" si="111">B57+B89+B122-B154-B186-B218</f>
        <v>0</v>
      </c>
      <c r="C249" s="28">
        <f t="shared" ref="C249" si="112">C57+C89+C122-C154-C186-C218</f>
        <v>0</v>
      </c>
      <c r="D249" s="35">
        <f t="shared" si="111"/>
        <v>0</v>
      </c>
      <c r="E249" s="28">
        <f t="shared" ref="E249:F249" si="113">E57+E89+E122-E154-E186-E218</f>
        <v>0</v>
      </c>
      <c r="F249" s="35">
        <f t="shared" si="113"/>
        <v>0</v>
      </c>
      <c r="G249" s="28">
        <f t="shared" ref="G249:H249" si="114">G57+G89+G122-G154-G186-G218</f>
        <v>0</v>
      </c>
      <c r="H249" s="35">
        <f t="shared" si="114"/>
        <v>0</v>
      </c>
    </row>
    <row r="250" spans="1:8" x14ac:dyDescent="0.35">
      <c r="A250" s="1">
        <v>2042</v>
      </c>
      <c r="B250" s="35">
        <f t="shared" ref="B250:D250" si="115">B58+B90+B123-B155-B187-B219</f>
        <v>0</v>
      </c>
      <c r="C250" s="28">
        <f t="shared" ref="C250" si="116">C58+C90+C123-C155-C187-C219</f>
        <v>0</v>
      </c>
      <c r="D250" s="35">
        <f t="shared" si="115"/>
        <v>0</v>
      </c>
      <c r="E250" s="28">
        <f t="shared" ref="E250:F250" si="117">E58+E90+E123-E155-E187-E219</f>
        <v>0</v>
      </c>
      <c r="F250" s="35">
        <f t="shared" si="117"/>
        <v>0</v>
      </c>
      <c r="G250" s="28">
        <f t="shared" ref="G250:H250" si="118">G58+G90+G123-G155-G187-G219</f>
        <v>0</v>
      </c>
      <c r="H250" s="35">
        <f t="shared" si="118"/>
        <v>0</v>
      </c>
    </row>
    <row r="251" spans="1:8" x14ac:dyDescent="0.35">
      <c r="A251" s="1">
        <v>2043</v>
      </c>
      <c r="B251" s="35">
        <f t="shared" ref="B251:D251" si="119">B59+B91+B124-B156-B188-B220</f>
        <v>0</v>
      </c>
      <c r="C251" s="28">
        <f t="shared" ref="C251" si="120">C59+C91+C124-C156-C188-C220</f>
        <v>0</v>
      </c>
      <c r="D251" s="35">
        <f t="shared" si="119"/>
        <v>0</v>
      </c>
      <c r="E251" s="28">
        <f t="shared" ref="E251:F251" si="121">E59+E91+E124-E156-E188-E220</f>
        <v>0</v>
      </c>
      <c r="F251" s="35">
        <f t="shared" si="121"/>
        <v>0</v>
      </c>
      <c r="G251" s="28">
        <f t="shared" ref="G251:H251" si="122">G59+G91+G124-G156-G188-G220</f>
        <v>0</v>
      </c>
      <c r="H251" s="35">
        <f t="shared" si="122"/>
        <v>0</v>
      </c>
    </row>
    <row r="252" spans="1:8" x14ac:dyDescent="0.35">
      <c r="A252" s="1">
        <v>2044</v>
      </c>
      <c r="B252" s="35">
        <f t="shared" ref="B252:D252" si="123">B60+B92+B125-B157-B189-B221</f>
        <v>0</v>
      </c>
      <c r="C252" s="28">
        <f t="shared" ref="C252" si="124">C60+C92+C125-C157-C189-C221</f>
        <v>0</v>
      </c>
      <c r="D252" s="35">
        <f t="shared" si="123"/>
        <v>0</v>
      </c>
      <c r="E252" s="28">
        <f t="shared" ref="E252:F252" si="125">E60+E92+E125-E157-E189-E221</f>
        <v>0</v>
      </c>
      <c r="F252" s="35">
        <f t="shared" si="125"/>
        <v>0</v>
      </c>
      <c r="G252" s="28">
        <f t="shared" ref="G252:H252" si="126">G60+G92+G125-G157-G189-G221</f>
        <v>0</v>
      </c>
      <c r="H252" s="35">
        <f t="shared" si="126"/>
        <v>0</v>
      </c>
    </row>
    <row r="253" spans="1:8" x14ac:dyDescent="0.35">
      <c r="A253" s="1">
        <v>2045</v>
      </c>
      <c r="B253" s="35">
        <f t="shared" ref="B253:D253" si="127">B61+B93+B126-B158-B190-B222</f>
        <v>0</v>
      </c>
      <c r="C253" s="28">
        <f t="shared" ref="C253" si="128">C61+C93+C126-C158-C190-C222</f>
        <v>0</v>
      </c>
      <c r="D253" s="35">
        <f t="shared" si="127"/>
        <v>0</v>
      </c>
      <c r="E253" s="28">
        <f t="shared" ref="E253:F253" si="129">E61+E93+E126-E158-E190-E222</f>
        <v>0</v>
      </c>
      <c r="F253" s="35">
        <f t="shared" si="129"/>
        <v>0</v>
      </c>
      <c r="G253" s="28">
        <f t="shared" ref="G253:H253" si="130">G61+G93+G126-G158-G190-G222</f>
        <v>0</v>
      </c>
      <c r="H253" s="35">
        <f t="shared" si="130"/>
        <v>0</v>
      </c>
    </row>
    <row r="254" spans="1:8" x14ac:dyDescent="0.35">
      <c r="A254" s="1">
        <v>2046</v>
      </c>
      <c r="B254" s="35">
        <f t="shared" ref="B254:D254" si="131">B62+B94+B127-B159-B191-B223</f>
        <v>0</v>
      </c>
      <c r="C254" s="28">
        <f t="shared" ref="C254" si="132">C62+C94+C127-C159-C191-C223</f>
        <v>0</v>
      </c>
      <c r="D254" s="35">
        <f t="shared" si="131"/>
        <v>0</v>
      </c>
      <c r="E254" s="28">
        <f t="shared" ref="E254:F254" si="133">E62+E94+E127-E159-E191-E223</f>
        <v>0</v>
      </c>
      <c r="F254" s="35">
        <f t="shared" si="133"/>
        <v>0</v>
      </c>
      <c r="G254" s="28">
        <f t="shared" ref="G254:H254" si="134">G62+G94+G127-G159-G191-G223</f>
        <v>0</v>
      </c>
      <c r="H254" s="35">
        <f t="shared" si="134"/>
        <v>0</v>
      </c>
    </row>
    <row r="255" spans="1:8" x14ac:dyDescent="0.35">
      <c r="A255" s="1">
        <v>2047</v>
      </c>
      <c r="B255" s="35">
        <f t="shared" ref="B255:D255" si="135">B63+B95+B128-B160-B192-B224</f>
        <v>0</v>
      </c>
      <c r="C255" s="28">
        <f t="shared" ref="C255" si="136">C63+C95+C128-C160-C192-C224</f>
        <v>0</v>
      </c>
      <c r="D255" s="35">
        <f t="shared" si="135"/>
        <v>0</v>
      </c>
      <c r="E255" s="28">
        <f t="shared" ref="E255:F255" si="137">E63+E95+E128-E160-E192-E224</f>
        <v>0</v>
      </c>
      <c r="F255" s="35">
        <f t="shared" si="137"/>
        <v>0</v>
      </c>
      <c r="G255" s="28">
        <f t="shared" ref="G255:H255" si="138">G63+G95+G128-G160-G192-G224</f>
        <v>0</v>
      </c>
      <c r="H255" s="35">
        <f t="shared" si="138"/>
        <v>0</v>
      </c>
    </row>
    <row r="256" spans="1:8" x14ac:dyDescent="0.35">
      <c r="A256" s="1">
        <v>2048</v>
      </c>
      <c r="B256" s="35">
        <f t="shared" ref="B256:D256" si="139">B64+B96+B129-B161-B193-B225</f>
        <v>0</v>
      </c>
      <c r="C256" s="28">
        <f t="shared" ref="C256" si="140">C64+C96+C129-C161-C193-C225</f>
        <v>0</v>
      </c>
      <c r="D256" s="35">
        <f t="shared" si="139"/>
        <v>0</v>
      </c>
      <c r="E256" s="28">
        <f t="shared" ref="E256:F256" si="141">E64+E96+E129-E161-E193-E225</f>
        <v>0</v>
      </c>
      <c r="F256" s="35">
        <f t="shared" si="141"/>
        <v>0</v>
      </c>
      <c r="G256" s="28">
        <f t="shared" ref="G256:H256" si="142">G64+G96+G129-G161-G193-G225</f>
        <v>0</v>
      </c>
      <c r="H256" s="35">
        <f t="shared" si="142"/>
        <v>0</v>
      </c>
    </row>
    <row r="257" spans="1:8" x14ac:dyDescent="0.35">
      <c r="A257" s="1">
        <v>2049</v>
      </c>
      <c r="B257" s="35">
        <f t="shared" ref="B257:D257" si="143">B65+B97+B130-B162-B194-B226</f>
        <v>0</v>
      </c>
      <c r="C257" s="28">
        <f t="shared" ref="C257" si="144">C65+C97+C130-C162-C194-C226</f>
        <v>0</v>
      </c>
      <c r="D257" s="35">
        <f t="shared" si="143"/>
        <v>0</v>
      </c>
      <c r="E257" s="28">
        <f t="shared" ref="E257:F257" si="145">E65+E97+E130-E162-E194-E226</f>
        <v>0</v>
      </c>
      <c r="F257" s="35">
        <f t="shared" si="145"/>
        <v>0</v>
      </c>
      <c r="G257" s="28">
        <f t="shared" ref="G257:H257" si="146">G65+G97+G130-G162-G194-G226</f>
        <v>0</v>
      </c>
      <c r="H257" s="35">
        <f t="shared" si="146"/>
        <v>0</v>
      </c>
    </row>
    <row r="258" spans="1:8" x14ac:dyDescent="0.35">
      <c r="A258" s="1">
        <v>2050</v>
      </c>
      <c r="B258" s="35">
        <f t="shared" ref="B258:D258" si="147">B66+B98+B131-B163-B195-B227</f>
        <v>0</v>
      </c>
      <c r="C258" s="28">
        <f t="shared" ref="C258" si="148">C66+C98+C131-C163-C195-C227</f>
        <v>0</v>
      </c>
      <c r="D258" s="35">
        <f t="shared" si="147"/>
        <v>0</v>
      </c>
      <c r="E258" s="28">
        <f t="shared" ref="E258:F258" si="149">E66+E98+E131-E163-E195-E227</f>
        <v>0</v>
      </c>
      <c r="F258" s="35">
        <f t="shared" si="149"/>
        <v>0</v>
      </c>
      <c r="G258" s="28">
        <f t="shared" ref="G258:H258" si="150">G66+G98+G131-G163-G195-G227</f>
        <v>0</v>
      </c>
      <c r="H258" s="35">
        <f t="shared" si="150"/>
        <v>0</v>
      </c>
    </row>
    <row r="259" spans="1:8" x14ac:dyDescent="0.35">
      <c r="B259" s="35"/>
      <c r="C259" s="28"/>
      <c r="D259" s="35"/>
      <c r="E259" s="28"/>
      <c r="F259" s="35"/>
      <c r="G259" s="28"/>
      <c r="H259" s="35"/>
    </row>
    <row r="260" spans="1:8" x14ac:dyDescent="0.35">
      <c r="A260" t="s">
        <v>21</v>
      </c>
      <c r="B260" s="35"/>
      <c r="C260" s="28"/>
      <c r="D260" s="35"/>
      <c r="E260" s="28"/>
      <c r="F260" s="35"/>
      <c r="G260" s="28"/>
      <c r="H260" s="35"/>
    </row>
    <row r="261" spans="1:8" x14ac:dyDescent="0.35">
      <c r="A261" s="1">
        <v>2021</v>
      </c>
      <c r="B261" s="35"/>
      <c r="C261" s="28"/>
      <c r="D261" s="35"/>
      <c r="E261" s="28"/>
      <c r="F261" s="35"/>
      <c r="G261" s="28"/>
      <c r="H261" s="35"/>
    </row>
    <row r="262" spans="1:8" x14ac:dyDescent="0.35">
      <c r="A262" s="1">
        <v>2022</v>
      </c>
      <c r="B262" s="35"/>
      <c r="C262" s="28"/>
      <c r="D262" s="35"/>
      <c r="E262" s="28"/>
      <c r="F262" s="35"/>
      <c r="G262" s="28"/>
      <c r="H262" s="35"/>
    </row>
    <row r="263" spans="1:8" x14ac:dyDescent="0.35">
      <c r="A263" s="1">
        <v>2023</v>
      </c>
      <c r="B263" s="35">
        <f>B231/(1+'data sources'!$B$44)^($A231-2025)</f>
        <v>-426.35168967387199</v>
      </c>
      <c r="C263" s="28">
        <f>C231/(1+'data sources'!$B$44)^($A231-2025)</f>
        <v>-469.46404869573877</v>
      </c>
      <c r="D263" s="35">
        <f>D231/(1+'data sources'!$B$44)^($A231-2025)</f>
        <v>-469.46404869573877</v>
      </c>
      <c r="E263" s="28">
        <f>E231/(1+'data sources'!$B$44)^($A231-2025)</f>
        <v>-638.50926155351181</v>
      </c>
      <c r="F263" s="35">
        <f>F231/(1+'data sources'!$B$44)^($A231-2025)</f>
        <v>-163.13591696871592</v>
      </c>
      <c r="G263" s="28">
        <f>G231/(1+'data sources'!$B$44)^($A231-2025)</f>
        <v>-327.64577490943844</v>
      </c>
      <c r="H263" s="35">
        <f>H231/(1+'data sources'!$B$44)^($A231-2025)</f>
        <v>-469.46404869573877</v>
      </c>
    </row>
    <row r="264" spans="1:8" x14ac:dyDescent="0.35">
      <c r="A264" s="1">
        <v>2024</v>
      </c>
      <c r="B264" s="35">
        <f>B232/(1+'data sources'!$B$44)^($A232-2025)</f>
        <v>-380.99538493002007</v>
      </c>
      <c r="C264" s="28">
        <f>C232/(1+'data sources'!$B$44)^($A232-2025)</f>
        <v>-417.13721832120319</v>
      </c>
      <c r="D264" s="35">
        <f>D232/(1+'data sources'!$B$44)^($A232-2025)</f>
        <v>-417.13721832120319</v>
      </c>
      <c r="E264" s="28">
        <f>E232/(1+'data sources'!$B$44)^($A232-2025)</f>
        <v>-587.44015915538137</v>
      </c>
      <c r="F264" s="35">
        <f>F232/(1+'data sources'!$B$44)^($A232-2025)</f>
        <v>-127.90329579044693</v>
      </c>
      <c r="G264" s="28">
        <f>G232/(1+'data sources'!$B$44)^($A232-2025)</f>
        <v>-286.08585150268016</v>
      </c>
      <c r="H264" s="35">
        <f>H232/(1+'data sources'!$B$44)^($A232-2025)</f>
        <v>-417.13721832120319</v>
      </c>
    </row>
    <row r="265" spans="1:8" x14ac:dyDescent="0.35">
      <c r="A265" s="1">
        <v>2025</v>
      </c>
      <c r="B265" s="35">
        <f>B233/(1+'data sources'!$B$44)^($A233-2025)</f>
        <v>-261.94671322139084</v>
      </c>
      <c r="C265" s="28">
        <f>C233/(1+'data sources'!$B$44)^($A233-2025)</f>
        <v>-277.54727405689073</v>
      </c>
      <c r="D265" s="35">
        <f>D233/(1+'data sources'!$B$44)^($A233-2025)</f>
        <v>-277.54727405689073</v>
      </c>
      <c r="E265" s="28">
        <f>E233/(1+'data sources'!$B$44)^($A233-2025)</f>
        <v>-469.27320141557664</v>
      </c>
      <c r="F265" s="35">
        <f>F233/(1+'data sources'!$B$44)^($A233-2025)</f>
        <v>-18.58893520257061</v>
      </c>
      <c r="G265" s="28">
        <f>G233/(1+'data sources'!$B$44)^($A233-2025)</f>
        <v>-170.6875464643332</v>
      </c>
      <c r="H265" s="35">
        <f>H233/(1+'data sources'!$B$44)^($A233-2025)</f>
        <v>-277.54727405689073</v>
      </c>
    </row>
    <row r="266" spans="1:8" x14ac:dyDescent="0.35">
      <c r="A266" s="1">
        <v>2026</v>
      </c>
      <c r="B266" s="35">
        <f>B234/(1+'data sources'!$B$44)^($A234-2025)</f>
        <v>-206.17870584300641</v>
      </c>
      <c r="C266" s="28">
        <f>C234/(1+'data sources'!$B$44)^($A234-2025)</f>
        <v>-212.79686653125711</v>
      </c>
      <c r="D266" s="35">
        <f>D234/(1+'data sources'!$B$44)^($A234-2025)</f>
        <v>-212.79686653125711</v>
      </c>
      <c r="E266" s="28">
        <f>E234/(1+'data sources'!$B$44)^($A234-2025)</f>
        <v>-409.39239567170574</v>
      </c>
      <c r="F266" s="35">
        <f>F234/(1+'data sources'!$B$44)^($A234-2025)</f>
        <v>27.819157636628571</v>
      </c>
      <c r="G266" s="28">
        <f>G234/(1+'data sources'!$B$44)^($A234-2025)</f>
        <v>-118.42950703814323</v>
      </c>
      <c r="H266" s="35">
        <f>H234/(1+'data sources'!$B$44)^($A234-2025)</f>
        <v>-212.79686653125711</v>
      </c>
    </row>
    <row r="267" spans="1:8" x14ac:dyDescent="0.35">
      <c r="A267" s="1">
        <v>2027</v>
      </c>
      <c r="B267" s="35">
        <f>B235/(1+'data sources'!$B$44)^($A235-2025)</f>
        <v>-167.16352608033088</v>
      </c>
      <c r="C267" s="28">
        <f>C235/(1+'data sources'!$B$44)^($A235-2025)</f>
        <v>-167.82457501215802</v>
      </c>
      <c r="D267" s="35">
        <f>D235/(1+'data sources'!$B$44)^($A235-2025)</f>
        <v>-167.82457501215802</v>
      </c>
      <c r="E267" s="28">
        <f>E235/(1+'data sources'!$B$44)^($A235-2025)</f>
        <v>-365.188161446511</v>
      </c>
      <c r="F267" s="35">
        <f>F235/(1+'data sources'!$B$44)^($A235-2025)</f>
        <v>57.83441957316424</v>
      </c>
      <c r="G267" s="28">
        <f>G235/(1+'data sources'!$B$44)^($A235-2025)</f>
        <v>-82.789296460270151</v>
      </c>
      <c r="H267" s="35">
        <f>H235/(1+'data sources'!$B$44)^($A235-2025)</f>
        <v>-167.82457501215802</v>
      </c>
    </row>
    <row r="268" spans="1:8" x14ac:dyDescent="0.35">
      <c r="A268" s="1">
        <v>2028</v>
      </c>
      <c r="B268" s="35">
        <f>B236/(1+'data sources'!$B$44)^($A236-2025)</f>
        <v>-102.1583191291742</v>
      </c>
      <c r="C268" s="28">
        <f>C236/(1+'data sources'!$B$44)^($A236-2025)</f>
        <v>-92.048239529345523</v>
      </c>
      <c r="D268" s="35">
        <f>D236/(1+'data sources'!$B$44)^($A236-2025)</f>
        <v>-92.048239529345523</v>
      </c>
      <c r="E268" s="28">
        <f>E236/(1+'data sources'!$B$44)^($A236-2025)</f>
        <v>-297.51657257167238</v>
      </c>
      <c r="F268" s="35">
        <f>F236/(1+'data sources'!$B$44)^($A236-2025)</f>
        <v>114.18585938380181</v>
      </c>
      <c r="G268" s="28">
        <f>G236/(1+'data sources'!$B$44)^($A236-2025)</f>
        <v>-21.029252186808215</v>
      </c>
      <c r="H268" s="35">
        <f>H236/(1+'data sources'!$B$44)^($A236-2025)</f>
        <v>-92.048239529345523</v>
      </c>
    </row>
    <row r="269" spans="1:8" x14ac:dyDescent="0.35">
      <c r="A269" s="1">
        <v>2029</v>
      </c>
      <c r="B269" s="35">
        <f>B237/(1+'data sources'!$B$44)^($A237-2025)</f>
        <v>-56.432554687669942</v>
      </c>
      <c r="C269" s="28">
        <f>C237/(1+'data sources'!$B$44)^($A237-2025)</f>
        <v>-39.04376287195926</v>
      </c>
      <c r="D269" s="35">
        <f>D237/(1+'data sources'!$B$44)^($A237-2025)</f>
        <v>-39.04376287195926</v>
      </c>
      <c r="E269" s="28">
        <f>E237/(1+'data sources'!$B$44)^($A237-2025)</f>
        <v>-247.80904983575002</v>
      </c>
      <c r="F269" s="35">
        <f>F237/(1+'data sources'!$B$44)^($A237-2025)</f>
        <v>151.59069388249938</v>
      </c>
      <c r="G269" s="28">
        <f>G237/(1+'data sources'!$B$44)^($A237-2025)</f>
        <v>21.576163526143514</v>
      </c>
      <c r="H269" s="35">
        <f>H237/(1+'data sources'!$B$44)^($A237-2025)</f>
        <v>-39.04376287195926</v>
      </c>
    </row>
    <row r="270" spans="1:8" x14ac:dyDescent="0.35">
      <c r="A270" s="1">
        <v>2030</v>
      </c>
      <c r="B270" s="35">
        <f>B238/(1+'data sources'!$B$44)^($A238-2025)</f>
        <v>-18.277303780837737</v>
      </c>
      <c r="C270" s="28">
        <f>C238/(1+'data sources'!$B$44)^($A238-2025)</f>
        <v>5.0440729257865353</v>
      </c>
      <c r="D270" s="35">
        <f>D238/(1+'data sources'!$B$44)^($A238-2025)</f>
        <v>5.0440729257865353</v>
      </c>
      <c r="E270" s="28">
        <f>E238/(1+'data sources'!$B$44)^($A238-2025)</f>
        <v>-205.33405658505336</v>
      </c>
      <c r="F270" s="35">
        <f>F238/(1+'data sources'!$B$44)^($A238-2025)</f>
        <v>181.74505061355578</v>
      </c>
      <c r="G270" s="28">
        <f>G238/(1+'data sources'!$B$44)^($A238-2025)</f>
        <v>56.731079117059764</v>
      </c>
      <c r="H270" s="35">
        <f>H238/(1+'data sources'!$B$44)^($A238-2025)</f>
        <v>5.0440729257865353</v>
      </c>
    </row>
    <row r="271" spans="1:8" x14ac:dyDescent="0.35">
      <c r="A271" s="1">
        <v>2031</v>
      </c>
      <c r="B271" s="35">
        <f>B239/(1+'data sources'!$B$44)^($A239-2025)</f>
        <v>31.244681704775285</v>
      </c>
      <c r="C271" s="28">
        <f>C239/(1+'data sources'!$B$44)^($A239-2025)</f>
        <v>62.624901531653322</v>
      </c>
      <c r="D271" s="35">
        <f>D239/(1+'data sources'!$B$44)^($A239-2025)</f>
        <v>62.624901531653322</v>
      </c>
      <c r="E271" s="28">
        <f>E239/(1+'data sources'!$B$44)^($A239-2025)</f>
        <v>-152.74303023730269</v>
      </c>
      <c r="F271" s="35">
        <f>F239/(1+'data sources'!$B$44)^($A239-2025)</f>
        <v>223.57386862246145</v>
      </c>
      <c r="G271" s="28">
        <f>G239/(1+'data sources'!$B$44)^($A239-2025)</f>
        <v>103.36812679890774</v>
      </c>
      <c r="H271" s="35">
        <f>H239/(1+'data sources'!$B$44)^($A239-2025)</f>
        <v>62.624901531653322</v>
      </c>
    </row>
    <row r="272" spans="1:8" x14ac:dyDescent="0.35">
      <c r="A272" s="1">
        <v>2032</v>
      </c>
      <c r="B272" s="35">
        <f>B240/(1+'data sources'!$B$44)^($A240-2025)</f>
        <v>68.084830448798556</v>
      </c>
      <c r="C272" s="28">
        <f>C240/(1+'data sources'!$B$44)^($A240-2025)</f>
        <v>105.23687696768847</v>
      </c>
      <c r="D272" s="35">
        <f>D240/(1+'data sources'!$B$44)^($A240-2025)</f>
        <v>105.23687696768847</v>
      </c>
      <c r="E272" s="28">
        <f>E240/(1+'data sources'!$B$44)^($A240-2025)</f>
        <v>-112.04115824771239</v>
      </c>
      <c r="F272" s="35">
        <f>F240/(1+'data sources'!$B$44)^($A240-2025)</f>
        <v>253.01674094657375</v>
      </c>
      <c r="G272" s="28">
        <f>G240/(1+'data sources'!$B$44)^($A240-2025)</f>
        <v>137.43429688546425</v>
      </c>
      <c r="H272" s="35">
        <f>H240/(1+'data sources'!$B$44)^($A240-2025)</f>
        <v>105.23687696768847</v>
      </c>
    </row>
    <row r="273" spans="1:8" x14ac:dyDescent="0.35">
      <c r="A273" s="1">
        <v>2033</v>
      </c>
      <c r="B273" s="35">
        <f>B241/(1+'data sources'!$B$44)^($A241-2025)</f>
        <v>90.686794834755972</v>
      </c>
      <c r="C273" s="28">
        <f>C241/(1+'data sources'!$B$44)^($A241-2025)</f>
        <v>131.03662290372412</v>
      </c>
      <c r="D273" s="35">
        <f>D241/(1+'data sources'!$B$44)^($A241-2025)</f>
        <v>131.03662290372412</v>
      </c>
      <c r="E273" s="28">
        <f>E241/(1+'data sources'!$B$44)^($A241-2025)</f>
        <v>-84.642538495093433</v>
      </c>
      <c r="F273" s="35">
        <f>F241/(1+'data sources'!$B$44)^($A241-2025)</f>
        <v>268.50593954415513</v>
      </c>
      <c r="G273" s="28">
        <f>G241/(1+'data sources'!$B$44)^($A241-2025)</f>
        <v>157.36897410078069</v>
      </c>
      <c r="H273" s="35">
        <f>H241/(1+'data sources'!$B$44)^($A241-2025)</f>
        <v>131.03662290372412</v>
      </c>
    </row>
    <row r="274" spans="1:8" x14ac:dyDescent="0.35">
      <c r="A274" s="1">
        <v>2034</v>
      </c>
      <c r="B274" s="35">
        <f>B242/(1+'data sources'!$B$44)^($A242-2025)</f>
        <v>126.64402477643235</v>
      </c>
      <c r="C274" s="28">
        <f>C242/(1+'data sources'!$B$44)^($A242-2025)</f>
        <v>172.67813215995079</v>
      </c>
      <c r="D274" s="35">
        <f>D242/(1+'data sources'!$B$44)^($A242-2025)</f>
        <v>172.67813215995079</v>
      </c>
      <c r="E274" s="28">
        <f>E242/(1+'data sources'!$B$44)^($A242-2025)</f>
        <v>-45.275187086541223</v>
      </c>
      <c r="F274" s="35">
        <f>F242/(1+'data sources'!$B$44)^($A242-2025)</f>
        <v>297.62397161239318</v>
      </c>
      <c r="G274" s="28">
        <f>G242/(1+'data sources'!$B$44)^($A242-2025)</f>
        <v>190.76150483991773</v>
      </c>
      <c r="H274" s="35">
        <f>H242/(1+'data sources'!$B$44)^($A242-2025)</f>
        <v>172.67813215995079</v>
      </c>
    </row>
    <row r="275" spans="1:8" x14ac:dyDescent="0.35">
      <c r="A275" s="1">
        <v>2035</v>
      </c>
      <c r="B275" s="35">
        <f>B243/(1+'data sources'!$B$44)^($A243-2025)</f>
        <v>140.92331292435654</v>
      </c>
      <c r="C275" s="28">
        <f>C243/(1+'data sources'!$B$44)^($A243-2025)</f>
        <v>188.69997290080451</v>
      </c>
      <c r="D275" s="35">
        <f>D243/(1+'data sources'!$B$44)^($A243-2025)</f>
        <v>188.69997290080451</v>
      </c>
      <c r="E275" s="28">
        <f>E243/(1+'data sources'!$B$44)^($A243-2025)</f>
        <v>-26.001909846703736</v>
      </c>
      <c r="F275" s="35">
        <f>F243/(1+'data sources'!$B$44)^($A243-2025)</f>
        <v>305.32710795893422</v>
      </c>
      <c r="G275" s="28">
        <f>G243/(1+'data sources'!$B$44)^($A243-2025)</f>
        <v>202.57473606232324</v>
      </c>
      <c r="H275" s="35">
        <f>H243/(1+'data sources'!$B$44)^($A243-2025)</f>
        <v>188.69997290080451</v>
      </c>
    </row>
    <row r="276" spans="1:8" x14ac:dyDescent="0.35">
      <c r="A276" s="1">
        <v>2036</v>
      </c>
      <c r="B276" s="35">
        <f>B244/(1+'data sources'!$B$44)^($A244-2025)</f>
        <v>136.42106885529273</v>
      </c>
      <c r="C276" s="28">
        <f>C244/(1+'data sources'!$B$44)^($A244-2025)</f>
        <v>182.52855014853969</v>
      </c>
      <c r="D276" s="35">
        <f>D244/(1+'data sources'!$B$44)^($A244-2025)</f>
        <v>182.52855014853969</v>
      </c>
      <c r="E276" s="28">
        <f>E244/(1+'data sources'!$B$44)^($A244-2025)</f>
        <v>-24.161518753722454</v>
      </c>
      <c r="F276" s="35">
        <f>F244/(1+'data sources'!$B$44)^($A244-2025)</f>
        <v>294.50164100392516</v>
      </c>
      <c r="G276" s="28">
        <f>G244/(1+'data sources'!$B$44)^($A244-2025)</f>
        <v>195.70128341102998</v>
      </c>
      <c r="H276" s="35">
        <f>H244/(1+'data sources'!$B$44)^($A244-2025)</f>
        <v>182.52855014853969</v>
      </c>
    </row>
    <row r="277" spans="1:8" x14ac:dyDescent="0.35">
      <c r="A277" s="1">
        <v>2037</v>
      </c>
      <c r="B277" s="35">
        <f>B245/(1+'data sources'!$B$44)^($A245-2025)</f>
        <v>163.30516693720406</v>
      </c>
      <c r="C277" s="28">
        <f>C245/(1+'data sources'!$B$44)^($A245-2025)</f>
        <v>213.53370808053509</v>
      </c>
      <c r="D277" s="35">
        <f>D245/(1+'data sources'!$B$44)^($A245-2025)</f>
        <v>213.53370808053509</v>
      </c>
      <c r="E277" s="28">
        <f>E245/(1+'data sources'!$B$44)^($A245-2025)</f>
        <v>6.1835979395630396</v>
      </c>
      <c r="F277" s="35">
        <f>F245/(1+'data sources'!$B$44)^($A245-2025)</f>
        <v>315.30571708011985</v>
      </c>
      <c r="G277" s="28">
        <f>G245/(1+'data sources'!$B$44)^($A245-2025)</f>
        <v>220.30537324079754</v>
      </c>
      <c r="H277" s="35">
        <f>H245/(1+'data sources'!$B$44)^($A245-2025)</f>
        <v>213.53370808053509</v>
      </c>
    </row>
    <row r="278" spans="1:8" x14ac:dyDescent="0.35">
      <c r="A278" s="1">
        <v>2038</v>
      </c>
      <c r="B278" s="35">
        <f>B246/(1+'data sources'!$B$44)^($A246-2025)</f>
        <v>0</v>
      </c>
      <c r="C278" s="28">
        <f>C246/(1+'data sources'!$B$44)^($A246-2025)</f>
        <v>0</v>
      </c>
      <c r="D278" s="35">
        <f>D246/(1+'data sources'!$B$44)^($A246-2025)</f>
        <v>0</v>
      </c>
      <c r="E278" s="28">
        <f>E246/(1+'data sources'!$B$44)^($A246-2025)</f>
        <v>0</v>
      </c>
      <c r="F278" s="35">
        <f>F246/(1+'data sources'!$B$44)^($A246-2025)</f>
        <v>0</v>
      </c>
      <c r="G278" s="28">
        <f>G246/(1+'data sources'!$B$44)^($A246-2025)</f>
        <v>0</v>
      </c>
      <c r="H278" s="35">
        <f>H246/(1+'data sources'!$B$44)^($A246-2025)</f>
        <v>0</v>
      </c>
    </row>
    <row r="279" spans="1:8" x14ac:dyDescent="0.35">
      <c r="A279" s="1">
        <v>2039</v>
      </c>
      <c r="B279" s="35">
        <f>B247/(1+'data sources'!$B$44)^($A247-2025)</f>
        <v>0</v>
      </c>
      <c r="C279" s="28">
        <f>C247/(1+'data sources'!$B$44)^($A247-2025)</f>
        <v>0</v>
      </c>
      <c r="D279" s="35">
        <f>D247/(1+'data sources'!$B$44)^($A247-2025)</f>
        <v>0</v>
      </c>
      <c r="E279" s="28">
        <f>E247/(1+'data sources'!$B$44)^($A247-2025)</f>
        <v>0</v>
      </c>
      <c r="F279" s="35">
        <f>F247/(1+'data sources'!$B$44)^($A247-2025)</f>
        <v>0</v>
      </c>
      <c r="G279" s="28">
        <f>G247/(1+'data sources'!$B$44)^($A247-2025)</f>
        <v>0</v>
      </c>
      <c r="H279" s="35">
        <f>H247/(1+'data sources'!$B$44)^($A247-2025)</f>
        <v>0</v>
      </c>
    </row>
    <row r="280" spans="1:8" x14ac:dyDescent="0.35">
      <c r="A280" s="1">
        <v>2040</v>
      </c>
      <c r="B280" s="35"/>
      <c r="C280" s="28"/>
      <c r="D280" s="35"/>
      <c r="E280" s="28"/>
      <c r="F280" s="35"/>
      <c r="G280" s="28"/>
      <c r="H280" s="35"/>
    </row>
    <row r="281" spans="1:8" x14ac:dyDescent="0.35">
      <c r="A281" s="1">
        <v>2041</v>
      </c>
      <c r="B281" s="35"/>
      <c r="C281" s="28"/>
      <c r="D281" s="35"/>
      <c r="E281" s="28"/>
      <c r="F281" s="35"/>
      <c r="G281" s="28"/>
      <c r="H281" s="35"/>
    </row>
    <row r="282" spans="1:8" x14ac:dyDescent="0.35">
      <c r="A282" s="1">
        <v>2042</v>
      </c>
      <c r="B282" s="35"/>
      <c r="C282" s="28"/>
      <c r="D282" s="35"/>
      <c r="E282" s="28"/>
      <c r="F282" s="35"/>
      <c r="G282" s="28"/>
      <c r="H282" s="35"/>
    </row>
    <row r="283" spans="1:8" x14ac:dyDescent="0.35">
      <c r="A283" s="1">
        <v>2043</v>
      </c>
      <c r="B283" s="35"/>
      <c r="C283" s="28"/>
      <c r="D283" s="35"/>
      <c r="E283" s="28"/>
      <c r="F283" s="35"/>
      <c r="G283" s="28"/>
      <c r="H283" s="35"/>
    </row>
    <row r="284" spans="1:8" x14ac:dyDescent="0.35">
      <c r="A284" s="1">
        <v>2044</v>
      </c>
      <c r="B284" s="35"/>
      <c r="C284" s="28"/>
      <c r="D284" s="35"/>
      <c r="E284" s="28"/>
      <c r="F284" s="35"/>
      <c r="G284" s="28"/>
      <c r="H284" s="35"/>
    </row>
    <row r="285" spans="1:8" x14ac:dyDescent="0.35">
      <c r="A285" s="1">
        <v>2045</v>
      </c>
      <c r="B285" s="35"/>
      <c r="C285" s="28"/>
      <c r="D285" s="35"/>
      <c r="E285" s="28"/>
      <c r="F285" s="35"/>
      <c r="G285" s="28"/>
      <c r="H285" s="35"/>
    </row>
    <row r="286" spans="1:8" x14ac:dyDescent="0.35">
      <c r="A286" s="1">
        <v>2046</v>
      </c>
      <c r="B286" s="35"/>
      <c r="C286" s="28"/>
      <c r="D286" s="35"/>
      <c r="E286" s="28"/>
      <c r="F286" s="35"/>
      <c r="G286" s="28"/>
      <c r="H286" s="35"/>
    </row>
    <row r="287" spans="1:8" x14ac:dyDescent="0.35">
      <c r="A287" s="1">
        <v>2047</v>
      </c>
      <c r="B287" s="35"/>
      <c r="C287" s="28"/>
      <c r="D287" s="35"/>
      <c r="E287" s="28"/>
      <c r="F287" s="35"/>
      <c r="G287" s="28"/>
      <c r="H287" s="35"/>
    </row>
    <row r="288" spans="1:8" x14ac:dyDescent="0.35">
      <c r="A288" s="1">
        <v>2048</v>
      </c>
      <c r="B288" s="35"/>
      <c r="C288" s="28"/>
      <c r="D288" s="35"/>
      <c r="E288" s="28"/>
      <c r="F288" s="35"/>
      <c r="G288" s="28"/>
      <c r="H288" s="35"/>
    </row>
    <row r="289" spans="1:8" x14ac:dyDescent="0.35">
      <c r="A289" s="1">
        <v>2049</v>
      </c>
      <c r="B289" s="35"/>
      <c r="C289" s="28"/>
      <c r="D289" s="35"/>
      <c r="E289" s="28"/>
      <c r="F289" s="35"/>
      <c r="G289" s="28"/>
      <c r="H289" s="35"/>
    </row>
    <row r="290" spans="1:8" x14ac:dyDescent="0.35">
      <c r="A290" s="1">
        <v>2050</v>
      </c>
      <c r="B290" s="35"/>
      <c r="C290" s="28"/>
      <c r="D290" s="35"/>
      <c r="E290" s="28"/>
      <c r="F290" s="35"/>
      <c r="G290" s="28"/>
      <c r="H290" s="3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88"/>
  <sheetViews>
    <sheetView tabSelected="1" workbookViewId="0">
      <pane xSplit="1" topLeftCell="B1" activePane="topRight" state="frozen"/>
      <selection activeCell="A127" sqref="A127"/>
      <selection pane="topRight" activeCell="B1" sqref="B1"/>
    </sheetView>
  </sheetViews>
  <sheetFormatPr defaultRowHeight="14.5" x14ac:dyDescent="0.35"/>
  <cols>
    <col min="1" max="1" width="67.54296875" bestFit="1" customWidth="1"/>
    <col min="2" max="3" width="10.1796875" style="1" customWidth="1"/>
    <col min="4" max="9" width="9.54296875" bestFit="1" customWidth="1"/>
    <col min="10" max="10" width="26.54296875" customWidth="1"/>
    <col min="11" max="20" width="9.54296875" bestFit="1" customWidth="1"/>
  </cols>
  <sheetData>
    <row r="1" spans="1:10" ht="18.5" x14ac:dyDescent="0.45">
      <c r="A1" s="32" t="s">
        <v>67</v>
      </c>
      <c r="B1" s="1" t="s">
        <v>120</v>
      </c>
    </row>
    <row r="2" spans="1:10" x14ac:dyDescent="0.35">
      <c r="A2" t="s">
        <v>66</v>
      </c>
    </row>
    <row r="3" spans="1:10" x14ac:dyDescent="0.35">
      <c r="B3"/>
      <c r="C3" t="s">
        <v>65</v>
      </c>
    </row>
    <row r="4" spans="1:10" s="1" customFormat="1" x14ac:dyDescent="0.35">
      <c r="A4" s="1" t="s">
        <v>22</v>
      </c>
      <c r="B4" s="10" t="s">
        <v>77</v>
      </c>
      <c r="C4" s="25" t="s">
        <v>78</v>
      </c>
      <c r="D4" s="47" t="s">
        <v>26</v>
      </c>
      <c r="E4" s="47"/>
      <c r="F4" s="47"/>
      <c r="G4" s="47"/>
      <c r="H4" s="47"/>
      <c r="I4" s="47"/>
      <c r="J4" s="27" t="s">
        <v>63</v>
      </c>
    </row>
    <row r="5" spans="1:10" x14ac:dyDescent="0.35">
      <c r="A5" s="1"/>
      <c r="B5" s="10"/>
      <c r="C5" s="25"/>
      <c r="D5" s="16"/>
      <c r="E5" s="16"/>
      <c r="F5" s="16"/>
      <c r="G5" s="16"/>
      <c r="H5" s="16"/>
      <c r="I5" s="16"/>
    </row>
    <row r="6" spans="1:10" x14ac:dyDescent="0.35">
      <c r="A6" s="30" t="s">
        <v>73</v>
      </c>
      <c r="B6" s="10"/>
      <c r="C6" s="25"/>
      <c r="D6" s="16"/>
      <c r="E6" s="16"/>
      <c r="F6" s="16"/>
      <c r="G6" s="16"/>
      <c r="H6" s="16"/>
      <c r="I6" s="16"/>
      <c r="J6" s="16"/>
    </row>
    <row r="7" spans="1:10" x14ac:dyDescent="0.35">
      <c r="A7" s="2" t="s">
        <v>111</v>
      </c>
      <c r="B7" s="10">
        <v>1707</v>
      </c>
      <c r="C7" s="25">
        <v>1707</v>
      </c>
      <c r="D7" s="12">
        <v>1707</v>
      </c>
      <c r="E7" s="12">
        <v>1707</v>
      </c>
      <c r="F7" s="12">
        <v>1707</v>
      </c>
      <c r="G7" s="12">
        <v>1707</v>
      </c>
      <c r="H7" s="12">
        <v>1707</v>
      </c>
      <c r="I7" s="12">
        <v>1707</v>
      </c>
      <c r="J7" s="13">
        <v>1707</v>
      </c>
    </row>
    <row r="8" spans="1:10" x14ac:dyDescent="0.35">
      <c r="A8" s="2" t="s">
        <v>37</v>
      </c>
      <c r="B8" s="10">
        <v>2368</v>
      </c>
      <c r="C8" s="25">
        <v>2368</v>
      </c>
      <c r="D8" s="12">
        <v>2368</v>
      </c>
      <c r="E8" s="12">
        <v>2368</v>
      </c>
      <c r="F8" s="12">
        <v>2368</v>
      </c>
      <c r="G8" s="12">
        <v>2368</v>
      </c>
      <c r="H8" s="12">
        <v>2368</v>
      </c>
      <c r="I8" s="12">
        <v>2368</v>
      </c>
      <c r="J8" s="13">
        <v>2368</v>
      </c>
    </row>
    <row r="9" spans="1:10" x14ac:dyDescent="0.35">
      <c r="A9" s="2" t="s">
        <v>48</v>
      </c>
      <c r="B9" s="10">
        <v>267</v>
      </c>
      <c r="C9" s="25">
        <v>267</v>
      </c>
      <c r="D9" s="12">
        <v>267</v>
      </c>
      <c r="E9" s="12">
        <v>267</v>
      </c>
      <c r="F9" s="12">
        <v>267</v>
      </c>
      <c r="G9" s="12">
        <v>267</v>
      </c>
      <c r="H9" s="12">
        <v>267</v>
      </c>
      <c r="I9" s="12">
        <v>267</v>
      </c>
      <c r="J9" s="13">
        <v>267</v>
      </c>
    </row>
    <row r="10" spans="1:10" x14ac:dyDescent="0.35">
      <c r="A10" s="2" t="s">
        <v>50</v>
      </c>
      <c r="B10" s="10">
        <v>2822</v>
      </c>
      <c r="C10" s="25">
        <v>2822</v>
      </c>
      <c r="D10" s="12">
        <v>2822</v>
      </c>
      <c r="E10" s="12">
        <v>2822</v>
      </c>
      <c r="F10" s="12">
        <v>2822</v>
      </c>
      <c r="G10" s="12">
        <v>2822</v>
      </c>
      <c r="H10" s="12">
        <v>2822</v>
      </c>
      <c r="I10" s="12">
        <v>2822</v>
      </c>
      <c r="J10" s="13">
        <v>2822</v>
      </c>
    </row>
    <row r="11" spans="1:10" x14ac:dyDescent="0.35">
      <c r="A11" s="2" t="s">
        <v>46</v>
      </c>
      <c r="B11" s="10">
        <v>10</v>
      </c>
      <c r="C11" s="25">
        <v>13.2</v>
      </c>
      <c r="D11" s="12">
        <v>10</v>
      </c>
      <c r="E11" s="12">
        <v>10</v>
      </c>
      <c r="F11" s="12">
        <v>10</v>
      </c>
      <c r="G11" s="12">
        <v>10</v>
      </c>
      <c r="H11" s="12">
        <v>10</v>
      </c>
      <c r="I11" s="12">
        <v>10</v>
      </c>
      <c r="J11" s="13">
        <v>10</v>
      </c>
    </row>
    <row r="12" spans="1:10" x14ac:dyDescent="0.35">
      <c r="A12" s="2" t="s">
        <v>53</v>
      </c>
      <c r="B12" s="10">
        <v>1.2</v>
      </c>
      <c r="C12" s="25">
        <v>0.95</v>
      </c>
      <c r="D12" s="12">
        <v>1.2</v>
      </c>
      <c r="E12" s="12">
        <v>1.2</v>
      </c>
      <c r="F12" s="12">
        <v>1.2</v>
      </c>
      <c r="G12" s="12">
        <v>1.2</v>
      </c>
      <c r="H12" s="12">
        <v>1.2</v>
      </c>
      <c r="I12" s="12">
        <v>1.2</v>
      </c>
      <c r="J12" s="13">
        <v>1.2</v>
      </c>
    </row>
    <row r="13" spans="1:10" x14ac:dyDescent="0.35">
      <c r="A13" s="2" t="s">
        <v>30</v>
      </c>
      <c r="B13" s="10">
        <v>20</v>
      </c>
      <c r="C13" s="25">
        <v>20</v>
      </c>
      <c r="D13" s="12">
        <v>20</v>
      </c>
      <c r="E13" s="12">
        <v>20</v>
      </c>
      <c r="F13" s="12">
        <v>20</v>
      </c>
      <c r="G13" s="12">
        <v>20</v>
      </c>
      <c r="H13" s="12">
        <v>20</v>
      </c>
      <c r="I13" s="12">
        <v>20</v>
      </c>
      <c r="J13" s="13">
        <v>20</v>
      </c>
    </row>
    <row r="14" spans="1:10" x14ac:dyDescent="0.35">
      <c r="A14" s="2" t="s">
        <v>31</v>
      </c>
      <c r="B14" s="10">
        <v>13</v>
      </c>
      <c r="C14" s="25">
        <v>13</v>
      </c>
      <c r="D14" s="12">
        <v>13</v>
      </c>
      <c r="E14" s="12">
        <v>13</v>
      </c>
      <c r="F14" s="12">
        <v>13</v>
      </c>
      <c r="G14" s="12">
        <v>13</v>
      </c>
      <c r="H14" s="12">
        <v>13</v>
      </c>
      <c r="I14" s="12">
        <v>13</v>
      </c>
      <c r="J14" s="13">
        <v>13</v>
      </c>
    </row>
    <row r="15" spans="1:10" x14ac:dyDescent="0.35">
      <c r="A15" s="2" t="s">
        <v>47</v>
      </c>
      <c r="B15" s="10">
        <v>3.75</v>
      </c>
      <c r="C15" s="25">
        <v>3.75</v>
      </c>
      <c r="D15" s="12">
        <v>3.75</v>
      </c>
      <c r="E15" s="12">
        <v>3.75</v>
      </c>
      <c r="F15" s="12">
        <v>3.75</v>
      </c>
      <c r="G15" s="12">
        <v>3.75</v>
      </c>
      <c r="H15" s="12">
        <v>3.75</v>
      </c>
      <c r="I15" s="12">
        <v>3.75</v>
      </c>
      <c r="J15" s="13">
        <v>3.75</v>
      </c>
    </row>
    <row r="16" spans="1:10" x14ac:dyDescent="0.35">
      <c r="A16" s="2" t="s">
        <v>54</v>
      </c>
      <c r="B16" s="10">
        <v>1.2</v>
      </c>
      <c r="C16" s="25">
        <v>0.81</v>
      </c>
      <c r="D16" s="12">
        <v>1.2</v>
      </c>
      <c r="E16" s="12">
        <v>1.2</v>
      </c>
      <c r="F16" s="12">
        <v>1.2</v>
      </c>
      <c r="G16" s="12">
        <v>1.2</v>
      </c>
      <c r="H16" s="12">
        <v>1.2</v>
      </c>
      <c r="I16" s="12">
        <v>1.2</v>
      </c>
      <c r="J16" s="13">
        <v>1.2</v>
      </c>
    </row>
    <row r="17" spans="1:24" x14ac:dyDescent="0.35">
      <c r="A17" s="2" t="s">
        <v>79</v>
      </c>
      <c r="B17" s="10">
        <v>-2893</v>
      </c>
      <c r="C17" s="25">
        <v>-2893</v>
      </c>
      <c r="D17" s="12">
        <v>-2893</v>
      </c>
      <c r="E17" s="12">
        <v>-2893</v>
      </c>
      <c r="F17" s="12">
        <v>-2893</v>
      </c>
      <c r="G17" s="12">
        <v>-2893</v>
      </c>
      <c r="H17" s="12">
        <v>-2893</v>
      </c>
      <c r="I17" s="12">
        <v>-2893</v>
      </c>
      <c r="J17" s="13">
        <v>-2893</v>
      </c>
    </row>
    <row r="18" spans="1:24" x14ac:dyDescent="0.35">
      <c r="A18" s="2" t="s">
        <v>24</v>
      </c>
      <c r="B18" s="10">
        <v>2025</v>
      </c>
      <c r="C18" s="25">
        <v>2025</v>
      </c>
      <c r="D18" s="45">
        <v>2022</v>
      </c>
      <c r="E18" s="45">
        <v>2023</v>
      </c>
      <c r="F18" s="45">
        <v>2024</v>
      </c>
      <c r="G18" s="45">
        <v>2025</v>
      </c>
      <c r="H18" s="45">
        <v>2026</v>
      </c>
      <c r="I18" s="45">
        <v>2027</v>
      </c>
      <c r="J18" s="13">
        <v>2025</v>
      </c>
    </row>
    <row r="19" spans="1:24" x14ac:dyDescent="0.35">
      <c r="A19" s="2" t="s">
        <v>117</v>
      </c>
      <c r="B19" s="42">
        <v>6.08E-2</v>
      </c>
      <c r="C19" s="43">
        <f>B19</f>
        <v>6.08E-2</v>
      </c>
      <c r="D19" s="46">
        <f t="shared" ref="D19:J19" si="0">C19</f>
        <v>6.08E-2</v>
      </c>
      <c r="E19" s="46">
        <f t="shared" si="0"/>
        <v>6.08E-2</v>
      </c>
      <c r="F19" s="46">
        <f t="shared" si="0"/>
        <v>6.08E-2</v>
      </c>
      <c r="G19" s="46">
        <f t="shared" si="0"/>
        <v>6.08E-2</v>
      </c>
      <c r="H19" s="46">
        <f t="shared" si="0"/>
        <v>6.08E-2</v>
      </c>
      <c r="I19" s="46">
        <f t="shared" si="0"/>
        <v>6.08E-2</v>
      </c>
      <c r="J19" s="44">
        <f t="shared" si="0"/>
        <v>6.08E-2</v>
      </c>
    </row>
    <row r="20" spans="1:24" x14ac:dyDescent="0.35">
      <c r="A20" s="2"/>
      <c r="B20"/>
      <c r="C20"/>
    </row>
    <row r="21" spans="1:24" x14ac:dyDescent="0.35">
      <c r="A21" s="1" t="s">
        <v>74</v>
      </c>
      <c r="B21"/>
      <c r="C21"/>
    </row>
    <row r="22" spans="1:24" x14ac:dyDescent="0.35">
      <c r="A22" s="2" t="s">
        <v>58</v>
      </c>
      <c r="B22" s="23">
        <f t="shared" ref="B22:J22" si="1">B34+B66+B98</f>
        <v>18754.471446858748</v>
      </c>
      <c r="C22" s="23">
        <f t="shared" si="1"/>
        <v>23646.391504644718</v>
      </c>
      <c r="D22" s="23">
        <f t="shared" si="1"/>
        <v>15579.946305153288</v>
      </c>
      <c r="E22" s="23">
        <f t="shared" si="1"/>
        <v>16589.057682238996</v>
      </c>
      <c r="F22" s="23">
        <f t="shared" si="1"/>
        <v>17659.997358395813</v>
      </c>
      <c r="G22" s="23">
        <f t="shared" si="1"/>
        <v>18754.471446858748</v>
      </c>
      <c r="H22" s="23">
        <f t="shared" si="1"/>
        <v>19797.428793158473</v>
      </c>
      <c r="I22" s="23">
        <f t="shared" si="1"/>
        <v>20836.506009111636</v>
      </c>
      <c r="J22" s="23">
        <f t="shared" si="1"/>
        <v>24429.721446858748</v>
      </c>
    </row>
    <row r="23" spans="1:24" x14ac:dyDescent="0.35">
      <c r="A23" s="2" t="s">
        <v>59</v>
      </c>
      <c r="B23" s="24">
        <f t="shared" ref="B23:J23" si="2">B131+B162+B195</f>
        <v>21484.129124520608</v>
      </c>
      <c r="C23" s="24">
        <f t="shared" si="2"/>
        <v>16946.078615242164</v>
      </c>
      <c r="D23" s="24">
        <f t="shared" si="2"/>
        <v>20244.974712328414</v>
      </c>
      <c r="E23" s="24">
        <f t="shared" si="2"/>
        <v>20649.874206574979</v>
      </c>
      <c r="F23" s="24">
        <f t="shared" si="2"/>
        <v>21062.871690706481</v>
      </c>
      <c r="G23" s="24">
        <f t="shared" si="2"/>
        <v>21484.129124520608</v>
      </c>
      <c r="H23" s="24">
        <f t="shared" si="2"/>
        <v>21913.811707011024</v>
      </c>
      <c r="I23" s="24">
        <f t="shared" si="2"/>
        <v>22352.087941151247</v>
      </c>
      <c r="J23" s="24">
        <f t="shared" si="2"/>
        <v>21484.129124520608</v>
      </c>
    </row>
    <row r="24" spans="1:24" x14ac:dyDescent="0.35">
      <c r="A24" s="2"/>
    </row>
    <row r="25" spans="1:24" s="14" customFormat="1" x14ac:dyDescent="0.35">
      <c r="A25" s="28" t="s">
        <v>28</v>
      </c>
      <c r="B25" s="18">
        <f t="shared" ref="B25:J25" si="3">B34+B66+B98-B131-B162-B195</f>
        <v>-2729.6576776618585</v>
      </c>
      <c r="C25" s="26">
        <f t="shared" si="3"/>
        <v>6700.312889402554</v>
      </c>
      <c r="D25" s="11">
        <f t="shared" si="3"/>
        <v>-4665.0284071751266</v>
      </c>
      <c r="E25" s="11">
        <f t="shared" si="3"/>
        <v>-4060.8165243359845</v>
      </c>
      <c r="F25" s="11">
        <f t="shared" si="3"/>
        <v>-3402.8743323106683</v>
      </c>
      <c r="G25" s="11">
        <f t="shared" si="3"/>
        <v>-2729.6576776618585</v>
      </c>
      <c r="H25" s="11">
        <f t="shared" si="3"/>
        <v>-2116.3829138525521</v>
      </c>
      <c r="I25" s="11">
        <f t="shared" si="3"/>
        <v>-1515.5819320396092</v>
      </c>
      <c r="J25" s="11">
        <f t="shared" si="3"/>
        <v>2945.5923223381415</v>
      </c>
      <c r="K25" s="11"/>
      <c r="L25" s="11"/>
      <c r="M25" s="11"/>
      <c r="N25" s="11"/>
      <c r="O25" s="11"/>
      <c r="P25" s="11"/>
      <c r="Q25" s="11"/>
      <c r="R25" s="11"/>
      <c r="S25" s="11"/>
      <c r="T25" s="11"/>
      <c r="U25" s="11"/>
      <c r="V25" s="11"/>
      <c r="W25" s="11"/>
      <c r="X25" s="11"/>
    </row>
    <row r="26" spans="1:24" s="14" customFormat="1" x14ac:dyDescent="0.35">
      <c r="A26" s="28" t="s">
        <v>115</v>
      </c>
      <c r="B26" s="18">
        <f t="shared" ref="B26:J26" si="4">B25-B17</f>
        <v>163.34232233814146</v>
      </c>
      <c r="C26" s="26">
        <f t="shared" si="4"/>
        <v>9593.312889402554</v>
      </c>
      <c r="D26" s="11">
        <f t="shared" si="4"/>
        <v>-1772.0284071751266</v>
      </c>
      <c r="E26" s="11">
        <f t="shared" si="4"/>
        <v>-1167.8165243359845</v>
      </c>
      <c r="F26" s="11">
        <f t="shared" si="4"/>
        <v>-509.87433231066825</v>
      </c>
      <c r="G26" s="11">
        <f t="shared" si="4"/>
        <v>163.34232233814146</v>
      </c>
      <c r="H26" s="11">
        <f t="shared" si="4"/>
        <v>776.61708614744794</v>
      </c>
      <c r="I26" s="11">
        <f t="shared" si="4"/>
        <v>1377.4180679603908</v>
      </c>
      <c r="J26" s="11">
        <f t="shared" si="4"/>
        <v>5838.5923223381415</v>
      </c>
      <c r="K26" s="11"/>
      <c r="L26" s="11"/>
      <c r="M26" s="11"/>
      <c r="N26" s="11"/>
      <c r="O26" s="11"/>
      <c r="P26" s="11"/>
      <c r="Q26" s="11"/>
      <c r="R26" s="11"/>
      <c r="S26" s="11"/>
      <c r="T26" s="11"/>
      <c r="U26" s="11"/>
      <c r="V26" s="11"/>
      <c r="W26" s="11"/>
      <c r="X26" s="11"/>
    </row>
    <row r="27" spans="1:24" s="14" customFormat="1" x14ac:dyDescent="0.35">
      <c r="A27" s="28" t="s">
        <v>25</v>
      </c>
      <c r="B27" s="18">
        <f t="shared" ref="B27:J27" si="5">SUM(B259:B288)-B17</f>
        <v>554.10956536393132</v>
      </c>
      <c r="C27" s="26">
        <f t="shared" si="5"/>
        <v>6709.0330026021984</v>
      </c>
      <c r="D27" s="11">
        <f t="shared" si="5"/>
        <v>-769.17897279728186</v>
      </c>
      <c r="E27" s="11">
        <f t="shared" si="5"/>
        <v>-358.71556805028467</v>
      </c>
      <c r="F27" s="11">
        <f t="shared" si="5"/>
        <v>85.11302412267014</v>
      </c>
      <c r="G27" s="11">
        <f t="shared" si="5"/>
        <v>554.10956536393132</v>
      </c>
      <c r="H27" s="11">
        <f t="shared" si="5"/>
        <v>972.73289052082941</v>
      </c>
      <c r="I27" s="11">
        <f t="shared" si="5"/>
        <v>1389.5455904074049</v>
      </c>
      <c r="J27" s="11">
        <f t="shared" si="5"/>
        <v>4431.8613880621497</v>
      </c>
      <c r="K27" s="11"/>
      <c r="L27" s="11"/>
      <c r="M27" s="11"/>
      <c r="N27" s="11"/>
      <c r="O27" s="11"/>
      <c r="P27" s="11"/>
      <c r="Q27" s="11"/>
      <c r="R27" s="11"/>
      <c r="S27" s="11"/>
      <c r="T27" s="11"/>
      <c r="U27" s="11"/>
      <c r="V27" s="11"/>
      <c r="W27" s="11"/>
      <c r="X27" s="11"/>
    </row>
    <row r="32" spans="1:24" x14ac:dyDescent="0.35">
      <c r="A32" s="1" t="s">
        <v>75</v>
      </c>
    </row>
    <row r="34" spans="1:10" x14ac:dyDescent="0.35">
      <c r="A34" t="s">
        <v>55</v>
      </c>
      <c r="B34" s="2">
        <f t="shared" ref="B34:J34" si="6">SUM(B35:B64)</f>
        <v>14453.094081940437</v>
      </c>
      <c r="C34" s="2">
        <f t="shared" si="6"/>
        <v>18256.539892977395</v>
      </c>
      <c r="D34" s="2">
        <f t="shared" si="6"/>
        <v>11809.732527329057</v>
      </c>
      <c r="E34" s="2">
        <f t="shared" si="6"/>
        <v>12649.095239591632</v>
      </c>
      <c r="F34" s="2">
        <f t="shared" si="6"/>
        <v>13541.258298349039</v>
      </c>
      <c r="G34" s="2">
        <f t="shared" si="6"/>
        <v>14453.094081940437</v>
      </c>
      <c r="H34" s="2">
        <f t="shared" si="6"/>
        <v>15319.689162635921</v>
      </c>
      <c r="I34" s="2">
        <f t="shared" si="6"/>
        <v>16182.22306171114</v>
      </c>
      <c r="J34" s="2">
        <f t="shared" si="6"/>
        <v>19360.719081940435</v>
      </c>
    </row>
    <row r="35" spans="1:10" x14ac:dyDescent="0.35">
      <c r="A35" s="1">
        <v>2021</v>
      </c>
      <c r="D35" s="1"/>
      <c r="E35" s="1"/>
      <c r="F35" s="1"/>
      <c r="G35" s="1"/>
      <c r="H35" s="1"/>
      <c r="I35" s="1"/>
      <c r="J35" s="1"/>
    </row>
    <row r="36" spans="1:10" x14ac:dyDescent="0.35">
      <c r="A36" s="1">
        <v>2022</v>
      </c>
      <c r="D36" s="2">
        <f>(D$7)/D$12*'data sources'!$I57</f>
        <v>404.54420102286508</v>
      </c>
      <c r="E36" s="1"/>
      <c r="F36" s="1"/>
      <c r="G36" s="1"/>
      <c r="H36" s="1"/>
      <c r="I36" s="1"/>
      <c r="J36" s="1"/>
    </row>
    <row r="37" spans="1:10" x14ac:dyDescent="0.35">
      <c r="A37" s="1">
        <v>2023</v>
      </c>
      <c r="B37" s="2"/>
      <c r="C37" s="2"/>
      <c r="D37" s="2">
        <f>(D$7)/D$12*'data sources'!$I58</f>
        <v>443.83069343909654</v>
      </c>
      <c r="E37" s="2">
        <f>(E$7)/E$12*'data sources'!$I58</f>
        <v>443.83069343909654</v>
      </c>
      <c r="F37" s="2"/>
      <c r="G37" s="2"/>
      <c r="H37" s="2"/>
      <c r="I37" s="2"/>
      <c r="J37" s="2"/>
    </row>
    <row r="38" spans="1:10" x14ac:dyDescent="0.35">
      <c r="A38" s="1">
        <v>2024</v>
      </c>
      <c r="B38" s="2"/>
      <c r="C38" s="2"/>
      <c r="D38" s="2">
        <f>(D$7)/D$12*'data sources'!$I59</f>
        <v>474.31855565162266</v>
      </c>
      <c r="E38" s="2">
        <f>(E$7)/E$12*'data sources'!$I59</f>
        <v>474.31855565162266</v>
      </c>
      <c r="F38" s="2">
        <f>(F$7)/F$12*'data sources'!$I59</f>
        <v>474.31855565162266</v>
      </c>
      <c r="G38" s="2"/>
      <c r="H38" s="2"/>
      <c r="I38" s="2"/>
      <c r="J38" s="2"/>
    </row>
    <row r="39" spans="1:10" x14ac:dyDescent="0.35">
      <c r="A39" s="1">
        <v>2025</v>
      </c>
      <c r="B39" s="2">
        <f>(B$7)/B$12*'data sources'!$I60</f>
        <v>566.45097085182238</v>
      </c>
      <c r="C39" s="2">
        <f>(C$7)/C$12*'data sources'!$I60</f>
        <v>715.51701581282828</v>
      </c>
      <c r="D39" s="2">
        <f>(D$7)/D$12*'data sources'!$I60</f>
        <v>566.45097085182238</v>
      </c>
      <c r="E39" s="2">
        <f>(E$7)/E$12*'data sources'!$I60</f>
        <v>566.45097085182238</v>
      </c>
      <c r="F39" s="2">
        <f>(F$7)/F$12*'data sources'!$I60</f>
        <v>566.45097085182238</v>
      </c>
      <c r="G39" s="2">
        <f>(G$7)/G$12*'data sources'!$I60</f>
        <v>566.45097085182238</v>
      </c>
      <c r="H39" s="2"/>
      <c r="I39" s="2"/>
      <c r="J39" s="2">
        <f>(J$7)/J$12*('data sources'!$I60+'data sources'!B$56)</f>
        <v>893.62597085182233</v>
      </c>
    </row>
    <row r="40" spans="1:10" x14ac:dyDescent="0.35">
      <c r="A40" s="1">
        <v>2026</v>
      </c>
      <c r="B40" s="2">
        <f>(B$7)/B$12*'data sources'!$I61</f>
        <v>616.15308402817516</v>
      </c>
      <c r="C40" s="2">
        <f>(C$7)/C$12*'data sources'!$I61</f>
        <v>778.29863245664239</v>
      </c>
      <c r="D40" s="2">
        <f>(D$7)/D$12*'data sources'!$I61</f>
        <v>616.15308402817516</v>
      </c>
      <c r="E40" s="2">
        <f>(E$7)/E$12*'data sources'!$I61</f>
        <v>616.15308402817516</v>
      </c>
      <c r="F40" s="2">
        <f>(F$7)/F$12*'data sources'!$I61</f>
        <v>616.15308402817516</v>
      </c>
      <c r="G40" s="2">
        <f>(G$7)/G$12*'data sources'!$I61</f>
        <v>616.15308402817516</v>
      </c>
      <c r="H40" s="2">
        <f>(H$7)/H$12*'data sources'!$I61</f>
        <v>616.15308402817516</v>
      </c>
      <c r="I40" s="2"/>
      <c r="J40" s="2">
        <f>(J$7)/J$12*('data sources'!$I61+'data sources'!B$56)</f>
        <v>943.32808402817523</v>
      </c>
    </row>
    <row r="41" spans="1:10" x14ac:dyDescent="0.35">
      <c r="A41" s="1">
        <v>2027</v>
      </c>
      <c r="B41" s="2">
        <f>(B$7)/B$12*'data sources'!$I62</f>
        <v>656.16872832127513</v>
      </c>
      <c r="C41" s="2">
        <f>(C$7)/C$12*'data sources'!$I62</f>
        <v>828.84470945845283</v>
      </c>
      <c r="D41" s="2">
        <f>(D$7)/D$12*'data sources'!$I62</f>
        <v>656.16872832127513</v>
      </c>
      <c r="E41" s="2">
        <f>(E$7)/E$12*'data sources'!$I62</f>
        <v>656.16872832127513</v>
      </c>
      <c r="F41" s="2">
        <f>(F$7)/F$12*'data sources'!$I62</f>
        <v>656.16872832127513</v>
      </c>
      <c r="G41" s="2">
        <f>(G$7)/G$12*'data sources'!$I62</f>
        <v>656.16872832127513</v>
      </c>
      <c r="H41" s="2">
        <f>(H$7)/H$12*'data sources'!$I62</f>
        <v>656.16872832127513</v>
      </c>
      <c r="I41" s="2">
        <f>(I$7)/I$12*'data sources'!$I62</f>
        <v>656.16872832127513</v>
      </c>
      <c r="J41" s="2">
        <f>(J$7)/J$12*('data sources'!$I62+'data sources'!B$56)</f>
        <v>983.34372832127508</v>
      </c>
    </row>
    <row r="42" spans="1:10" x14ac:dyDescent="0.35">
      <c r="A42" s="1">
        <v>2028</v>
      </c>
      <c r="B42" s="2">
        <f>(B$7)/B$12*'data sources'!$I63</f>
        <v>724.64768496821773</v>
      </c>
      <c r="C42" s="2">
        <f>(C$7)/C$12*'data sources'!$I63</f>
        <v>915.34444417038037</v>
      </c>
      <c r="D42" s="2">
        <f>(D$7)/D$12*'data sources'!$I63</f>
        <v>724.64768496821773</v>
      </c>
      <c r="E42" s="2">
        <f>(E$7)/E$12*'data sources'!$I63</f>
        <v>724.64768496821773</v>
      </c>
      <c r="F42" s="2">
        <f>(F$7)/F$12*'data sources'!$I63</f>
        <v>724.64768496821773</v>
      </c>
      <c r="G42" s="2">
        <f>(G$7)/G$12*'data sources'!$I63</f>
        <v>724.64768496821773</v>
      </c>
      <c r="H42" s="2">
        <f>(H$7)/H$12*'data sources'!$I63</f>
        <v>724.64768496821773</v>
      </c>
      <c r="I42" s="2">
        <f>(I$7)/I$12*'data sources'!$I63</f>
        <v>724.64768496821773</v>
      </c>
      <c r="J42" s="2">
        <f>(J$7)/J$12*('data sources'!$I63+'data sources'!B$56)</f>
        <v>1051.8226849682178</v>
      </c>
    </row>
    <row r="43" spans="1:10" x14ac:dyDescent="0.35">
      <c r="A43" s="1">
        <v>2029</v>
      </c>
      <c r="B43" s="2">
        <f>(B$7)/B$12*'data sources'!$I64</f>
        <v>781.04095878609041</v>
      </c>
      <c r="C43" s="2">
        <f>(C$7)/C$12*'data sources'!$I64</f>
        <v>986.57805320348257</v>
      </c>
      <c r="D43" s="2">
        <f>(D$7)/D$12*'data sources'!$I64</f>
        <v>781.04095878609041</v>
      </c>
      <c r="E43" s="2">
        <f>(E$7)/E$12*'data sources'!$I64</f>
        <v>781.04095878609041</v>
      </c>
      <c r="F43" s="2">
        <f>(F$7)/F$12*'data sources'!$I64</f>
        <v>781.04095878609041</v>
      </c>
      <c r="G43" s="2">
        <f>(G$7)/G$12*'data sources'!$I64</f>
        <v>781.04095878609041</v>
      </c>
      <c r="H43" s="2">
        <f>(H$7)/H$12*'data sources'!$I64</f>
        <v>781.04095878609041</v>
      </c>
      <c r="I43" s="2">
        <f>(I$7)/I$12*'data sources'!$I64</f>
        <v>781.04095878609041</v>
      </c>
      <c r="J43" s="2">
        <f>(J$7)/J$12*('data sources'!$I64+'data sources'!B$56)</f>
        <v>1108.2159587860904</v>
      </c>
    </row>
    <row r="44" spans="1:10" x14ac:dyDescent="0.35">
      <c r="A44" s="1">
        <v>2030</v>
      </c>
      <c r="B44" s="2">
        <f>(B$7)/B$12*'data sources'!$I65</f>
        <v>834.9291485352818</v>
      </c>
      <c r="C44" s="2">
        <f>(C$7)/C$12*'data sources'!$I65</f>
        <v>1054.6473455182509</v>
      </c>
      <c r="D44" s="2">
        <f>(D$7)/D$12*'data sources'!$I65</f>
        <v>834.9291485352818</v>
      </c>
      <c r="E44" s="2">
        <f>(E$7)/E$12*'data sources'!$I65</f>
        <v>834.9291485352818</v>
      </c>
      <c r="F44" s="2">
        <f>(F$7)/F$12*'data sources'!$I65</f>
        <v>834.9291485352818</v>
      </c>
      <c r="G44" s="2">
        <f>(G$7)/G$12*'data sources'!$I65</f>
        <v>834.9291485352818</v>
      </c>
      <c r="H44" s="2">
        <f>(H$7)/H$12*'data sources'!$I65</f>
        <v>834.9291485352818</v>
      </c>
      <c r="I44" s="2">
        <f>(I$7)/I$12*'data sources'!$I65</f>
        <v>834.9291485352818</v>
      </c>
      <c r="J44" s="2">
        <f>(J$7)/J$12*('data sources'!$I65+'data sources'!B$56)</f>
        <v>1162.1041485352819</v>
      </c>
    </row>
    <row r="45" spans="1:10" x14ac:dyDescent="0.35">
      <c r="A45" s="1">
        <v>2031</v>
      </c>
      <c r="B45" s="2">
        <f>(B$7)/B$12*'data sources'!$I66</f>
        <v>906.69992998756607</v>
      </c>
      <c r="C45" s="2">
        <f>(C$7)/C$12*'data sources'!$I66</f>
        <v>1145.3051747211362</v>
      </c>
      <c r="D45" s="2">
        <f>(D$7)/D$12*'data sources'!$I66</f>
        <v>906.69992998756607</v>
      </c>
      <c r="E45" s="2">
        <f>(E$7)/E$12*'data sources'!$I66</f>
        <v>906.69992998756607</v>
      </c>
      <c r="F45" s="2">
        <f>(F$7)/F$12*'data sources'!$I66</f>
        <v>906.69992998756607</v>
      </c>
      <c r="G45" s="2">
        <f>(G$7)/G$12*'data sources'!$I66</f>
        <v>906.69992998756607</v>
      </c>
      <c r="H45" s="2">
        <f>(H$7)/H$12*'data sources'!$I66</f>
        <v>906.69992998756607</v>
      </c>
      <c r="I45" s="2">
        <f>(I$7)/I$12*'data sources'!$I66</f>
        <v>906.69992998756607</v>
      </c>
      <c r="J45" s="2">
        <f>(J$7)/J$12*('data sources'!$I66+'data sources'!B$56)</f>
        <v>1233.874929987566</v>
      </c>
    </row>
    <row r="46" spans="1:10" x14ac:dyDescent="0.35">
      <c r="A46" s="1">
        <v>2032</v>
      </c>
      <c r="B46" s="2">
        <f>(B$7)/B$12*'data sources'!$I67</f>
        <v>970.35775541712394</v>
      </c>
      <c r="C46" s="2">
        <f>(C$7)/C$12*'data sources'!$I67</f>
        <v>1225.7150594742618</v>
      </c>
      <c r="D46" s="2">
        <f>(D$7)/D$12*'data sources'!$I67</f>
        <v>970.35775541712394</v>
      </c>
      <c r="E46" s="2">
        <f>(E$7)/E$12*'data sources'!$I67</f>
        <v>970.35775541712394</v>
      </c>
      <c r="F46" s="2">
        <f>(F$7)/F$12*'data sources'!$I67</f>
        <v>970.35775541712394</v>
      </c>
      <c r="G46" s="2">
        <f>(G$7)/G$12*'data sources'!$I67</f>
        <v>970.35775541712394</v>
      </c>
      <c r="H46" s="2">
        <f>(H$7)/H$12*'data sources'!$I67</f>
        <v>970.35775541712394</v>
      </c>
      <c r="I46" s="2">
        <f>(I$7)/I$12*'data sources'!$I67</f>
        <v>970.35775541712394</v>
      </c>
      <c r="J46" s="2">
        <f>(J$7)/J$12*('data sources'!$I67+'data sources'!B$56)</f>
        <v>1297.5327554171238</v>
      </c>
    </row>
    <row r="47" spans="1:10" x14ac:dyDescent="0.35">
      <c r="A47" s="1">
        <v>2033</v>
      </c>
      <c r="B47" s="2">
        <f>(B$7)/B$12*'data sources'!$I68</f>
        <v>1021.7808362422837</v>
      </c>
      <c r="C47" s="2">
        <f>(C$7)/C$12*'data sources'!$I68</f>
        <v>1290.670529990253</v>
      </c>
      <c r="D47" s="2">
        <f>(D$7)/D$12*'data sources'!$I68</f>
        <v>1021.7808362422837</v>
      </c>
      <c r="E47" s="2">
        <f>(E$7)/E$12*'data sources'!$I68</f>
        <v>1021.7808362422837</v>
      </c>
      <c r="F47" s="2">
        <f>(F$7)/F$12*'data sources'!$I68</f>
        <v>1021.7808362422837</v>
      </c>
      <c r="G47" s="2">
        <f>(G$7)/G$12*'data sources'!$I68</f>
        <v>1021.7808362422837</v>
      </c>
      <c r="H47" s="2">
        <f>(H$7)/H$12*'data sources'!$I68</f>
        <v>1021.7808362422837</v>
      </c>
      <c r="I47" s="2">
        <f>(I$7)/I$12*'data sources'!$I68</f>
        <v>1021.7808362422837</v>
      </c>
      <c r="J47" s="2">
        <f>(J$7)/J$12*('data sources'!$I68+'data sources'!B$56)</f>
        <v>1348.9558362422838</v>
      </c>
    </row>
    <row r="48" spans="1:10" x14ac:dyDescent="0.35">
      <c r="A48" s="1">
        <v>2034</v>
      </c>
      <c r="B48" s="2">
        <f>(B$7)/B$12*'data sources'!$I69</f>
        <v>1095.333991365779</v>
      </c>
      <c r="C48" s="2">
        <f>(C$7)/C$12*'data sources'!$I69</f>
        <v>1383.5797785672996</v>
      </c>
      <c r="D48" s="2">
        <f>(D$7)/D$12*'data sources'!$I69</f>
        <v>1095.333991365779</v>
      </c>
      <c r="E48" s="2">
        <f>(E$7)/E$12*'data sources'!$I69</f>
        <v>1095.333991365779</v>
      </c>
      <c r="F48" s="2">
        <f>(F$7)/F$12*'data sources'!$I69</f>
        <v>1095.333991365779</v>
      </c>
      <c r="G48" s="2">
        <f>(G$7)/G$12*'data sources'!$I69</f>
        <v>1095.333991365779</v>
      </c>
      <c r="H48" s="2">
        <f>(H$7)/H$12*'data sources'!$I69</f>
        <v>1095.333991365779</v>
      </c>
      <c r="I48" s="2">
        <f>(I$7)/I$12*'data sources'!$I69</f>
        <v>1095.333991365779</v>
      </c>
      <c r="J48" s="2">
        <f>(J$7)/J$12*('data sources'!$I69+'data sources'!B$56)</f>
        <v>1422.5089913657789</v>
      </c>
    </row>
    <row r="49" spans="1:10" x14ac:dyDescent="0.35">
      <c r="A49" s="1">
        <v>2035</v>
      </c>
      <c r="B49" s="2">
        <f>(B$7)/B$12*'data sources'!$I70</f>
        <v>1144.5965745013639</v>
      </c>
      <c r="C49" s="2">
        <f>(C$7)/C$12*'data sources'!$I70</f>
        <v>1445.806199370144</v>
      </c>
      <c r="D49" s="2">
        <f>(D$7)/D$12*'data sources'!$I70</f>
        <v>1144.5965745013639</v>
      </c>
      <c r="E49" s="2">
        <f>(E$7)/E$12*'data sources'!$I70</f>
        <v>1144.5965745013639</v>
      </c>
      <c r="F49" s="2">
        <f>(F$7)/F$12*'data sources'!$I70</f>
        <v>1144.5965745013639</v>
      </c>
      <c r="G49" s="2">
        <f>(G$7)/G$12*'data sources'!$I70</f>
        <v>1144.5965745013639</v>
      </c>
      <c r="H49" s="2">
        <f>(H$7)/H$12*'data sources'!$I70</f>
        <v>1144.5965745013639</v>
      </c>
      <c r="I49" s="2">
        <f>(I$7)/I$12*'data sources'!$I70</f>
        <v>1144.5965745013639</v>
      </c>
      <c r="J49" s="2">
        <f>(J$7)/J$12*('data sources'!$I70+'data sources'!B$56)</f>
        <v>1471.7715745013638</v>
      </c>
    </row>
    <row r="50" spans="1:10" x14ac:dyDescent="0.35">
      <c r="A50" s="1">
        <v>2036</v>
      </c>
      <c r="B50" s="2">
        <f>(B$7)/B$12*'data sources'!$I71</f>
        <v>1168.8794142104964</v>
      </c>
      <c r="C50" s="2">
        <f>(C$7)/C$12*'data sources'!$I71</f>
        <v>1476.479260055364</v>
      </c>
      <c r="D50" s="2">
        <f>(D$7)/D$12*'data sources'!$I71</f>
        <v>1168.8794142104964</v>
      </c>
      <c r="E50" s="2">
        <f>(E$7)/E$12*'data sources'!$I71</f>
        <v>1168.8794142104964</v>
      </c>
      <c r="F50" s="2">
        <f>(F$7)/F$12*'data sources'!$I71</f>
        <v>1168.8794142104964</v>
      </c>
      <c r="G50" s="2">
        <f>(G$7)/G$12*'data sources'!$I71</f>
        <v>1168.8794142104964</v>
      </c>
      <c r="H50" s="2">
        <f>(H$7)/H$12*'data sources'!$I71</f>
        <v>1168.8794142104964</v>
      </c>
      <c r="I50" s="2">
        <f>(I$7)/I$12*'data sources'!$I71</f>
        <v>1168.8794142104964</v>
      </c>
      <c r="J50" s="2">
        <f>(J$7)/J$12*('data sources'!$I71+'data sources'!B$56)</f>
        <v>1496.0544142104964</v>
      </c>
    </row>
    <row r="51" spans="1:10" x14ac:dyDescent="0.35">
      <c r="A51" s="1">
        <v>2037</v>
      </c>
      <c r="B51" s="2">
        <f>(B$7)/B$12*'data sources'!$I72</f>
        <v>1243.9069132854386</v>
      </c>
      <c r="C51" s="2">
        <f>(C$7)/C$12*'data sources'!$I72</f>
        <v>1571.2508378342382</v>
      </c>
      <c r="D51" s="2"/>
      <c r="E51" s="2">
        <f>(E$7)/E$12*'data sources'!$I72</f>
        <v>1243.9069132854386</v>
      </c>
      <c r="F51" s="2">
        <f>(F$7)/F$12*'data sources'!$I72</f>
        <v>1243.9069132854386</v>
      </c>
      <c r="G51" s="2">
        <f>(G$7)/G$12*'data sources'!$I72</f>
        <v>1243.9069132854386</v>
      </c>
      <c r="H51" s="2">
        <f>(H$7)/H$12*'data sources'!$I72</f>
        <v>1243.9069132854386</v>
      </c>
      <c r="I51" s="2">
        <f>(I$7)/I$12*'data sources'!$I72</f>
        <v>1243.9069132854386</v>
      </c>
      <c r="J51" s="2">
        <f>(J$7)/J$12*('data sources'!$I72+'data sources'!B$56)</f>
        <v>1571.0819132854385</v>
      </c>
    </row>
    <row r="52" spans="1:10" x14ac:dyDescent="0.35">
      <c r="A52" s="1">
        <v>2038</v>
      </c>
      <c r="B52" s="2">
        <f>(B$7)/B$12*'data sources'!$I73</f>
        <v>1335.9937521965035</v>
      </c>
      <c r="C52" s="2">
        <f>(C$7)/C$12*'data sources'!$I73</f>
        <v>1687.5710554061097</v>
      </c>
      <c r="D52" s="2"/>
      <c r="E52" s="2"/>
      <c r="F52" s="2">
        <f>(F$7)/F$12*'data sources'!$I73</f>
        <v>1335.9937521965035</v>
      </c>
      <c r="G52" s="2">
        <f>(G$7)/G$12*'data sources'!$I73</f>
        <v>1335.9937521965035</v>
      </c>
      <c r="H52" s="2">
        <f>(H$7)/H$12*'data sources'!$I73</f>
        <v>1335.9937521965035</v>
      </c>
      <c r="I52" s="2">
        <f>(I$7)/I$12*'data sources'!$I73</f>
        <v>1335.9937521965035</v>
      </c>
      <c r="J52" s="2">
        <f>(J$7)/J$12*('data sources'!$I73+'data sources'!B$56)</f>
        <v>1663.1687521965036</v>
      </c>
    </row>
    <row r="53" spans="1:10" x14ac:dyDescent="0.35">
      <c r="A53" s="1">
        <v>2039</v>
      </c>
      <c r="B53" s="2">
        <f>(B$7)/B$12*'data sources'!$I74</f>
        <v>1386.1543392430192</v>
      </c>
      <c r="C53" s="2">
        <f>(C$7)/C$12*'data sources'!$I74</f>
        <v>1750.9317969385506</v>
      </c>
      <c r="D53" s="2"/>
      <c r="E53" s="2"/>
      <c r="F53" s="2"/>
      <c r="G53" s="2">
        <f>(G$7)/G$12*'data sources'!$I74</f>
        <v>1386.1543392430192</v>
      </c>
      <c r="H53" s="2">
        <f>(H$7)/H$12*'data sources'!$I74</f>
        <v>1386.1543392430192</v>
      </c>
      <c r="I53" s="2">
        <f>(I$7)/I$12*'data sources'!$I74</f>
        <v>1386.1543392430192</v>
      </c>
      <c r="J53" s="2">
        <f>(J$7)/J$12*('data sources'!$I74+'data sources'!B$56)</f>
        <v>1713.3293392430194</v>
      </c>
    </row>
    <row r="54" spans="1:10" x14ac:dyDescent="0.35">
      <c r="A54" s="1">
        <v>2040</v>
      </c>
      <c r="B54" s="2"/>
      <c r="C54" s="2"/>
      <c r="D54" s="2"/>
      <c r="E54" s="2"/>
      <c r="F54" s="2"/>
      <c r="G54" s="2"/>
      <c r="H54" s="2">
        <f>(H$7)/H$12*'data sources'!$I75</f>
        <v>1433.0460515473055</v>
      </c>
      <c r="I54" s="2">
        <f>(I$7)/I$12*'data sources'!$I75</f>
        <v>1433.0460515473055</v>
      </c>
      <c r="J54" s="2"/>
    </row>
    <row r="55" spans="1:10" x14ac:dyDescent="0.35">
      <c r="A55" s="1">
        <v>2041</v>
      </c>
      <c r="D55" s="1"/>
      <c r="E55" s="1"/>
      <c r="F55" s="1"/>
      <c r="G55" s="1"/>
      <c r="H55" s="1"/>
      <c r="I55" s="2">
        <f>(I$7)/I$12*'data sources'!$I76</f>
        <v>1478.6869831033944</v>
      </c>
      <c r="J55" s="1"/>
    </row>
    <row r="56" spans="1:10" x14ac:dyDescent="0.35">
      <c r="A56" s="1">
        <v>2042</v>
      </c>
      <c r="D56" s="1"/>
      <c r="E56" s="1"/>
      <c r="F56" s="1"/>
      <c r="G56" s="1"/>
      <c r="H56" s="1"/>
      <c r="I56" s="1"/>
      <c r="J56" s="1"/>
    </row>
    <row r="57" spans="1:10" x14ac:dyDescent="0.35">
      <c r="A57" s="1">
        <v>2043</v>
      </c>
      <c r="D57" s="1"/>
      <c r="E57" s="1"/>
      <c r="F57" s="1"/>
      <c r="G57" s="1"/>
      <c r="H57" s="1"/>
      <c r="I57" s="1"/>
      <c r="J57" s="1"/>
    </row>
    <row r="58" spans="1:10" x14ac:dyDescent="0.35">
      <c r="A58" s="1">
        <v>2044</v>
      </c>
      <c r="D58" s="1"/>
      <c r="E58" s="1"/>
      <c r="F58" s="1"/>
      <c r="G58" s="1"/>
      <c r="H58" s="1"/>
      <c r="I58" s="1"/>
      <c r="J58" s="1"/>
    </row>
    <row r="59" spans="1:10" x14ac:dyDescent="0.35">
      <c r="A59" s="1">
        <v>2045</v>
      </c>
      <c r="D59" s="1"/>
      <c r="E59" s="1"/>
      <c r="F59" s="1"/>
      <c r="G59" s="1"/>
      <c r="H59" s="1"/>
      <c r="I59" s="1"/>
      <c r="J59" s="1"/>
    </row>
    <row r="60" spans="1:10" x14ac:dyDescent="0.35">
      <c r="A60" s="1">
        <v>2046</v>
      </c>
      <c r="D60" s="1"/>
      <c r="E60" s="1"/>
      <c r="F60" s="1"/>
      <c r="G60" s="1"/>
      <c r="H60" s="1"/>
      <c r="I60" s="1"/>
      <c r="J60" s="1"/>
    </row>
    <row r="61" spans="1:10" x14ac:dyDescent="0.35">
      <c r="A61" s="1">
        <v>2047</v>
      </c>
      <c r="D61" s="1"/>
      <c r="E61" s="1"/>
      <c r="F61" s="1"/>
      <c r="G61" s="1"/>
      <c r="H61" s="1"/>
      <c r="I61" s="1"/>
      <c r="J61" s="1"/>
    </row>
    <row r="62" spans="1:10" x14ac:dyDescent="0.35">
      <c r="A62" s="1">
        <v>2048</v>
      </c>
      <c r="D62" s="1"/>
      <c r="E62" s="1"/>
      <c r="F62" s="1"/>
      <c r="G62" s="1"/>
      <c r="H62" s="1"/>
      <c r="I62" s="1"/>
      <c r="J62" s="1"/>
    </row>
    <row r="63" spans="1:10" x14ac:dyDescent="0.35">
      <c r="A63" s="1">
        <v>2049</v>
      </c>
      <c r="D63" s="1"/>
      <c r="E63" s="1"/>
      <c r="F63" s="1"/>
      <c r="G63" s="1"/>
      <c r="H63" s="1"/>
      <c r="I63" s="1"/>
      <c r="J63" s="1"/>
    </row>
    <row r="64" spans="1:10" x14ac:dyDescent="0.35">
      <c r="A64" s="1">
        <v>2050</v>
      </c>
      <c r="D64" s="1"/>
      <c r="E64" s="1"/>
      <c r="F64" s="1"/>
      <c r="G64" s="1"/>
      <c r="H64" s="1"/>
      <c r="I64" s="1"/>
      <c r="J64" s="1"/>
    </row>
    <row r="65" spans="1:10" x14ac:dyDescent="0.35">
      <c r="A65" s="1"/>
      <c r="D65" s="1"/>
      <c r="E65" s="1"/>
      <c r="F65" s="1"/>
      <c r="G65" s="1"/>
      <c r="H65" s="1"/>
      <c r="I65" s="1"/>
      <c r="J65" s="1"/>
    </row>
    <row r="66" spans="1:10" x14ac:dyDescent="0.35">
      <c r="A66" t="s">
        <v>56</v>
      </c>
      <c r="B66" s="2">
        <f t="shared" ref="B66:J66" si="7">SUM(B67:B96)</f>
        <v>2260.6772817094884</v>
      </c>
      <c r="C66" s="2">
        <f t="shared" si="7"/>
        <v>3349.1515284585012</v>
      </c>
      <c r="D66" s="2">
        <f t="shared" si="7"/>
        <v>1847.2165113045453</v>
      </c>
      <c r="E66" s="2">
        <f t="shared" si="7"/>
        <v>1978.5052307972851</v>
      </c>
      <c r="F66" s="2">
        <f t="shared" si="7"/>
        <v>2118.0527039596918</v>
      </c>
      <c r="G66" s="2">
        <f t="shared" si="7"/>
        <v>2260.6772817094884</v>
      </c>
      <c r="H66" s="2">
        <f t="shared" si="7"/>
        <v>2396.225545649555</v>
      </c>
      <c r="I66" s="2">
        <f t="shared" si="7"/>
        <v>2531.1385808300374</v>
      </c>
      <c r="J66" s="2">
        <f t="shared" si="7"/>
        <v>3028.3022817094889</v>
      </c>
    </row>
    <row r="67" spans="1:10" x14ac:dyDescent="0.35">
      <c r="A67" s="1">
        <v>2021</v>
      </c>
      <c r="D67" s="1"/>
      <c r="E67" s="1"/>
      <c r="F67" s="1"/>
      <c r="G67" s="1"/>
      <c r="H67" s="1"/>
      <c r="I67" s="1"/>
      <c r="J67" s="1"/>
    </row>
    <row r="68" spans="1:10" x14ac:dyDescent="0.35">
      <c r="A68" s="1">
        <v>2022</v>
      </c>
      <c r="D68" s="2">
        <f>(D$9)/D$16*'data sources'!$I57</f>
        <v>63.276685221502625</v>
      </c>
      <c r="E68" s="1"/>
      <c r="F68" s="1"/>
      <c r="G68" s="1"/>
      <c r="H68" s="1"/>
      <c r="I68" s="1"/>
      <c r="J68" s="1"/>
    </row>
    <row r="69" spans="1:10" x14ac:dyDescent="0.35">
      <c r="A69" s="1">
        <v>2023</v>
      </c>
      <c r="B69" s="2"/>
      <c r="C69" s="2"/>
      <c r="D69" s="2">
        <f>(D$9)/D$16*'data sources'!$I58</f>
        <v>69.421672611739183</v>
      </c>
      <c r="E69" s="2">
        <f>(E$9)/E$16*'data sources'!$I58</f>
        <v>69.421672611739183</v>
      </c>
      <c r="F69" s="2"/>
      <c r="G69" s="2"/>
      <c r="H69" s="2"/>
      <c r="I69" s="2"/>
      <c r="J69" s="2"/>
    </row>
    <row r="70" spans="1:10" x14ac:dyDescent="0.35">
      <c r="A70" s="1">
        <v>2024</v>
      </c>
      <c r="B70" s="2"/>
      <c r="C70" s="2"/>
      <c r="D70" s="2">
        <f>(D$9)/D$16*'data sources'!$I59</f>
        <v>74.190424346211628</v>
      </c>
      <c r="E70" s="2">
        <f>(E$9)/E$16*'data sources'!$I59</f>
        <v>74.190424346211628</v>
      </c>
      <c r="F70" s="2">
        <f>(F$9)/F$16*'data sources'!$I59</f>
        <v>74.190424346211628</v>
      </c>
      <c r="G70" s="2"/>
      <c r="H70" s="2"/>
      <c r="I70" s="2"/>
      <c r="J70" s="2"/>
    </row>
    <row r="71" spans="1:10" x14ac:dyDescent="0.35">
      <c r="A71" s="1">
        <v>2025</v>
      </c>
      <c r="B71" s="2">
        <f>(B$9)/B$16*'data sources'!$I60</f>
        <v>88.601294210566238</v>
      </c>
      <c r="C71" s="2">
        <f>(C$9)/C$16*'data sources'!$I60</f>
        <v>131.26117660824627</v>
      </c>
      <c r="D71" s="2">
        <f>(D$9)/D$16*'data sources'!$I60</f>
        <v>88.601294210566238</v>
      </c>
      <c r="E71" s="2">
        <f>(E$9)/E$16*'data sources'!$I60</f>
        <v>88.601294210566238</v>
      </c>
      <c r="F71" s="2">
        <f>(F$9)/F$16*'data sources'!$I60</f>
        <v>88.601294210566238</v>
      </c>
      <c r="G71" s="2">
        <f>(G$9)/G$16*'data sources'!$I60</f>
        <v>88.601294210566238</v>
      </c>
      <c r="H71" s="2"/>
      <c r="I71" s="2"/>
      <c r="J71" s="2">
        <f>(J$9)/J$16*('data sources'!$I60+'data sources'!B$56)</f>
        <v>139.77629421056625</v>
      </c>
    </row>
    <row r="72" spans="1:10" x14ac:dyDescent="0.35">
      <c r="A72" s="1">
        <v>2026</v>
      </c>
      <c r="B72" s="2">
        <f>(B$9)/B$16*'data sources'!$I61</f>
        <v>96.375438450804197</v>
      </c>
      <c r="C72" s="2">
        <f>(C$9)/C$16*'data sources'!$I61</f>
        <v>142.77842733452474</v>
      </c>
      <c r="D72" s="2">
        <f>(D$9)/D$16*'data sources'!$I61</f>
        <v>96.375438450804197</v>
      </c>
      <c r="E72" s="2">
        <f>(E$9)/E$16*'data sources'!$I61</f>
        <v>96.375438450804197</v>
      </c>
      <c r="F72" s="2">
        <f>(F$9)/F$16*'data sources'!$I61</f>
        <v>96.375438450804197</v>
      </c>
      <c r="G72" s="2">
        <f>(G$9)/G$16*'data sources'!$I61</f>
        <v>96.375438450804197</v>
      </c>
      <c r="H72" s="2">
        <f>(H$9)/H$16*'data sources'!$I61</f>
        <v>96.375438450804197</v>
      </c>
      <c r="I72" s="2"/>
      <c r="J72" s="2">
        <f>(J$9)/J$16*('data sources'!$I61+'data sources'!B$56)</f>
        <v>147.55043845080422</v>
      </c>
    </row>
    <row r="73" spans="1:10" x14ac:dyDescent="0.35">
      <c r="A73" s="1">
        <v>2027</v>
      </c>
      <c r="B73" s="2">
        <f>(B$9)/B$16*'data sources'!$I62</f>
        <v>102.63447595886377</v>
      </c>
      <c r="C73" s="2">
        <f>(C$9)/C$16*'data sources'!$I62</f>
        <v>152.051075494613</v>
      </c>
      <c r="D73" s="2">
        <f>(D$9)/D$16*'data sources'!$I62</f>
        <v>102.63447595886377</v>
      </c>
      <c r="E73" s="2">
        <f>(E$9)/E$16*'data sources'!$I62</f>
        <v>102.63447595886377</v>
      </c>
      <c r="F73" s="2">
        <f>(F$9)/F$16*'data sources'!$I62</f>
        <v>102.63447595886377</v>
      </c>
      <c r="G73" s="2">
        <f>(G$9)/G$16*'data sources'!$I62</f>
        <v>102.63447595886377</v>
      </c>
      <c r="H73" s="2">
        <f>(H$9)/H$16*'data sources'!$I62</f>
        <v>102.63447595886377</v>
      </c>
      <c r="I73" s="2">
        <f>(I$9)/I$16*'data sources'!$I62</f>
        <v>102.63447595886377</v>
      </c>
      <c r="J73" s="2">
        <f>(J$9)/J$16*('data sources'!$I62+'data sources'!B$56)</f>
        <v>153.80947595886377</v>
      </c>
    </row>
    <row r="74" spans="1:10" x14ac:dyDescent="0.35">
      <c r="A74" s="1">
        <v>2028</v>
      </c>
      <c r="B74" s="2">
        <f>(B$9)/B$16*'data sources'!$I63</f>
        <v>113.34559571559117</v>
      </c>
      <c r="C74" s="2">
        <f>(C$9)/C$16*'data sources'!$I63</f>
        <v>167.91940106013507</v>
      </c>
      <c r="D74" s="2">
        <f>(D$9)/D$16*'data sources'!$I63</f>
        <v>113.34559571559117</v>
      </c>
      <c r="E74" s="2">
        <f>(E$9)/E$16*'data sources'!$I63</f>
        <v>113.34559571559117</v>
      </c>
      <c r="F74" s="2">
        <f>(F$9)/F$16*'data sources'!$I63</f>
        <v>113.34559571559117</v>
      </c>
      <c r="G74" s="2">
        <f>(G$9)/G$16*'data sources'!$I63</f>
        <v>113.34559571559117</v>
      </c>
      <c r="H74" s="2">
        <f>(H$9)/H$16*'data sources'!$I63</f>
        <v>113.34559571559117</v>
      </c>
      <c r="I74" s="2">
        <f>(I$9)/I$16*'data sources'!$I63</f>
        <v>113.34559571559117</v>
      </c>
      <c r="J74" s="2">
        <f>(J$9)/J$16*('data sources'!$I63+'data sources'!B$56)</f>
        <v>164.52059571559118</v>
      </c>
    </row>
    <row r="75" spans="1:10" x14ac:dyDescent="0.35">
      <c r="A75" s="1">
        <v>2029</v>
      </c>
      <c r="B75" s="2">
        <f>(B$9)/B$16*'data sources'!$I64</f>
        <v>122.16633626003875</v>
      </c>
      <c r="C75" s="2">
        <f>(C$9)/C$16*'data sources'!$I64</f>
        <v>180.98716482968703</v>
      </c>
      <c r="D75" s="2">
        <f>(D$9)/D$16*'data sources'!$I64</f>
        <v>122.16633626003875</v>
      </c>
      <c r="E75" s="2">
        <f>(E$9)/E$16*'data sources'!$I64</f>
        <v>122.16633626003875</v>
      </c>
      <c r="F75" s="2">
        <f>(F$9)/F$16*'data sources'!$I64</f>
        <v>122.16633626003875</v>
      </c>
      <c r="G75" s="2">
        <f>(G$9)/G$16*'data sources'!$I64</f>
        <v>122.16633626003875</v>
      </c>
      <c r="H75" s="2">
        <f>(H$9)/H$16*'data sources'!$I64</f>
        <v>122.16633626003875</v>
      </c>
      <c r="I75" s="2">
        <f>(I$9)/I$16*'data sources'!$I64</f>
        <v>122.16633626003875</v>
      </c>
      <c r="J75" s="2">
        <f>(J$9)/J$16*('data sources'!$I64+'data sources'!B$56)</f>
        <v>173.34133626003873</v>
      </c>
    </row>
    <row r="76" spans="1:10" x14ac:dyDescent="0.35">
      <c r="A76" s="1">
        <v>2030</v>
      </c>
      <c r="B76" s="2">
        <f>(B$9)/B$16*'data sources'!$I65</f>
        <v>130.59524467423566</v>
      </c>
      <c r="C76" s="2">
        <f>(C$9)/C$16*'data sources'!$I65</f>
        <v>193.47443655442316</v>
      </c>
      <c r="D76" s="2">
        <f>(D$9)/D$16*'data sources'!$I65</f>
        <v>130.59524467423566</v>
      </c>
      <c r="E76" s="2">
        <f>(E$9)/E$16*'data sources'!$I65</f>
        <v>130.59524467423566</v>
      </c>
      <c r="F76" s="2">
        <f>(F$9)/F$16*'data sources'!$I65</f>
        <v>130.59524467423566</v>
      </c>
      <c r="G76" s="2">
        <f>(G$9)/G$16*'data sources'!$I65</f>
        <v>130.59524467423566</v>
      </c>
      <c r="H76" s="2">
        <f>(H$9)/H$16*'data sources'!$I65</f>
        <v>130.59524467423566</v>
      </c>
      <c r="I76" s="2">
        <f>(I$9)/I$16*'data sources'!$I65</f>
        <v>130.59524467423566</v>
      </c>
      <c r="J76" s="2">
        <f>(J$9)/J$16*('data sources'!$I65+'data sources'!B$56)</f>
        <v>181.77024467423564</v>
      </c>
    </row>
    <row r="77" spans="1:10" x14ac:dyDescent="0.35">
      <c r="A77" s="1">
        <v>2031</v>
      </c>
      <c r="B77" s="2">
        <f>(B$9)/B$16*'data sources'!$I66</f>
        <v>141.82125442687763</v>
      </c>
      <c r="C77" s="2">
        <f>(C$9)/C$16*'data sources'!$I66</f>
        <v>210.1055621138928</v>
      </c>
      <c r="D77" s="2">
        <f>(D$9)/D$16*'data sources'!$I66</f>
        <v>141.82125442687763</v>
      </c>
      <c r="E77" s="2">
        <f>(E$9)/E$16*'data sources'!$I66</f>
        <v>141.82125442687763</v>
      </c>
      <c r="F77" s="2">
        <f>(F$9)/F$16*'data sources'!$I66</f>
        <v>141.82125442687763</v>
      </c>
      <c r="G77" s="2">
        <f>(G$9)/G$16*'data sources'!$I66</f>
        <v>141.82125442687763</v>
      </c>
      <c r="H77" s="2">
        <f>(H$9)/H$16*'data sources'!$I66</f>
        <v>141.82125442687763</v>
      </c>
      <c r="I77" s="2">
        <f>(I$9)/I$16*'data sources'!$I66</f>
        <v>141.82125442687763</v>
      </c>
      <c r="J77" s="2">
        <f>(J$9)/J$16*('data sources'!$I66+'data sources'!B$56)</f>
        <v>192.99625442687764</v>
      </c>
    </row>
    <row r="78" spans="1:10" x14ac:dyDescent="0.35">
      <c r="A78" s="1">
        <v>2032</v>
      </c>
      <c r="B78" s="2">
        <f>(B$9)/B$16*'data sources'!$I67</f>
        <v>151.77827808809144</v>
      </c>
      <c r="C78" s="2">
        <f>(C$9)/C$16*'data sources'!$I67</f>
        <v>224.85670827865397</v>
      </c>
      <c r="D78" s="2">
        <f>(D$9)/D$16*'data sources'!$I67</f>
        <v>151.77827808809144</v>
      </c>
      <c r="E78" s="2">
        <f>(E$9)/E$16*'data sources'!$I67</f>
        <v>151.77827808809144</v>
      </c>
      <c r="F78" s="2">
        <f>(F$9)/F$16*'data sources'!$I67</f>
        <v>151.77827808809144</v>
      </c>
      <c r="G78" s="2">
        <f>(G$9)/G$16*'data sources'!$I67</f>
        <v>151.77827808809144</v>
      </c>
      <c r="H78" s="2">
        <f>(H$9)/H$16*'data sources'!$I67</f>
        <v>151.77827808809144</v>
      </c>
      <c r="I78" s="2">
        <f>(I$9)/I$16*'data sources'!$I67</f>
        <v>151.77827808809144</v>
      </c>
      <c r="J78" s="2">
        <f>(J$9)/J$16*('data sources'!$I67+'data sources'!B$56)</f>
        <v>202.95327808809142</v>
      </c>
    </row>
    <row r="79" spans="1:10" x14ac:dyDescent="0.35">
      <c r="A79" s="1">
        <v>2033</v>
      </c>
      <c r="B79" s="2">
        <f>(B$9)/B$16*'data sources'!$I68</f>
        <v>159.82160707480361</v>
      </c>
      <c r="C79" s="2">
        <f>(C$9)/C$16*'data sources'!$I68</f>
        <v>236.77275122193126</v>
      </c>
      <c r="D79" s="2">
        <f>(D$9)/D$16*'data sources'!$I68</f>
        <v>159.82160707480361</v>
      </c>
      <c r="E79" s="2">
        <f>(E$9)/E$16*'data sources'!$I68</f>
        <v>159.82160707480361</v>
      </c>
      <c r="F79" s="2">
        <f>(F$9)/F$16*'data sources'!$I68</f>
        <v>159.82160707480361</v>
      </c>
      <c r="G79" s="2">
        <f>(G$9)/G$16*'data sources'!$I68</f>
        <v>159.82160707480361</v>
      </c>
      <c r="H79" s="2">
        <f>(H$9)/H$16*'data sources'!$I68</f>
        <v>159.82160707480361</v>
      </c>
      <c r="I79" s="2">
        <f>(I$9)/I$16*'data sources'!$I68</f>
        <v>159.82160707480361</v>
      </c>
      <c r="J79" s="2">
        <f>(J$9)/J$16*('data sources'!$I68+'data sources'!B$56)</f>
        <v>210.99660707480359</v>
      </c>
    </row>
    <row r="80" spans="1:10" x14ac:dyDescent="0.35">
      <c r="A80" s="1">
        <v>2034</v>
      </c>
      <c r="B80" s="2">
        <f>(B$9)/B$16*'data sources'!$I69</f>
        <v>171.32640638234503</v>
      </c>
      <c r="C80" s="2">
        <f>(C$9)/C$16*'data sources'!$I69</f>
        <v>253.81689834421485</v>
      </c>
      <c r="D80" s="2">
        <f>(D$9)/D$16*'data sources'!$I69</f>
        <v>171.32640638234503</v>
      </c>
      <c r="E80" s="2">
        <f>(E$9)/E$16*'data sources'!$I69</f>
        <v>171.32640638234503</v>
      </c>
      <c r="F80" s="2">
        <f>(F$9)/F$16*'data sources'!$I69</f>
        <v>171.32640638234503</v>
      </c>
      <c r="G80" s="2">
        <f>(G$9)/G$16*'data sources'!$I69</f>
        <v>171.32640638234503</v>
      </c>
      <c r="H80" s="2">
        <f>(H$9)/H$16*'data sources'!$I69</f>
        <v>171.32640638234503</v>
      </c>
      <c r="I80" s="2">
        <f>(I$9)/I$16*'data sources'!$I69</f>
        <v>171.32640638234503</v>
      </c>
      <c r="J80" s="2">
        <f>(J$9)/J$16*('data sources'!$I69+'data sources'!B$56)</f>
        <v>222.50140638234504</v>
      </c>
    </row>
    <row r="81" spans="1:10" x14ac:dyDescent="0.35">
      <c r="A81" s="1">
        <v>2035</v>
      </c>
      <c r="B81" s="2">
        <f>(B$9)/B$16*'data sources'!$I70</f>
        <v>179.03180163553847</v>
      </c>
      <c r="C81" s="2">
        <f>(C$9)/C$16*'data sources'!$I70</f>
        <v>265.23229871931625</v>
      </c>
      <c r="D81" s="2">
        <f>(D$9)/D$16*'data sources'!$I70</f>
        <v>179.03180163553847</v>
      </c>
      <c r="E81" s="2">
        <f>(E$9)/E$16*'data sources'!$I70</f>
        <v>179.03180163553847</v>
      </c>
      <c r="F81" s="2">
        <f>(F$9)/F$16*'data sources'!$I70</f>
        <v>179.03180163553847</v>
      </c>
      <c r="G81" s="2">
        <f>(G$9)/G$16*'data sources'!$I70</f>
        <v>179.03180163553847</v>
      </c>
      <c r="H81" s="2">
        <f>(H$9)/H$16*'data sources'!$I70</f>
        <v>179.03180163553847</v>
      </c>
      <c r="I81" s="2">
        <f>(I$9)/I$16*'data sources'!$I70</f>
        <v>179.03180163553847</v>
      </c>
      <c r="J81" s="2">
        <f>(J$9)/J$16*('data sources'!$I70+'data sources'!B$56)</f>
        <v>230.20680163553848</v>
      </c>
    </row>
    <row r="82" spans="1:10" x14ac:dyDescent="0.35">
      <c r="A82" s="1">
        <v>2036</v>
      </c>
      <c r="B82" s="2">
        <f>(B$9)/B$16*'data sources'!$I71</f>
        <v>182.829996247336</v>
      </c>
      <c r="C82" s="2">
        <f>(C$9)/C$16*'data sources'!$I71</f>
        <v>270.85925369975701</v>
      </c>
      <c r="D82" s="2">
        <f>(D$9)/D$16*'data sources'!$I71</f>
        <v>182.829996247336</v>
      </c>
      <c r="E82" s="2">
        <f>(E$9)/E$16*'data sources'!$I71</f>
        <v>182.829996247336</v>
      </c>
      <c r="F82" s="2">
        <f>(F$9)/F$16*'data sources'!$I71</f>
        <v>182.829996247336</v>
      </c>
      <c r="G82" s="2">
        <f>(G$9)/G$16*'data sources'!$I71</f>
        <v>182.829996247336</v>
      </c>
      <c r="H82" s="2">
        <f>(H$9)/H$16*'data sources'!$I71</f>
        <v>182.829996247336</v>
      </c>
      <c r="I82" s="2">
        <f>(I$9)/I$16*'data sources'!$I71</f>
        <v>182.829996247336</v>
      </c>
      <c r="J82" s="2">
        <f>(J$9)/J$16*('data sources'!$I71+'data sources'!B$56)</f>
        <v>234.00499624733598</v>
      </c>
    </row>
    <row r="83" spans="1:10" x14ac:dyDescent="0.35">
      <c r="A83" s="1">
        <v>2037</v>
      </c>
      <c r="B83" s="2">
        <f>(B$9)/B$16*'data sources'!$I72</f>
        <v>194.56540471424256</v>
      </c>
      <c r="C83" s="2">
        <f>(C$9)/C$16*'data sources'!$I72</f>
        <v>288.24504402110011</v>
      </c>
      <c r="D83" s="2"/>
      <c r="E83" s="2">
        <f>(E$9)/E$16*'data sources'!$I72</f>
        <v>194.56540471424256</v>
      </c>
      <c r="F83" s="2">
        <f>(F$9)/F$16*'data sources'!$I72</f>
        <v>194.56540471424256</v>
      </c>
      <c r="G83" s="2">
        <f>(G$9)/G$16*'data sources'!$I72</f>
        <v>194.56540471424256</v>
      </c>
      <c r="H83" s="2">
        <f>(H$9)/H$16*'data sources'!$I72</f>
        <v>194.56540471424256</v>
      </c>
      <c r="I83" s="2">
        <f>(I$9)/I$16*'data sources'!$I72</f>
        <v>194.56540471424256</v>
      </c>
      <c r="J83" s="2">
        <f>(J$9)/J$16*('data sources'!$I72+'data sources'!B$56)</f>
        <v>245.74040471424257</v>
      </c>
    </row>
    <row r="84" spans="1:10" x14ac:dyDescent="0.35">
      <c r="A84" s="1">
        <v>2038</v>
      </c>
      <c r="B84" s="2">
        <f>(B$9)/B$16*'data sources'!$I73</f>
        <v>208.96914577414555</v>
      </c>
      <c r="C84" s="2">
        <f>(C$9)/C$16*'data sources'!$I73</f>
        <v>309.5839196654008</v>
      </c>
      <c r="D84" s="2"/>
      <c r="E84" s="2"/>
      <c r="F84" s="2">
        <f>(F$9)/F$16*'data sources'!$I73</f>
        <v>208.96914577414555</v>
      </c>
      <c r="G84" s="2">
        <f>(G$9)/G$16*'data sources'!$I73</f>
        <v>208.96914577414555</v>
      </c>
      <c r="H84" s="2">
        <f>(H$9)/H$16*'data sources'!$I73</f>
        <v>208.96914577414555</v>
      </c>
      <c r="I84" s="2">
        <f>(I$9)/I$16*'data sources'!$I73</f>
        <v>208.96914577414555</v>
      </c>
      <c r="J84" s="2">
        <f>(J$9)/J$16*('data sources'!$I73+'data sources'!B$56)</f>
        <v>260.14414577414556</v>
      </c>
    </row>
    <row r="85" spans="1:10" x14ac:dyDescent="0.35">
      <c r="A85" s="1">
        <v>2039</v>
      </c>
      <c r="B85" s="2">
        <f>(B$9)/B$16*'data sources'!$I74</f>
        <v>216.8150020960083</v>
      </c>
      <c r="C85" s="2">
        <f>(C$9)/C$16*'data sources'!$I74</f>
        <v>321.20741051260489</v>
      </c>
      <c r="D85" s="2"/>
      <c r="E85" s="2"/>
      <c r="F85" s="2"/>
      <c r="G85" s="2">
        <f>(G$9)/G$16*'data sources'!$I74</f>
        <v>216.8150020960083</v>
      </c>
      <c r="H85" s="2">
        <f>(H$9)/H$16*'data sources'!$I74</f>
        <v>216.8150020960083</v>
      </c>
      <c r="I85" s="2">
        <f>(I$9)/I$16*'data sources'!$I74</f>
        <v>216.8150020960083</v>
      </c>
      <c r="J85" s="2">
        <f>(J$9)/J$16*('data sources'!$I74+'data sources'!B$56)</f>
        <v>267.99000209600831</v>
      </c>
    </row>
    <row r="86" spans="1:10" x14ac:dyDescent="0.35">
      <c r="A86" s="1">
        <v>2040</v>
      </c>
      <c r="B86" s="2"/>
      <c r="C86" s="2"/>
      <c r="D86" s="2"/>
      <c r="E86" s="2"/>
      <c r="F86" s="2"/>
      <c r="G86" s="2"/>
      <c r="H86" s="2">
        <f>(H$9)/H$16*'data sources'!$I75</f>
        <v>224.14955815063303</v>
      </c>
      <c r="I86" s="2">
        <f>(I$9)/I$16*'data sources'!$I75</f>
        <v>224.14955815063303</v>
      </c>
      <c r="J86" s="2"/>
    </row>
    <row r="87" spans="1:10" x14ac:dyDescent="0.35">
      <c r="A87" s="1">
        <v>2041</v>
      </c>
      <c r="D87" s="1"/>
      <c r="E87" s="1"/>
      <c r="F87" s="1"/>
      <c r="G87" s="1"/>
      <c r="H87" s="1"/>
      <c r="I87" s="2">
        <f>(I$9)/I$16*'data sources'!$I76</f>
        <v>231.28847363128665</v>
      </c>
      <c r="J87" s="1"/>
    </row>
    <row r="88" spans="1:10" x14ac:dyDescent="0.35">
      <c r="A88" s="1">
        <v>2042</v>
      </c>
      <c r="D88" s="1"/>
      <c r="E88" s="1"/>
      <c r="F88" s="1"/>
      <c r="G88" s="1"/>
      <c r="H88" s="1"/>
      <c r="I88" s="1"/>
      <c r="J88" s="1"/>
    </row>
    <row r="89" spans="1:10" x14ac:dyDescent="0.35">
      <c r="A89" s="1">
        <v>2043</v>
      </c>
      <c r="D89" s="1"/>
      <c r="E89" s="1"/>
      <c r="F89" s="1"/>
      <c r="G89" s="1"/>
      <c r="H89" s="1"/>
      <c r="I89" s="1"/>
      <c r="J89" s="1"/>
    </row>
    <row r="90" spans="1:10" x14ac:dyDescent="0.35">
      <c r="A90" s="1">
        <v>2044</v>
      </c>
      <c r="D90" s="1"/>
      <c r="E90" s="1"/>
      <c r="F90" s="1"/>
      <c r="G90" s="1"/>
      <c r="H90" s="1"/>
      <c r="I90" s="1"/>
      <c r="J90" s="1"/>
    </row>
    <row r="91" spans="1:10" x14ac:dyDescent="0.35">
      <c r="A91" s="1">
        <v>2045</v>
      </c>
      <c r="D91" s="1"/>
      <c r="E91" s="1"/>
      <c r="F91" s="1"/>
      <c r="G91" s="1"/>
      <c r="H91" s="1"/>
      <c r="I91" s="1"/>
      <c r="J91" s="1"/>
    </row>
    <row r="92" spans="1:10" x14ac:dyDescent="0.35">
      <c r="A92" s="1">
        <v>2046</v>
      </c>
      <c r="D92" s="1"/>
      <c r="E92" s="1"/>
      <c r="F92" s="1"/>
      <c r="G92" s="1"/>
      <c r="H92" s="1"/>
      <c r="I92" s="1"/>
      <c r="J92" s="1"/>
    </row>
    <row r="93" spans="1:10" x14ac:dyDescent="0.35">
      <c r="A93" s="1">
        <v>2047</v>
      </c>
      <c r="D93" s="1"/>
      <c r="E93" s="1"/>
      <c r="F93" s="1"/>
      <c r="G93" s="1"/>
      <c r="H93" s="1"/>
      <c r="I93" s="1"/>
      <c r="J93" s="1"/>
    </row>
    <row r="94" spans="1:10" x14ac:dyDescent="0.35">
      <c r="A94" s="1">
        <v>2048</v>
      </c>
      <c r="D94" s="1"/>
      <c r="E94" s="1"/>
      <c r="F94" s="1"/>
      <c r="G94" s="1"/>
      <c r="H94" s="1"/>
      <c r="I94" s="1"/>
      <c r="J94" s="1"/>
    </row>
    <row r="95" spans="1:10" x14ac:dyDescent="0.35">
      <c r="A95" s="1">
        <v>2049</v>
      </c>
      <c r="D95" s="1"/>
      <c r="E95" s="1"/>
      <c r="F95" s="1"/>
      <c r="G95" s="1"/>
      <c r="H95" s="1"/>
      <c r="I95" s="1"/>
      <c r="J95" s="1"/>
    </row>
    <row r="96" spans="1:10" x14ac:dyDescent="0.35">
      <c r="A96" s="1">
        <v>2050</v>
      </c>
      <c r="D96" s="1"/>
      <c r="E96" s="1"/>
      <c r="F96" s="1"/>
      <c r="G96" s="1"/>
      <c r="H96" s="1"/>
      <c r="I96" s="1"/>
      <c r="J96" s="1"/>
    </row>
    <row r="97" spans="1:10" x14ac:dyDescent="0.35">
      <c r="A97" s="1"/>
      <c r="D97" s="1"/>
      <c r="E97" s="1"/>
      <c r="F97" s="1"/>
      <c r="G97" s="1"/>
      <c r="H97" s="1"/>
      <c r="I97" s="1"/>
      <c r="J97" s="1"/>
    </row>
    <row r="98" spans="1:10" x14ac:dyDescent="0.35">
      <c r="A98" t="s">
        <v>44</v>
      </c>
      <c r="B98" s="2">
        <f t="shared" ref="B98:J98" si="8">SUM(B100:B129)</f>
        <v>2040.7000832088218</v>
      </c>
      <c r="C98" s="2">
        <f t="shared" si="8"/>
        <v>2040.7000832088218</v>
      </c>
      <c r="D98" s="2">
        <f t="shared" si="8"/>
        <v>1922.9972665196849</v>
      </c>
      <c r="E98" s="2">
        <f t="shared" si="8"/>
        <v>1961.4572118500785</v>
      </c>
      <c r="F98" s="2">
        <f t="shared" si="8"/>
        <v>2000.6863560870802</v>
      </c>
      <c r="G98" s="2">
        <f t="shared" si="8"/>
        <v>2040.7000832088218</v>
      </c>
      <c r="H98" s="2">
        <f t="shared" si="8"/>
        <v>2081.5140848729984</v>
      </c>
      <c r="I98" s="2">
        <f t="shared" si="8"/>
        <v>2123.1443665704583</v>
      </c>
      <c r="J98" s="2">
        <f t="shared" si="8"/>
        <v>2040.7000832088218</v>
      </c>
    </row>
    <row r="99" spans="1:10" x14ac:dyDescent="0.35">
      <c r="A99" t="s">
        <v>45</v>
      </c>
      <c r="B99">
        <f t="shared" ref="B99:J99" si="9">(1.12*B$14-0.02*B$14*B$14)/3.413</f>
        <v>3.2757105186053339</v>
      </c>
      <c r="C99">
        <f t="shared" si="9"/>
        <v>3.2757105186053339</v>
      </c>
      <c r="D99">
        <f t="shared" si="9"/>
        <v>3.2757105186053339</v>
      </c>
      <c r="E99">
        <f t="shared" si="9"/>
        <v>3.2757105186053339</v>
      </c>
      <c r="F99">
        <f t="shared" si="9"/>
        <v>3.2757105186053339</v>
      </c>
      <c r="G99">
        <f t="shared" si="9"/>
        <v>3.2757105186053339</v>
      </c>
      <c r="H99">
        <f t="shared" si="9"/>
        <v>3.2757105186053339</v>
      </c>
      <c r="I99">
        <f t="shared" si="9"/>
        <v>3.2757105186053339</v>
      </c>
      <c r="J99">
        <f t="shared" si="9"/>
        <v>3.2757105186053339</v>
      </c>
    </row>
    <row r="100" spans="1:10" x14ac:dyDescent="0.35">
      <c r="A100" s="1">
        <v>2021</v>
      </c>
      <c r="D100" s="1"/>
      <c r="E100" s="1"/>
      <c r="F100" s="1"/>
      <c r="G100" s="1"/>
      <c r="H100" s="1"/>
      <c r="I100" s="1"/>
      <c r="J100" s="1"/>
    </row>
    <row r="101" spans="1:10" x14ac:dyDescent="0.35">
      <c r="A101" s="1">
        <v>2022</v>
      </c>
      <c r="D101" s="2">
        <f>D$8/D$99*'data sources'!$K57</f>
        <v>111.1982250724293</v>
      </c>
      <c r="E101" s="1"/>
      <c r="F101" s="1"/>
      <c r="G101" s="1"/>
      <c r="H101" s="1"/>
      <c r="I101" s="1"/>
      <c r="J101" s="1"/>
    </row>
    <row r="102" spans="1:10" x14ac:dyDescent="0.35">
      <c r="A102" s="1">
        <v>2023</v>
      </c>
      <c r="B102" s="2"/>
      <c r="C102" s="2"/>
      <c r="D102" s="2">
        <f>D$8/D$99*'data sources'!$K58</f>
        <v>113.42218957387789</v>
      </c>
      <c r="E102" s="2">
        <f>E$8/E$99*'data sources'!$K58</f>
        <v>113.42218957387789</v>
      </c>
      <c r="F102" s="2"/>
      <c r="G102" s="2"/>
      <c r="H102" s="2"/>
      <c r="I102" s="2"/>
      <c r="J102" s="2"/>
    </row>
    <row r="103" spans="1:10" x14ac:dyDescent="0.35">
      <c r="A103" s="1">
        <v>2024</v>
      </c>
      <c r="B103" s="2"/>
      <c r="C103" s="2"/>
      <c r="D103" s="2">
        <f>D$8/D$99*'data sources'!$K59</f>
        <v>115.69063336535545</v>
      </c>
      <c r="E103" s="2">
        <f>E$8/E$99*'data sources'!$K59</f>
        <v>115.69063336535545</v>
      </c>
      <c r="F103" s="2">
        <f>F$8/F$99*'data sources'!$K59</f>
        <v>115.69063336535545</v>
      </c>
      <c r="G103" s="2"/>
      <c r="H103" s="2"/>
      <c r="I103" s="2"/>
      <c r="J103" s="2"/>
    </row>
    <row r="104" spans="1:10" x14ac:dyDescent="0.35">
      <c r="A104" s="1">
        <v>2025</v>
      </c>
      <c r="B104" s="2">
        <f>B$8/B$99*'data sources'!$K60</f>
        <v>118.00444603266256</v>
      </c>
      <c r="C104" s="2">
        <f>C$8/C$99*'data sources'!$K60</f>
        <v>118.00444603266256</v>
      </c>
      <c r="D104" s="2">
        <f>D$8/D$99*'data sources'!$K60</f>
        <v>118.00444603266256</v>
      </c>
      <c r="E104" s="2">
        <f>E$8/E$99*'data sources'!$K60</f>
        <v>118.00444603266256</v>
      </c>
      <c r="F104" s="2">
        <f>F$8/F$99*'data sources'!$K60</f>
        <v>118.00444603266256</v>
      </c>
      <c r="G104" s="2">
        <f>G$8/G$99*'data sources'!$K60</f>
        <v>118.00444603266256</v>
      </c>
      <c r="H104" s="2"/>
      <c r="I104" s="2"/>
      <c r="J104" s="2">
        <f>J$8/J$99*'data sources'!$K60</f>
        <v>118.00444603266256</v>
      </c>
    </row>
    <row r="105" spans="1:10" x14ac:dyDescent="0.35">
      <c r="A105" s="1">
        <v>2026</v>
      </c>
      <c r="B105" s="2">
        <f>B$8/B$99*'data sources'!$K61</f>
        <v>120.36453495331581</v>
      </c>
      <c r="C105" s="2">
        <f>C$8/C$99*'data sources'!$K61</f>
        <v>120.36453495331581</v>
      </c>
      <c r="D105" s="2">
        <f>D$8/D$99*'data sources'!$K61</f>
        <v>120.36453495331581</v>
      </c>
      <c r="E105" s="2">
        <f>E$8/E$99*'data sources'!$K61</f>
        <v>120.36453495331581</v>
      </c>
      <c r="F105" s="2">
        <f>F$8/F$99*'data sources'!$K61</f>
        <v>120.36453495331581</v>
      </c>
      <c r="G105" s="2">
        <f>G$8/G$99*'data sources'!$K61</f>
        <v>120.36453495331581</v>
      </c>
      <c r="H105" s="2">
        <f>H$8/H$99*'data sources'!$K61</f>
        <v>120.36453495331581</v>
      </c>
      <c r="I105" s="2"/>
      <c r="J105" s="2">
        <f>J$8/J$99*'data sources'!$K61</f>
        <v>120.36453495331581</v>
      </c>
    </row>
    <row r="106" spans="1:10" x14ac:dyDescent="0.35">
      <c r="A106" s="1">
        <v>2027</v>
      </c>
      <c r="B106" s="2">
        <f>B$8/B$99*'data sources'!$K62</f>
        <v>122.77182565238212</v>
      </c>
      <c r="C106" s="2">
        <f>C$8/C$99*'data sources'!$K62</f>
        <v>122.77182565238212</v>
      </c>
      <c r="D106" s="2">
        <f>D$8/D$99*'data sources'!$K62</f>
        <v>122.77182565238212</v>
      </c>
      <c r="E106" s="2">
        <f>E$8/E$99*'data sources'!$K62</f>
        <v>122.77182565238212</v>
      </c>
      <c r="F106" s="2">
        <f>F$8/F$99*'data sources'!$K62</f>
        <v>122.77182565238212</v>
      </c>
      <c r="G106" s="2">
        <f>G$8/G$99*'data sources'!$K62</f>
        <v>122.77182565238212</v>
      </c>
      <c r="H106" s="2">
        <f>H$8/H$99*'data sources'!$K62</f>
        <v>122.77182565238212</v>
      </c>
      <c r="I106" s="2">
        <f>I$8/I$99*'data sources'!$K62</f>
        <v>122.77182565238212</v>
      </c>
      <c r="J106" s="2">
        <f>J$8/J$99*'data sources'!$K62</f>
        <v>122.77182565238212</v>
      </c>
    </row>
    <row r="107" spans="1:10" x14ac:dyDescent="0.35">
      <c r="A107" s="1">
        <v>2028</v>
      </c>
      <c r="B107" s="2">
        <f>B$8/B$99*'data sources'!$K63</f>
        <v>125.22726216542976</v>
      </c>
      <c r="C107" s="2">
        <f>C$8/C$99*'data sources'!$K63</f>
        <v>125.22726216542976</v>
      </c>
      <c r="D107" s="2">
        <f>D$8/D$99*'data sources'!$K63</f>
        <v>125.22726216542976</v>
      </c>
      <c r="E107" s="2">
        <f>E$8/E$99*'data sources'!$K63</f>
        <v>125.22726216542976</v>
      </c>
      <c r="F107" s="2">
        <f>F$8/F$99*'data sources'!$K63</f>
        <v>125.22726216542976</v>
      </c>
      <c r="G107" s="2">
        <f>G$8/G$99*'data sources'!$K63</f>
        <v>125.22726216542976</v>
      </c>
      <c r="H107" s="2">
        <f>H$8/H$99*'data sources'!$K63</f>
        <v>125.22726216542976</v>
      </c>
      <c r="I107" s="2">
        <f>I$8/I$99*'data sources'!$K63</f>
        <v>125.22726216542976</v>
      </c>
      <c r="J107" s="2">
        <f>J$8/J$99*'data sources'!$K63</f>
        <v>125.22726216542976</v>
      </c>
    </row>
    <row r="108" spans="1:10" x14ac:dyDescent="0.35">
      <c r="A108" s="1">
        <v>2029</v>
      </c>
      <c r="B108" s="2">
        <f>B$8/B$99*'data sources'!$K64</f>
        <v>127.73180740873836</v>
      </c>
      <c r="C108" s="2">
        <f>C$8/C$99*'data sources'!$K64</f>
        <v>127.73180740873836</v>
      </c>
      <c r="D108" s="2">
        <f>D$8/D$99*'data sources'!$K64</f>
        <v>127.73180740873836</v>
      </c>
      <c r="E108" s="2">
        <f>E$8/E$99*'data sources'!$K64</f>
        <v>127.73180740873836</v>
      </c>
      <c r="F108" s="2">
        <f>F$8/F$99*'data sources'!$K64</f>
        <v>127.73180740873836</v>
      </c>
      <c r="G108" s="2">
        <f>G$8/G$99*'data sources'!$K64</f>
        <v>127.73180740873836</v>
      </c>
      <c r="H108" s="2">
        <f>H$8/H$99*'data sources'!$K64</f>
        <v>127.73180740873836</v>
      </c>
      <c r="I108" s="2">
        <f>I$8/I$99*'data sources'!$K64</f>
        <v>127.73180740873836</v>
      </c>
      <c r="J108" s="2">
        <f>J$8/J$99*'data sources'!$K64</f>
        <v>127.73180740873836</v>
      </c>
    </row>
    <row r="109" spans="1:10" x14ac:dyDescent="0.35">
      <c r="A109" s="1">
        <v>2030</v>
      </c>
      <c r="B109" s="2">
        <f>B$8/B$99*'data sources'!$K65</f>
        <v>130.28644355691316</v>
      </c>
      <c r="C109" s="2">
        <f>C$8/C$99*'data sources'!$K65</f>
        <v>130.28644355691316</v>
      </c>
      <c r="D109" s="2">
        <f>D$8/D$99*'data sources'!$K65</f>
        <v>130.28644355691316</v>
      </c>
      <c r="E109" s="2">
        <f>E$8/E$99*'data sources'!$K65</f>
        <v>130.28644355691316</v>
      </c>
      <c r="F109" s="2">
        <f>F$8/F$99*'data sources'!$K65</f>
        <v>130.28644355691316</v>
      </c>
      <c r="G109" s="2">
        <f>G$8/G$99*'data sources'!$K65</f>
        <v>130.28644355691316</v>
      </c>
      <c r="H109" s="2">
        <f>H$8/H$99*'data sources'!$K65</f>
        <v>130.28644355691316</v>
      </c>
      <c r="I109" s="2">
        <f>I$8/I$99*'data sources'!$K65</f>
        <v>130.28644355691316</v>
      </c>
      <c r="J109" s="2">
        <f>J$8/J$99*'data sources'!$K65</f>
        <v>130.28644355691316</v>
      </c>
    </row>
    <row r="110" spans="1:10" x14ac:dyDescent="0.35">
      <c r="A110" s="1">
        <v>2031</v>
      </c>
      <c r="B110" s="2">
        <f>B$8/B$99*'data sources'!$K66</f>
        <v>132.8921724280514</v>
      </c>
      <c r="C110" s="2">
        <f>C$8/C$99*'data sources'!$K66</f>
        <v>132.8921724280514</v>
      </c>
      <c r="D110" s="2">
        <f>D$8/D$99*'data sources'!$K66</f>
        <v>132.8921724280514</v>
      </c>
      <c r="E110" s="2">
        <f>E$8/E$99*'data sources'!$K66</f>
        <v>132.8921724280514</v>
      </c>
      <c r="F110" s="2">
        <f>F$8/F$99*'data sources'!$K66</f>
        <v>132.8921724280514</v>
      </c>
      <c r="G110" s="2">
        <f>G$8/G$99*'data sources'!$K66</f>
        <v>132.8921724280514</v>
      </c>
      <c r="H110" s="2">
        <f>H$8/H$99*'data sources'!$K66</f>
        <v>132.8921724280514</v>
      </c>
      <c r="I110" s="2">
        <f>I$8/I$99*'data sources'!$K66</f>
        <v>132.8921724280514</v>
      </c>
      <c r="J110" s="2">
        <f>J$8/J$99*'data sources'!$K66</f>
        <v>132.8921724280514</v>
      </c>
    </row>
    <row r="111" spans="1:10" x14ac:dyDescent="0.35">
      <c r="A111" s="1">
        <v>2032</v>
      </c>
      <c r="B111" s="2">
        <f>B$8/B$99*'data sources'!$K67</f>
        <v>135.55001587661243</v>
      </c>
      <c r="C111" s="2">
        <f>C$8/C$99*'data sources'!$K67</f>
        <v>135.55001587661243</v>
      </c>
      <c r="D111" s="2">
        <f>D$8/D$99*'data sources'!$K67</f>
        <v>135.55001587661243</v>
      </c>
      <c r="E111" s="2">
        <f>E$8/E$99*'data sources'!$K67</f>
        <v>135.55001587661243</v>
      </c>
      <c r="F111" s="2">
        <f>F$8/F$99*'data sources'!$K67</f>
        <v>135.55001587661243</v>
      </c>
      <c r="G111" s="2">
        <f>G$8/G$99*'data sources'!$K67</f>
        <v>135.55001587661243</v>
      </c>
      <c r="H111" s="2">
        <f>H$8/H$99*'data sources'!$K67</f>
        <v>135.55001587661243</v>
      </c>
      <c r="I111" s="2">
        <f>I$8/I$99*'data sources'!$K67</f>
        <v>135.55001587661243</v>
      </c>
      <c r="J111" s="2">
        <f>J$8/J$99*'data sources'!$K67</f>
        <v>135.55001587661243</v>
      </c>
    </row>
    <row r="112" spans="1:10" x14ac:dyDescent="0.35">
      <c r="A112" s="1">
        <v>2033</v>
      </c>
      <c r="B112" s="2">
        <f>B$8/B$99*'data sources'!$K68</f>
        <v>138.2610161941447</v>
      </c>
      <c r="C112" s="2">
        <f>C$8/C$99*'data sources'!$K68</f>
        <v>138.2610161941447</v>
      </c>
      <c r="D112" s="2">
        <f>D$8/D$99*'data sources'!$K68</f>
        <v>138.2610161941447</v>
      </c>
      <c r="E112" s="2">
        <f>E$8/E$99*'data sources'!$K68</f>
        <v>138.2610161941447</v>
      </c>
      <c r="F112" s="2">
        <f>F$8/F$99*'data sources'!$K68</f>
        <v>138.2610161941447</v>
      </c>
      <c r="G112" s="2">
        <f>G$8/G$99*'data sources'!$K68</f>
        <v>138.2610161941447</v>
      </c>
      <c r="H112" s="2">
        <f>H$8/H$99*'data sources'!$K68</f>
        <v>138.2610161941447</v>
      </c>
      <c r="I112" s="2">
        <f>I$8/I$99*'data sources'!$K68</f>
        <v>138.2610161941447</v>
      </c>
      <c r="J112" s="2">
        <f>J$8/J$99*'data sources'!$K68</f>
        <v>138.2610161941447</v>
      </c>
    </row>
    <row r="113" spans="1:10" x14ac:dyDescent="0.35">
      <c r="A113" s="1">
        <v>2034</v>
      </c>
      <c r="B113" s="2">
        <f>B$8/B$99*'data sources'!$K69</f>
        <v>141.02623651802759</v>
      </c>
      <c r="C113" s="2">
        <f>C$8/C$99*'data sources'!$K69</f>
        <v>141.02623651802759</v>
      </c>
      <c r="D113" s="2">
        <f>D$8/D$99*'data sources'!$K69</f>
        <v>141.02623651802759</v>
      </c>
      <c r="E113" s="2">
        <f>E$8/E$99*'data sources'!$K69</f>
        <v>141.02623651802759</v>
      </c>
      <c r="F113" s="2">
        <f>F$8/F$99*'data sources'!$K69</f>
        <v>141.02623651802759</v>
      </c>
      <c r="G113" s="2">
        <f>G$8/G$99*'data sources'!$K69</f>
        <v>141.02623651802759</v>
      </c>
      <c r="H113" s="2">
        <f>H$8/H$99*'data sources'!$K69</f>
        <v>141.02623651802759</v>
      </c>
      <c r="I113" s="2">
        <f>I$8/I$99*'data sources'!$K69</f>
        <v>141.02623651802759</v>
      </c>
      <c r="J113" s="2">
        <f>J$8/J$99*'data sources'!$K69</f>
        <v>141.02623651802759</v>
      </c>
    </row>
    <row r="114" spans="1:10" x14ac:dyDescent="0.35">
      <c r="A114" s="1">
        <v>2035</v>
      </c>
      <c r="B114" s="2">
        <f>B$8/B$99*'data sources'!$K70</f>
        <v>143.84676124838813</v>
      </c>
      <c r="C114" s="2">
        <f>C$8/C$99*'data sources'!$K70</f>
        <v>143.84676124838813</v>
      </c>
      <c r="D114" s="2">
        <f>D$8/D$99*'data sources'!$K70</f>
        <v>143.84676124838813</v>
      </c>
      <c r="E114" s="2">
        <f>E$8/E$99*'data sources'!$K70</f>
        <v>143.84676124838813</v>
      </c>
      <c r="F114" s="2">
        <f>F$8/F$99*'data sources'!$K70</f>
        <v>143.84676124838813</v>
      </c>
      <c r="G114" s="2">
        <f>G$8/G$99*'data sources'!$K70</f>
        <v>143.84676124838813</v>
      </c>
      <c r="H114" s="2">
        <f>H$8/H$99*'data sources'!$K70</f>
        <v>143.84676124838813</v>
      </c>
      <c r="I114" s="2">
        <f>I$8/I$99*'data sources'!$K70</f>
        <v>143.84676124838813</v>
      </c>
      <c r="J114" s="2">
        <f>J$8/J$99*'data sources'!$K70</f>
        <v>143.84676124838813</v>
      </c>
    </row>
    <row r="115" spans="1:10" x14ac:dyDescent="0.35">
      <c r="A115" s="1">
        <v>2036</v>
      </c>
      <c r="B115" s="2">
        <f>B$8/B$99*'data sources'!$K71</f>
        <v>146.72369647335591</v>
      </c>
      <c r="C115" s="2">
        <f>C$8/C$99*'data sources'!$K71</f>
        <v>146.72369647335591</v>
      </c>
      <c r="D115" s="2">
        <f>D$8/D$99*'data sources'!$K71</f>
        <v>146.72369647335591</v>
      </c>
      <c r="E115" s="2">
        <f>E$8/E$99*'data sources'!$K71</f>
        <v>146.72369647335591</v>
      </c>
      <c r="F115" s="2">
        <f>F$8/F$99*'data sources'!$K71</f>
        <v>146.72369647335591</v>
      </c>
      <c r="G115" s="2">
        <f>G$8/G$99*'data sources'!$K71</f>
        <v>146.72369647335591</v>
      </c>
      <c r="H115" s="2">
        <f>H$8/H$99*'data sources'!$K71</f>
        <v>146.72369647335591</v>
      </c>
      <c r="I115" s="2">
        <f>I$8/I$99*'data sources'!$K71</f>
        <v>146.72369647335591</v>
      </c>
      <c r="J115" s="2">
        <f>J$8/J$99*'data sources'!$K71</f>
        <v>146.72369647335591</v>
      </c>
    </row>
    <row r="116" spans="1:10" x14ac:dyDescent="0.35">
      <c r="A116" s="1">
        <v>2037</v>
      </c>
      <c r="B116" s="2">
        <f>B$8/B$99*'data sources'!$K72</f>
        <v>149.65817040282303</v>
      </c>
      <c r="C116" s="2">
        <f>C$8/C$99*'data sources'!$K72</f>
        <v>149.65817040282303</v>
      </c>
      <c r="D116" s="2"/>
      <c r="E116" s="2">
        <f>E$8/E$99*'data sources'!$K72</f>
        <v>149.65817040282303</v>
      </c>
      <c r="F116" s="2">
        <f>F$8/F$99*'data sources'!$K72</f>
        <v>149.65817040282303</v>
      </c>
      <c r="G116" s="2">
        <f>G$8/G$99*'data sources'!$K72</f>
        <v>149.65817040282303</v>
      </c>
      <c r="H116" s="2">
        <f>H$8/H$99*'data sources'!$K72</f>
        <v>149.65817040282303</v>
      </c>
      <c r="I116" s="2">
        <f>I$8/I$99*'data sources'!$K72</f>
        <v>149.65817040282303</v>
      </c>
      <c r="J116" s="2">
        <f>J$8/J$99*'data sources'!$K72</f>
        <v>149.65817040282303</v>
      </c>
    </row>
    <row r="117" spans="1:10" x14ac:dyDescent="0.35">
      <c r="A117" s="1">
        <v>2038</v>
      </c>
      <c r="B117" s="2">
        <f>B$8/B$99*'data sources'!$K73</f>
        <v>152.65133381087949</v>
      </c>
      <c r="C117" s="2">
        <f>C$8/C$99*'data sources'!$K73</f>
        <v>152.65133381087949</v>
      </c>
      <c r="D117" s="2"/>
      <c r="E117" s="2"/>
      <c r="F117" s="2">
        <f>F$8/F$99*'data sources'!$K73</f>
        <v>152.65133381087949</v>
      </c>
      <c r="G117" s="2">
        <f>G$8/G$99*'data sources'!$K73</f>
        <v>152.65133381087949</v>
      </c>
      <c r="H117" s="2">
        <f>H$8/H$99*'data sources'!$K73</f>
        <v>152.65133381087949</v>
      </c>
      <c r="I117" s="2">
        <f>I$8/I$99*'data sources'!$K73</f>
        <v>152.65133381087949</v>
      </c>
      <c r="J117" s="2">
        <f>J$8/J$99*'data sources'!$K73</f>
        <v>152.65133381087949</v>
      </c>
    </row>
    <row r="118" spans="1:10" x14ac:dyDescent="0.35">
      <c r="A118" s="1">
        <v>2039</v>
      </c>
      <c r="B118" s="2">
        <f>B$8/B$99*'data sources'!$K74</f>
        <v>155.70436048709709</v>
      </c>
      <c r="C118" s="2">
        <f>C$8/C$99*'data sources'!$K74</f>
        <v>155.70436048709709</v>
      </c>
      <c r="D118" s="2"/>
      <c r="E118" s="2"/>
      <c r="F118" s="2"/>
      <c r="G118" s="2">
        <f>G$8/G$99*'data sources'!$K74</f>
        <v>155.70436048709709</v>
      </c>
      <c r="H118" s="2">
        <f>H$8/H$99*'data sources'!$K74</f>
        <v>155.70436048709709</v>
      </c>
      <c r="I118" s="2">
        <f>I$8/I$99*'data sources'!$K74</f>
        <v>155.70436048709709</v>
      </c>
      <c r="J118" s="2">
        <f>J$8/J$99*'data sources'!$K74</f>
        <v>155.70436048709709</v>
      </c>
    </row>
    <row r="119" spans="1:10" x14ac:dyDescent="0.35">
      <c r="A119" s="1">
        <v>2040</v>
      </c>
      <c r="B119" s="2"/>
      <c r="C119" s="2"/>
      <c r="D119" s="2"/>
      <c r="E119" s="2"/>
      <c r="F119" s="2"/>
      <c r="G119" s="2"/>
      <c r="H119" s="2">
        <f>H$8/H$99*'data sources'!$K75</f>
        <v>158.81844769683906</v>
      </c>
      <c r="I119" s="2">
        <f>I$8/I$99*'data sources'!$K75</f>
        <v>158.81844769683906</v>
      </c>
      <c r="J119" s="2"/>
    </row>
    <row r="120" spans="1:10" x14ac:dyDescent="0.35">
      <c r="A120" s="1">
        <v>2041</v>
      </c>
      <c r="D120" s="1"/>
      <c r="E120" s="1"/>
      <c r="F120" s="1"/>
      <c r="G120" s="1"/>
      <c r="H120" s="1"/>
      <c r="I120" s="2">
        <f>I$8/I$99*'data sources'!$K76</f>
        <v>161.99481665077585</v>
      </c>
      <c r="J120" s="1"/>
    </row>
    <row r="121" spans="1:10" x14ac:dyDescent="0.35">
      <c r="A121" s="1">
        <v>2042</v>
      </c>
      <c r="D121" s="1"/>
      <c r="E121" s="1"/>
      <c r="F121" s="1"/>
      <c r="G121" s="1"/>
      <c r="H121" s="1"/>
      <c r="I121" s="1"/>
      <c r="J121" s="1"/>
    </row>
    <row r="122" spans="1:10" x14ac:dyDescent="0.35">
      <c r="A122" s="1">
        <v>2043</v>
      </c>
      <c r="D122" s="1"/>
      <c r="E122" s="1"/>
      <c r="F122" s="1"/>
      <c r="G122" s="1"/>
      <c r="H122" s="1"/>
      <c r="I122" s="1"/>
      <c r="J122" s="1"/>
    </row>
    <row r="123" spans="1:10" x14ac:dyDescent="0.35">
      <c r="A123" s="1">
        <v>2044</v>
      </c>
      <c r="D123" s="1"/>
      <c r="E123" s="1"/>
      <c r="F123" s="1"/>
      <c r="G123" s="1"/>
      <c r="H123" s="1"/>
      <c r="I123" s="1"/>
      <c r="J123" s="1"/>
    </row>
    <row r="124" spans="1:10" x14ac:dyDescent="0.35">
      <c r="A124" s="1">
        <v>2045</v>
      </c>
      <c r="D124" s="1"/>
      <c r="E124" s="1"/>
      <c r="F124" s="1"/>
      <c r="G124" s="1"/>
      <c r="H124" s="1"/>
      <c r="I124" s="1"/>
      <c r="J124" s="1"/>
    </row>
    <row r="125" spans="1:10" x14ac:dyDescent="0.35">
      <c r="A125" s="1">
        <v>2046</v>
      </c>
      <c r="D125" s="1"/>
      <c r="E125" s="1"/>
      <c r="F125" s="1"/>
      <c r="G125" s="1"/>
      <c r="H125" s="1"/>
      <c r="I125" s="1"/>
      <c r="J125" s="1"/>
    </row>
    <row r="126" spans="1:10" x14ac:dyDescent="0.35">
      <c r="A126" s="1">
        <v>2047</v>
      </c>
      <c r="D126" s="1"/>
      <c r="E126" s="1"/>
      <c r="F126" s="1"/>
      <c r="G126" s="1"/>
      <c r="H126" s="1"/>
      <c r="I126" s="1"/>
      <c r="J126" s="1"/>
    </row>
    <row r="127" spans="1:10" x14ac:dyDescent="0.35">
      <c r="A127" s="1">
        <v>2048</v>
      </c>
      <c r="D127" s="1"/>
      <c r="E127" s="1"/>
      <c r="F127" s="1"/>
      <c r="G127" s="1"/>
      <c r="H127" s="1"/>
      <c r="I127" s="1"/>
      <c r="J127" s="1"/>
    </row>
    <row r="128" spans="1:10" x14ac:dyDescent="0.35">
      <c r="A128" s="1">
        <v>2049</v>
      </c>
      <c r="D128" s="1"/>
      <c r="E128" s="1"/>
      <c r="F128" s="1"/>
      <c r="G128" s="1"/>
      <c r="H128" s="1"/>
      <c r="I128" s="1"/>
      <c r="J128" s="1"/>
    </row>
    <row r="129" spans="1:10" x14ac:dyDescent="0.35">
      <c r="A129" s="1">
        <v>2050</v>
      </c>
      <c r="D129" s="1"/>
      <c r="E129" s="1"/>
      <c r="F129" s="1"/>
      <c r="G129" s="1"/>
      <c r="H129" s="1"/>
      <c r="I129" s="1"/>
      <c r="J129" s="1"/>
    </row>
    <row r="130" spans="1:10" x14ac:dyDescent="0.35">
      <c r="D130" s="1"/>
      <c r="E130" s="1"/>
      <c r="F130" s="1"/>
      <c r="G130" s="1"/>
      <c r="H130" s="1"/>
      <c r="I130" s="1"/>
      <c r="J130" s="1"/>
    </row>
    <row r="131" spans="1:10" x14ac:dyDescent="0.35">
      <c r="A131" t="s">
        <v>41</v>
      </c>
      <c r="B131" s="2">
        <f t="shared" ref="B131:J131" si="10">SUM(B132:B161)</f>
        <v>17360.010999709491</v>
      </c>
      <c r="C131" s="2">
        <f t="shared" si="10"/>
        <v>13151.523484628409</v>
      </c>
      <c r="D131" s="2">
        <f t="shared" si="10"/>
        <v>16358.726093008625</v>
      </c>
      <c r="E131" s="2">
        <f t="shared" si="10"/>
        <v>16685.900614868795</v>
      </c>
      <c r="F131" s="2">
        <f t="shared" si="10"/>
        <v>17019.618627166172</v>
      </c>
      <c r="G131" s="2">
        <f t="shared" si="10"/>
        <v>17360.010999709491</v>
      </c>
      <c r="H131" s="2">
        <f t="shared" si="10"/>
        <v>17707.211219703688</v>
      </c>
      <c r="I131" s="2">
        <f t="shared" si="10"/>
        <v>18061.35544409776</v>
      </c>
      <c r="J131" s="2">
        <f t="shared" si="10"/>
        <v>17360.010999709491</v>
      </c>
    </row>
    <row r="132" spans="1:10" x14ac:dyDescent="0.35">
      <c r="A132" s="1">
        <v>2021</v>
      </c>
      <c r="B132" s="2"/>
      <c r="C132" s="2"/>
      <c r="D132" s="2"/>
      <c r="E132" s="2"/>
      <c r="F132" s="2"/>
      <c r="G132" s="2"/>
      <c r="H132" s="2"/>
      <c r="I132" s="2"/>
      <c r="J132" s="2"/>
    </row>
    <row r="133" spans="1:10" x14ac:dyDescent="0.35">
      <c r="A133" s="1">
        <v>2022</v>
      </c>
      <c r="B133" s="2"/>
      <c r="C133" s="2"/>
      <c r="D133" s="2">
        <f>D$7*(0.038/0.0036)/(D$11*0.293)*'data sources'!$K57</f>
        <v>945.95106174061436</v>
      </c>
      <c r="E133" s="2"/>
      <c r="F133" s="2"/>
      <c r="G133" s="2"/>
      <c r="H133" s="2"/>
      <c r="I133" s="2"/>
      <c r="J133" s="2"/>
    </row>
    <row r="134" spans="1:10" x14ac:dyDescent="0.35">
      <c r="A134" s="1">
        <v>2023</v>
      </c>
      <c r="B134" s="2"/>
      <c r="C134" s="2"/>
      <c r="D134" s="2">
        <f>D$7*(0.038/0.0036)/(D$11*0.293)*'data sources'!$K58</f>
        <v>964.87008297542673</v>
      </c>
      <c r="E134" s="2">
        <f>E$7*(0.038/0.0036)/(E$11*0.293)*'data sources'!$K58</f>
        <v>964.87008297542673</v>
      </c>
      <c r="F134" s="2"/>
      <c r="G134" s="2"/>
      <c r="H134" s="2"/>
      <c r="I134" s="2"/>
      <c r="J134" s="2"/>
    </row>
    <row r="135" spans="1:10" x14ac:dyDescent="0.35">
      <c r="A135" s="1">
        <v>2024</v>
      </c>
      <c r="B135" s="2"/>
      <c r="C135" s="2"/>
      <c r="D135" s="2">
        <f>D$7*(0.038/0.0036)/(D$11*0.293)*'data sources'!$K59</f>
        <v>984.16748463493536</v>
      </c>
      <c r="E135" s="2">
        <f>E$7*(0.038/0.0036)/(E$11*0.293)*'data sources'!$K59</f>
        <v>984.16748463493536</v>
      </c>
      <c r="F135" s="2">
        <f>F$7*(0.038/0.0036)/(F$11*0.293)*'data sources'!$K59</f>
        <v>984.16748463493536</v>
      </c>
      <c r="G135" s="2"/>
      <c r="H135" s="2"/>
      <c r="I135" s="2"/>
      <c r="J135" s="2"/>
    </row>
    <row r="136" spans="1:10" x14ac:dyDescent="0.35">
      <c r="A136" s="1">
        <v>2025</v>
      </c>
      <c r="B136" s="2">
        <f>B$7*(0.038/0.0036)/(B$11*0.293)*'data sources'!$K60</f>
        <v>1003.8508343276339</v>
      </c>
      <c r="C136" s="2">
        <f>C$7*(0.038/0.0036)/(C$11*0.293)*'data sources'!$K60</f>
        <v>760.49305630881372</v>
      </c>
      <c r="D136" s="2">
        <f>D$7*(0.038/0.0036)/(D$11*0.293)*'data sources'!$K60</f>
        <v>1003.8508343276339</v>
      </c>
      <c r="E136" s="2">
        <f>E$7*(0.038/0.0036)/(E$11*0.293)*'data sources'!$K60</f>
        <v>1003.8508343276339</v>
      </c>
      <c r="F136" s="2">
        <f>F$7*(0.038/0.0036)/(F$11*0.293)*'data sources'!$K60</f>
        <v>1003.8508343276339</v>
      </c>
      <c r="G136" s="2">
        <f>G$7*(0.038/0.0036)/(G$11*0.293)*'data sources'!$K60</f>
        <v>1003.8508343276339</v>
      </c>
      <c r="H136" s="2"/>
      <c r="I136" s="2"/>
      <c r="J136" s="2">
        <f>J$7*(0.038/0.0036)/(J$11*0.293)*'data sources'!$K60</f>
        <v>1003.8508343276339</v>
      </c>
    </row>
    <row r="137" spans="1:10" x14ac:dyDescent="0.35">
      <c r="A137" s="1">
        <v>2026</v>
      </c>
      <c r="B137" s="2">
        <f>B$7*(0.038/0.0036)/(B$11*0.293)*'data sources'!$K61</f>
        <v>1023.9278510141867</v>
      </c>
      <c r="C137" s="2">
        <f>C$7*(0.038/0.0036)/(C$11*0.293)*'data sources'!$K61</f>
        <v>775.7029174349899</v>
      </c>
      <c r="D137" s="2">
        <f>D$7*(0.038/0.0036)/(D$11*0.293)*'data sources'!$K61</f>
        <v>1023.9278510141867</v>
      </c>
      <c r="E137" s="2">
        <f>E$7*(0.038/0.0036)/(E$11*0.293)*'data sources'!$K61</f>
        <v>1023.9278510141867</v>
      </c>
      <c r="F137" s="2">
        <f>F$7*(0.038/0.0036)/(F$11*0.293)*'data sources'!$K61</f>
        <v>1023.9278510141867</v>
      </c>
      <c r="G137" s="2">
        <f>G$7*(0.038/0.0036)/(G$11*0.293)*'data sources'!$K61</f>
        <v>1023.9278510141867</v>
      </c>
      <c r="H137" s="2">
        <f>H$7*(0.038/0.0036)/(H$11*0.293)*'data sources'!$K61</f>
        <v>1023.9278510141867</v>
      </c>
      <c r="I137" s="2"/>
      <c r="J137" s="2">
        <f>J$7*(0.038/0.0036)/(J$11*0.293)*'data sources'!$K61</f>
        <v>1023.9278510141867</v>
      </c>
    </row>
    <row r="138" spans="1:10" x14ac:dyDescent="0.35">
      <c r="A138" s="1">
        <v>2027</v>
      </c>
      <c r="B138" s="2">
        <f>B$7*(0.038/0.0036)/(B$11*0.293)*'data sources'!$K62</f>
        <v>1044.4064080344704</v>
      </c>
      <c r="C138" s="2">
        <f>C$7*(0.038/0.0036)/(C$11*0.293)*'data sources'!$K62</f>
        <v>791.21697578368969</v>
      </c>
      <c r="D138" s="2">
        <f>D$7*(0.038/0.0036)/(D$11*0.293)*'data sources'!$K62</f>
        <v>1044.4064080344704</v>
      </c>
      <c r="E138" s="2">
        <f>E$7*(0.038/0.0036)/(E$11*0.293)*'data sources'!$K62</f>
        <v>1044.4064080344704</v>
      </c>
      <c r="F138" s="2">
        <f>F$7*(0.038/0.0036)/(F$11*0.293)*'data sources'!$K62</f>
        <v>1044.4064080344704</v>
      </c>
      <c r="G138" s="2">
        <f>G$7*(0.038/0.0036)/(G$11*0.293)*'data sources'!$K62</f>
        <v>1044.4064080344704</v>
      </c>
      <c r="H138" s="2">
        <f>H$7*(0.038/0.0036)/(H$11*0.293)*'data sources'!$K62</f>
        <v>1044.4064080344704</v>
      </c>
      <c r="I138" s="2">
        <f>I$7*(0.038/0.0036)/(I$11*0.293)*'data sources'!$K62</f>
        <v>1044.4064080344704</v>
      </c>
      <c r="J138" s="2">
        <f>J$7*(0.038/0.0036)/(J$11*0.293)*'data sources'!$K62</f>
        <v>1044.4064080344704</v>
      </c>
    </row>
    <row r="139" spans="1:10" x14ac:dyDescent="0.35">
      <c r="A139" s="1">
        <v>2028</v>
      </c>
      <c r="B139" s="2">
        <f>B$7*(0.038/0.0036)/(B$11*0.293)*'data sources'!$K63</f>
        <v>1065.2945361951597</v>
      </c>
      <c r="C139" s="2">
        <f>C$7*(0.038/0.0036)/(C$11*0.293)*'data sources'!$K63</f>
        <v>807.04131529936353</v>
      </c>
      <c r="D139" s="2">
        <f>D$7*(0.038/0.0036)/(D$11*0.293)*'data sources'!$K63</f>
        <v>1065.2945361951597</v>
      </c>
      <c r="E139" s="2">
        <f>E$7*(0.038/0.0036)/(E$11*0.293)*'data sources'!$K63</f>
        <v>1065.2945361951597</v>
      </c>
      <c r="F139" s="2">
        <f>F$7*(0.038/0.0036)/(F$11*0.293)*'data sources'!$K63</f>
        <v>1065.2945361951597</v>
      </c>
      <c r="G139" s="2">
        <f>G$7*(0.038/0.0036)/(G$11*0.293)*'data sources'!$K63</f>
        <v>1065.2945361951597</v>
      </c>
      <c r="H139" s="2">
        <f>H$7*(0.038/0.0036)/(H$11*0.293)*'data sources'!$K63</f>
        <v>1065.2945361951597</v>
      </c>
      <c r="I139" s="2">
        <f>I$7*(0.038/0.0036)/(I$11*0.293)*'data sources'!$K63</f>
        <v>1065.2945361951597</v>
      </c>
      <c r="J139" s="2">
        <f>J$7*(0.038/0.0036)/(J$11*0.293)*'data sources'!$K63</f>
        <v>1065.2945361951597</v>
      </c>
    </row>
    <row r="140" spans="1:10" x14ac:dyDescent="0.35">
      <c r="A140" s="1">
        <v>2029</v>
      </c>
      <c r="B140" s="2">
        <f>B$7*(0.038/0.0036)/(B$11*0.293)*'data sources'!$K64</f>
        <v>1086.600426919063</v>
      </c>
      <c r="C140" s="2">
        <f>C$7*(0.038/0.0036)/(C$11*0.293)*'data sources'!$K64</f>
        <v>823.18214160535081</v>
      </c>
      <c r="D140" s="2">
        <f>D$7*(0.038/0.0036)/(D$11*0.293)*'data sources'!$K64</f>
        <v>1086.600426919063</v>
      </c>
      <c r="E140" s="2">
        <f>E$7*(0.038/0.0036)/(E$11*0.293)*'data sources'!$K64</f>
        <v>1086.600426919063</v>
      </c>
      <c r="F140" s="2">
        <f>F$7*(0.038/0.0036)/(F$11*0.293)*'data sources'!$K64</f>
        <v>1086.600426919063</v>
      </c>
      <c r="G140" s="2">
        <f>G$7*(0.038/0.0036)/(G$11*0.293)*'data sources'!$K64</f>
        <v>1086.600426919063</v>
      </c>
      <c r="H140" s="2">
        <f>H$7*(0.038/0.0036)/(H$11*0.293)*'data sources'!$K64</f>
        <v>1086.600426919063</v>
      </c>
      <c r="I140" s="2">
        <f>I$7*(0.038/0.0036)/(I$11*0.293)*'data sources'!$K64</f>
        <v>1086.600426919063</v>
      </c>
      <c r="J140" s="2">
        <f>J$7*(0.038/0.0036)/(J$11*0.293)*'data sources'!$K64</f>
        <v>1086.600426919063</v>
      </c>
    </row>
    <row r="141" spans="1:10" x14ac:dyDescent="0.35">
      <c r="A141" s="1">
        <v>2030</v>
      </c>
      <c r="B141" s="2">
        <f>B$7*(0.038/0.0036)/(B$11*0.293)*'data sources'!$K65</f>
        <v>1108.3324354574443</v>
      </c>
      <c r="C141" s="2">
        <f>C$7*(0.038/0.0036)/(C$11*0.293)*'data sources'!$K65</f>
        <v>839.64578443745791</v>
      </c>
      <c r="D141" s="2">
        <f>D$7*(0.038/0.0036)/(D$11*0.293)*'data sources'!$K65</f>
        <v>1108.3324354574443</v>
      </c>
      <c r="E141" s="2">
        <f>E$7*(0.038/0.0036)/(E$11*0.293)*'data sources'!$K65</f>
        <v>1108.3324354574443</v>
      </c>
      <c r="F141" s="2">
        <f>F$7*(0.038/0.0036)/(F$11*0.293)*'data sources'!$K65</f>
        <v>1108.3324354574443</v>
      </c>
      <c r="G141" s="2">
        <f>G$7*(0.038/0.0036)/(G$11*0.293)*'data sources'!$K65</f>
        <v>1108.3324354574443</v>
      </c>
      <c r="H141" s="2">
        <f>H$7*(0.038/0.0036)/(H$11*0.293)*'data sources'!$K65</f>
        <v>1108.3324354574443</v>
      </c>
      <c r="I141" s="2">
        <f>I$7*(0.038/0.0036)/(I$11*0.293)*'data sources'!$K65</f>
        <v>1108.3324354574443</v>
      </c>
      <c r="J141" s="2">
        <f>J$7*(0.038/0.0036)/(J$11*0.293)*'data sources'!$K65</f>
        <v>1108.3324354574443</v>
      </c>
    </row>
    <row r="142" spans="1:10" x14ac:dyDescent="0.35">
      <c r="A142" s="1">
        <v>2031</v>
      </c>
      <c r="B142" s="2">
        <f>B$7*(0.038/0.0036)/(B$11*0.293)*'data sources'!$K66</f>
        <v>1130.4990841665933</v>
      </c>
      <c r="C142" s="2">
        <f>C$7*(0.038/0.0036)/(C$11*0.293)*'data sources'!$K66</f>
        <v>856.4387001262071</v>
      </c>
      <c r="D142" s="2">
        <f>D$7*(0.038/0.0036)/(D$11*0.293)*'data sources'!$K66</f>
        <v>1130.4990841665933</v>
      </c>
      <c r="E142" s="2">
        <f>E$7*(0.038/0.0036)/(E$11*0.293)*'data sources'!$K66</f>
        <v>1130.4990841665933</v>
      </c>
      <c r="F142" s="2">
        <f>F$7*(0.038/0.0036)/(F$11*0.293)*'data sources'!$K66</f>
        <v>1130.4990841665933</v>
      </c>
      <c r="G142" s="2">
        <f>G$7*(0.038/0.0036)/(G$11*0.293)*'data sources'!$K66</f>
        <v>1130.4990841665933</v>
      </c>
      <c r="H142" s="2">
        <f>H$7*(0.038/0.0036)/(H$11*0.293)*'data sources'!$K66</f>
        <v>1130.4990841665933</v>
      </c>
      <c r="I142" s="2">
        <f>I$7*(0.038/0.0036)/(I$11*0.293)*'data sources'!$K66</f>
        <v>1130.4990841665933</v>
      </c>
      <c r="J142" s="2">
        <f>J$7*(0.038/0.0036)/(J$11*0.293)*'data sources'!$K66</f>
        <v>1130.4990841665933</v>
      </c>
    </row>
    <row r="143" spans="1:10" x14ac:dyDescent="0.35">
      <c r="A143" s="1">
        <v>2032</v>
      </c>
      <c r="B143" s="2">
        <f>B$7*(0.038/0.0036)/(B$11*0.293)*'data sources'!$K67</f>
        <v>1153.1090658499252</v>
      </c>
      <c r="C143" s="2">
        <f>C$7*(0.038/0.0036)/(C$11*0.293)*'data sources'!$K67</f>
        <v>873.56747412873119</v>
      </c>
      <c r="D143" s="2">
        <f>D$7*(0.038/0.0036)/(D$11*0.293)*'data sources'!$K67</f>
        <v>1153.1090658499252</v>
      </c>
      <c r="E143" s="2">
        <f>E$7*(0.038/0.0036)/(E$11*0.293)*'data sources'!$K67</f>
        <v>1153.1090658499252</v>
      </c>
      <c r="F143" s="2">
        <f>F$7*(0.038/0.0036)/(F$11*0.293)*'data sources'!$K67</f>
        <v>1153.1090658499252</v>
      </c>
      <c r="G143" s="2">
        <f>G$7*(0.038/0.0036)/(G$11*0.293)*'data sources'!$K67</f>
        <v>1153.1090658499252</v>
      </c>
      <c r="H143" s="2">
        <f>H$7*(0.038/0.0036)/(H$11*0.293)*'data sources'!$K67</f>
        <v>1153.1090658499252</v>
      </c>
      <c r="I143" s="2">
        <f>I$7*(0.038/0.0036)/(I$11*0.293)*'data sources'!$K67</f>
        <v>1153.1090658499252</v>
      </c>
      <c r="J143" s="2">
        <f>J$7*(0.038/0.0036)/(J$11*0.293)*'data sources'!$K67</f>
        <v>1153.1090658499252</v>
      </c>
    </row>
    <row r="144" spans="1:10" x14ac:dyDescent="0.35">
      <c r="A144" s="1">
        <v>2033</v>
      </c>
      <c r="B144" s="2">
        <f>B$7*(0.038/0.0036)/(B$11*0.293)*'data sources'!$K68</f>
        <v>1176.1712471669236</v>
      </c>
      <c r="C144" s="2">
        <f>C$7*(0.038/0.0036)/(C$11*0.293)*'data sources'!$K68</f>
        <v>891.03882361130593</v>
      </c>
      <c r="D144" s="2">
        <f>D$7*(0.038/0.0036)/(D$11*0.293)*'data sources'!$K68</f>
        <v>1176.1712471669236</v>
      </c>
      <c r="E144" s="2">
        <f>E$7*(0.038/0.0036)/(E$11*0.293)*'data sources'!$K68</f>
        <v>1176.1712471669236</v>
      </c>
      <c r="F144" s="2">
        <f>F$7*(0.038/0.0036)/(F$11*0.293)*'data sources'!$K68</f>
        <v>1176.1712471669236</v>
      </c>
      <c r="G144" s="2">
        <f>G$7*(0.038/0.0036)/(G$11*0.293)*'data sources'!$K68</f>
        <v>1176.1712471669236</v>
      </c>
      <c r="H144" s="2">
        <f>H$7*(0.038/0.0036)/(H$11*0.293)*'data sources'!$K68</f>
        <v>1176.1712471669236</v>
      </c>
      <c r="I144" s="2">
        <f>I$7*(0.038/0.0036)/(I$11*0.293)*'data sources'!$K68</f>
        <v>1176.1712471669236</v>
      </c>
      <c r="J144" s="2">
        <f>J$7*(0.038/0.0036)/(J$11*0.293)*'data sources'!$K68</f>
        <v>1176.1712471669236</v>
      </c>
    </row>
    <row r="145" spans="1:10" x14ac:dyDescent="0.35">
      <c r="A145" s="1">
        <v>2034</v>
      </c>
      <c r="B145" s="2">
        <f>B$7*(0.038/0.0036)/(B$11*0.293)*'data sources'!$K69</f>
        <v>1199.6946721102622</v>
      </c>
      <c r="C145" s="2">
        <f>C$7*(0.038/0.0036)/(C$11*0.293)*'data sources'!$K69</f>
        <v>908.85960008353197</v>
      </c>
      <c r="D145" s="2">
        <f>D$7*(0.038/0.0036)/(D$11*0.293)*'data sources'!$K69</f>
        <v>1199.6946721102622</v>
      </c>
      <c r="E145" s="2">
        <f>E$7*(0.038/0.0036)/(E$11*0.293)*'data sources'!$K69</f>
        <v>1199.6946721102622</v>
      </c>
      <c r="F145" s="2">
        <f>F$7*(0.038/0.0036)/(F$11*0.293)*'data sources'!$K69</f>
        <v>1199.6946721102622</v>
      </c>
      <c r="G145" s="2">
        <f>G$7*(0.038/0.0036)/(G$11*0.293)*'data sources'!$K69</f>
        <v>1199.6946721102622</v>
      </c>
      <c r="H145" s="2">
        <f>H$7*(0.038/0.0036)/(H$11*0.293)*'data sources'!$K69</f>
        <v>1199.6946721102622</v>
      </c>
      <c r="I145" s="2">
        <f>I$7*(0.038/0.0036)/(I$11*0.293)*'data sources'!$K69</f>
        <v>1199.6946721102622</v>
      </c>
      <c r="J145" s="2">
        <f>J$7*(0.038/0.0036)/(J$11*0.293)*'data sources'!$K69</f>
        <v>1199.6946721102622</v>
      </c>
    </row>
    <row r="146" spans="1:10" x14ac:dyDescent="0.35">
      <c r="A146" s="1">
        <v>2035</v>
      </c>
      <c r="B146" s="2">
        <f>B$7*(0.038/0.0036)/(B$11*0.293)*'data sources'!$K70</f>
        <v>1223.6885655524675</v>
      </c>
      <c r="C146" s="2">
        <f>C$7*(0.038/0.0036)/(C$11*0.293)*'data sources'!$K70</f>
        <v>927.03679208520271</v>
      </c>
      <c r="D146" s="2">
        <f>D$7*(0.038/0.0036)/(D$11*0.293)*'data sources'!$K70</f>
        <v>1223.6885655524675</v>
      </c>
      <c r="E146" s="2">
        <f>E$7*(0.038/0.0036)/(E$11*0.293)*'data sources'!$K70</f>
        <v>1223.6885655524675</v>
      </c>
      <c r="F146" s="2">
        <f>F$7*(0.038/0.0036)/(F$11*0.293)*'data sources'!$K70</f>
        <v>1223.6885655524675</v>
      </c>
      <c r="G146" s="2">
        <f>G$7*(0.038/0.0036)/(G$11*0.293)*'data sources'!$K70</f>
        <v>1223.6885655524675</v>
      </c>
      <c r="H146" s="2">
        <f>H$7*(0.038/0.0036)/(H$11*0.293)*'data sources'!$K70</f>
        <v>1223.6885655524675</v>
      </c>
      <c r="I146" s="2">
        <f>I$7*(0.038/0.0036)/(I$11*0.293)*'data sources'!$K70</f>
        <v>1223.6885655524675</v>
      </c>
      <c r="J146" s="2">
        <f>J$7*(0.038/0.0036)/(J$11*0.293)*'data sources'!$K70</f>
        <v>1223.6885655524675</v>
      </c>
    </row>
    <row r="147" spans="1:10" x14ac:dyDescent="0.35">
      <c r="A147" s="1">
        <v>2036</v>
      </c>
      <c r="B147" s="2">
        <f>B$7*(0.038/0.0036)/(B$11*0.293)*'data sources'!$K71</f>
        <v>1248.1623368635169</v>
      </c>
      <c r="C147" s="2">
        <f>C$7*(0.038/0.0036)/(C$11*0.293)*'data sources'!$K71</f>
        <v>945.57752792690678</v>
      </c>
      <c r="D147" s="2">
        <f>D$7*(0.038/0.0036)/(D$11*0.293)*'data sources'!$K71</f>
        <v>1248.1623368635169</v>
      </c>
      <c r="E147" s="2">
        <f>E$7*(0.038/0.0036)/(E$11*0.293)*'data sources'!$K71</f>
        <v>1248.1623368635169</v>
      </c>
      <c r="F147" s="2">
        <f>F$7*(0.038/0.0036)/(F$11*0.293)*'data sources'!$K71</f>
        <v>1248.1623368635169</v>
      </c>
      <c r="G147" s="2">
        <f>G$7*(0.038/0.0036)/(G$11*0.293)*'data sources'!$K71</f>
        <v>1248.1623368635169</v>
      </c>
      <c r="H147" s="2">
        <f>H$7*(0.038/0.0036)/(H$11*0.293)*'data sources'!$K71</f>
        <v>1248.1623368635169</v>
      </c>
      <c r="I147" s="2">
        <f>I$7*(0.038/0.0036)/(I$11*0.293)*'data sources'!$K71</f>
        <v>1248.1623368635169</v>
      </c>
      <c r="J147" s="2">
        <f>J$7*(0.038/0.0036)/(J$11*0.293)*'data sources'!$K71</f>
        <v>1248.1623368635169</v>
      </c>
    </row>
    <row r="148" spans="1:10" x14ac:dyDescent="0.35">
      <c r="A148" s="1">
        <v>2037</v>
      </c>
      <c r="B148" s="2">
        <f>B$7*(0.038/0.0036)/(B$11*0.293)*'data sources'!$K72</f>
        <v>1273.1255836007872</v>
      </c>
      <c r="C148" s="2">
        <f>C$7*(0.038/0.0036)/(C$11*0.293)*'data sources'!$K72</f>
        <v>964.48907848544491</v>
      </c>
      <c r="D148" s="2"/>
      <c r="E148" s="2">
        <f>E$7*(0.038/0.0036)/(E$11*0.293)*'data sources'!$K72</f>
        <v>1273.1255836007872</v>
      </c>
      <c r="F148" s="2">
        <f>F$7*(0.038/0.0036)/(F$11*0.293)*'data sources'!$K72</f>
        <v>1273.1255836007872</v>
      </c>
      <c r="G148" s="2">
        <f>G$7*(0.038/0.0036)/(G$11*0.293)*'data sources'!$K72</f>
        <v>1273.1255836007872</v>
      </c>
      <c r="H148" s="2">
        <f>H$7*(0.038/0.0036)/(H$11*0.293)*'data sources'!$K72</f>
        <v>1273.1255836007872</v>
      </c>
      <c r="I148" s="2">
        <f>I$7*(0.038/0.0036)/(I$11*0.293)*'data sources'!$K72</f>
        <v>1273.1255836007872</v>
      </c>
      <c r="J148" s="2">
        <f>J$7*(0.038/0.0036)/(J$11*0.293)*'data sources'!$K72</f>
        <v>1273.1255836007872</v>
      </c>
    </row>
    <row r="149" spans="1:10" x14ac:dyDescent="0.35">
      <c r="A149" s="1">
        <v>2038</v>
      </c>
      <c r="B149" s="2">
        <f>B$7*(0.038/0.0036)/(B$11*0.293)*'data sources'!$K73</f>
        <v>1298.588095272803</v>
      </c>
      <c r="C149" s="2">
        <f>C$7*(0.038/0.0036)/(C$11*0.293)*'data sources'!$K73</f>
        <v>983.77886005515393</v>
      </c>
      <c r="D149" s="2"/>
      <c r="E149" s="2"/>
      <c r="F149" s="2">
        <f>F$7*(0.038/0.0036)/(F$11*0.293)*'data sources'!$K73</f>
        <v>1298.588095272803</v>
      </c>
      <c r="G149" s="2">
        <f>G$7*(0.038/0.0036)/(G$11*0.293)*'data sources'!$K73</f>
        <v>1298.588095272803</v>
      </c>
      <c r="H149" s="2">
        <f>H$7*(0.038/0.0036)/(H$11*0.293)*'data sources'!$K73</f>
        <v>1298.588095272803</v>
      </c>
      <c r="I149" s="2">
        <f>I$7*(0.038/0.0036)/(I$11*0.293)*'data sources'!$K73</f>
        <v>1298.588095272803</v>
      </c>
      <c r="J149" s="2">
        <f>J$7*(0.038/0.0036)/(J$11*0.293)*'data sources'!$K73</f>
        <v>1298.588095272803</v>
      </c>
    </row>
    <row r="150" spans="1:10" x14ac:dyDescent="0.35">
      <c r="A150" s="1">
        <v>2039</v>
      </c>
      <c r="B150" s="2">
        <f>B$7*(0.038/0.0036)/(B$11*0.293)*'data sources'!$K74</f>
        <v>1324.5598571782591</v>
      </c>
      <c r="C150" s="2">
        <f>C$7*(0.038/0.0036)/(C$11*0.293)*'data sources'!$K74</f>
        <v>1003.4544372562571</v>
      </c>
      <c r="D150" s="2"/>
      <c r="E150" s="2"/>
      <c r="F150" s="2"/>
      <c r="G150" s="2">
        <f>G$7*(0.038/0.0036)/(G$11*0.293)*'data sources'!$K74</f>
        <v>1324.5598571782591</v>
      </c>
      <c r="H150" s="2">
        <f>H$7*(0.038/0.0036)/(H$11*0.293)*'data sources'!$K74</f>
        <v>1324.5598571782591</v>
      </c>
      <c r="I150" s="2">
        <f>I$7*(0.038/0.0036)/(I$11*0.293)*'data sources'!$K74</f>
        <v>1324.5598571782591</v>
      </c>
      <c r="J150" s="2">
        <f>J$7*(0.038/0.0036)/(J$11*0.293)*'data sources'!$K74</f>
        <v>1324.5598571782591</v>
      </c>
    </row>
    <row r="151" spans="1:10" x14ac:dyDescent="0.35">
      <c r="A151" s="1">
        <v>2040</v>
      </c>
      <c r="B151" s="2"/>
      <c r="C151" s="2"/>
      <c r="D151" s="2"/>
      <c r="E151" s="2"/>
      <c r="F151" s="2"/>
      <c r="G151" s="2"/>
      <c r="H151" s="2">
        <f>H$7*(0.038/0.0036)/(H$11*0.293)*'data sources'!$K75</f>
        <v>1351.0510543218245</v>
      </c>
      <c r="I151" s="2">
        <f>I$7*(0.038/0.0036)/(I$11*0.293)*'data sources'!$K75</f>
        <v>1351.0510543218245</v>
      </c>
      <c r="J151" s="2"/>
    </row>
    <row r="152" spans="1:10" x14ac:dyDescent="0.35">
      <c r="A152" s="1">
        <v>2041</v>
      </c>
      <c r="B152" s="2"/>
      <c r="C152" s="2"/>
      <c r="D152" s="2"/>
      <c r="E152" s="2"/>
      <c r="F152" s="2"/>
      <c r="G152" s="2"/>
      <c r="H152" s="2"/>
      <c r="I152" s="2">
        <f>I$7*(0.038/0.0036)/(I$11*0.293)*'data sources'!$K76</f>
        <v>1378.0720754082611</v>
      </c>
      <c r="J152" s="2"/>
    </row>
    <row r="153" spans="1:10" x14ac:dyDescent="0.35">
      <c r="A153" s="1">
        <v>2042</v>
      </c>
      <c r="B153" s="2"/>
      <c r="C153" s="2"/>
      <c r="D153" s="2"/>
      <c r="E153" s="2"/>
      <c r="F153" s="2"/>
      <c r="G153" s="2"/>
      <c r="H153" s="2"/>
      <c r="I153" s="2"/>
      <c r="J153" s="2"/>
    </row>
    <row r="154" spans="1:10" x14ac:dyDescent="0.35">
      <c r="A154" s="1">
        <v>2043</v>
      </c>
      <c r="B154" s="2"/>
      <c r="C154" s="2"/>
      <c r="D154" s="2"/>
      <c r="E154" s="2"/>
      <c r="F154" s="2"/>
      <c r="G154" s="2"/>
      <c r="H154" s="2"/>
      <c r="I154" s="2"/>
      <c r="J154" s="2"/>
    </row>
    <row r="155" spans="1:10" x14ac:dyDescent="0.35">
      <c r="A155" s="1">
        <v>2044</v>
      </c>
      <c r="B155" s="2"/>
      <c r="C155" s="2"/>
      <c r="D155" s="2"/>
      <c r="E155" s="2"/>
      <c r="F155" s="2"/>
      <c r="G155" s="2"/>
      <c r="H155" s="2"/>
      <c r="I155" s="2"/>
      <c r="J155" s="2"/>
    </row>
    <row r="156" spans="1:10" x14ac:dyDescent="0.35">
      <c r="A156" s="1">
        <v>2045</v>
      </c>
      <c r="B156" s="2"/>
      <c r="C156" s="2"/>
      <c r="D156" s="2"/>
      <c r="E156" s="2"/>
      <c r="F156" s="2"/>
      <c r="G156" s="2"/>
      <c r="H156" s="2"/>
      <c r="I156" s="2"/>
      <c r="J156" s="2"/>
    </row>
    <row r="157" spans="1:10" x14ac:dyDescent="0.35">
      <c r="A157" s="1">
        <v>2046</v>
      </c>
      <c r="B157" s="2"/>
      <c r="C157" s="2"/>
      <c r="D157" s="2"/>
      <c r="E157" s="2"/>
      <c r="F157" s="2"/>
      <c r="G157" s="2"/>
      <c r="H157" s="2"/>
      <c r="I157" s="2"/>
      <c r="J157" s="2"/>
    </row>
    <row r="158" spans="1:10" x14ac:dyDescent="0.35">
      <c r="A158" s="1">
        <v>2047</v>
      </c>
      <c r="B158" s="2"/>
      <c r="C158" s="2"/>
      <c r="D158" s="2"/>
      <c r="E158" s="2"/>
      <c r="F158" s="2"/>
      <c r="G158" s="2"/>
      <c r="H158" s="2"/>
      <c r="I158" s="2"/>
      <c r="J158" s="2"/>
    </row>
    <row r="159" spans="1:10" x14ac:dyDescent="0.35">
      <c r="A159" s="1">
        <v>2048</v>
      </c>
      <c r="B159" s="2"/>
      <c r="C159" s="2"/>
      <c r="D159" s="2"/>
      <c r="E159" s="2"/>
      <c r="F159" s="2"/>
      <c r="G159" s="2"/>
      <c r="H159" s="2"/>
      <c r="I159" s="2"/>
      <c r="J159" s="2"/>
    </row>
    <row r="160" spans="1:10" x14ac:dyDescent="0.35">
      <c r="A160" s="1">
        <v>2049</v>
      </c>
      <c r="B160" s="2"/>
      <c r="C160" s="2"/>
      <c r="D160" s="2"/>
      <c r="E160" s="2"/>
      <c r="F160" s="2"/>
      <c r="G160" s="2"/>
      <c r="H160" s="2"/>
      <c r="I160" s="2"/>
      <c r="J160" s="2"/>
    </row>
    <row r="161" spans="1:10" x14ac:dyDescent="0.35">
      <c r="A161" s="1">
        <v>2050</v>
      </c>
      <c r="B161" s="2"/>
      <c r="C161" s="2"/>
      <c r="D161" s="2"/>
      <c r="E161" s="2"/>
      <c r="F161" s="2"/>
      <c r="G161" s="2"/>
      <c r="H161" s="2"/>
      <c r="I161" s="2"/>
      <c r="J161" s="2"/>
    </row>
    <row r="162" spans="1:10" x14ac:dyDescent="0.35">
      <c r="A162" t="s">
        <v>42</v>
      </c>
      <c r="B162" s="2">
        <f t="shared" ref="B162:J162" si="11">SUM(B164:B193)</f>
        <v>1584.3768701579602</v>
      </c>
      <c r="C162" s="2">
        <f t="shared" si="11"/>
        <v>1584.3768701579602</v>
      </c>
      <c r="D162" s="2">
        <f t="shared" si="11"/>
        <v>1492.9937110895887</v>
      </c>
      <c r="E162" s="2">
        <f t="shared" si="11"/>
        <v>1522.8535853113804</v>
      </c>
      <c r="F162" s="2">
        <f t="shared" si="11"/>
        <v>1553.310657017608</v>
      </c>
      <c r="G162" s="2">
        <f t="shared" si="11"/>
        <v>1584.3768701579602</v>
      </c>
      <c r="H162" s="2">
        <f t="shared" si="11"/>
        <v>1616.0644075611194</v>
      </c>
      <c r="I162" s="2">
        <f t="shared" si="11"/>
        <v>1648.3856957123419</v>
      </c>
      <c r="J162" s="2">
        <f t="shared" si="11"/>
        <v>1584.3768701579602</v>
      </c>
    </row>
    <row r="163" spans="1:10" x14ac:dyDescent="0.35">
      <c r="A163" t="s">
        <v>43</v>
      </c>
      <c r="B163">
        <f t="shared" ref="B163:J163" si="12">(1.12*B13-0.02*B13*B13)/3.413</f>
        <v>4.2191620275417527</v>
      </c>
      <c r="C163">
        <f t="shared" si="12"/>
        <v>4.2191620275417527</v>
      </c>
      <c r="D163">
        <f t="shared" si="12"/>
        <v>4.2191620275417527</v>
      </c>
      <c r="E163">
        <f t="shared" si="12"/>
        <v>4.2191620275417527</v>
      </c>
      <c r="F163">
        <f t="shared" si="12"/>
        <v>4.2191620275417527</v>
      </c>
      <c r="G163">
        <f t="shared" si="12"/>
        <v>4.2191620275417527</v>
      </c>
      <c r="H163">
        <f t="shared" si="12"/>
        <v>4.2191620275417527</v>
      </c>
      <c r="I163">
        <f t="shared" si="12"/>
        <v>4.2191620275417527</v>
      </c>
      <c r="J163">
        <f t="shared" si="12"/>
        <v>4.2191620275417527</v>
      </c>
    </row>
    <row r="164" spans="1:10" x14ac:dyDescent="0.35">
      <c r="A164" s="1">
        <v>2021</v>
      </c>
      <c r="B164" s="2"/>
      <c r="C164" s="2"/>
      <c r="D164" s="2"/>
      <c r="E164" s="2"/>
      <c r="F164" s="2"/>
      <c r="G164" s="2"/>
      <c r="H164" s="2"/>
      <c r="I164" s="2"/>
      <c r="J164" s="2"/>
    </row>
    <row r="165" spans="1:10" x14ac:dyDescent="0.35">
      <c r="A165" s="1">
        <v>2022</v>
      </c>
      <c r="B165" s="2"/>
      <c r="C165" s="2"/>
      <c r="D165" s="2">
        <f>D$8/(D$163)*'data sources'!$K57</f>
        <v>86.333066410399994</v>
      </c>
      <c r="E165" s="2"/>
      <c r="F165" s="2"/>
      <c r="G165" s="2"/>
      <c r="H165" s="2"/>
      <c r="I165" s="2"/>
      <c r="J165" s="2"/>
    </row>
    <row r="166" spans="1:10" x14ac:dyDescent="0.35">
      <c r="A166" s="1">
        <v>2023</v>
      </c>
      <c r="B166" s="2"/>
      <c r="C166" s="2"/>
      <c r="D166" s="2">
        <f>D$8/(D$163)*'data sources'!$K58</f>
        <v>88.05972773860799</v>
      </c>
      <c r="E166" s="2">
        <f>E$8/(E$163)*'data sources'!$K58</f>
        <v>88.05972773860799</v>
      </c>
      <c r="F166" s="2"/>
      <c r="G166" s="2"/>
      <c r="H166" s="2"/>
      <c r="I166" s="2"/>
      <c r="J166" s="2"/>
    </row>
    <row r="167" spans="1:10" x14ac:dyDescent="0.35">
      <c r="A167" s="1">
        <v>2024</v>
      </c>
      <c r="B167" s="2"/>
      <c r="C167" s="2"/>
      <c r="D167" s="2">
        <f>D$8/(D$163)*'data sources'!$K59</f>
        <v>89.820922293380164</v>
      </c>
      <c r="E167" s="2">
        <f>E$8/(E$163)*'data sources'!$K59</f>
        <v>89.820922293380164</v>
      </c>
      <c r="F167" s="2">
        <f>F$8/(F$163)*'data sources'!$K59</f>
        <v>89.820922293380164</v>
      </c>
      <c r="G167" s="2"/>
      <c r="H167" s="2"/>
      <c r="I167" s="2"/>
      <c r="J167" s="2"/>
    </row>
    <row r="168" spans="1:10" x14ac:dyDescent="0.35">
      <c r="A168" s="1">
        <v>2025</v>
      </c>
      <c r="B168" s="2">
        <f>B$8/(B$163)*'data sources'!$K60</f>
        <v>91.617340739247766</v>
      </c>
      <c r="C168" s="2">
        <f>C$8/(C$163)*'data sources'!$K60</f>
        <v>91.617340739247766</v>
      </c>
      <c r="D168" s="2">
        <f>D$8/(D$163)*'data sources'!$K60</f>
        <v>91.617340739247766</v>
      </c>
      <c r="E168" s="2">
        <f>E$8/(E$163)*'data sources'!$K60</f>
        <v>91.617340739247766</v>
      </c>
      <c r="F168" s="2">
        <f>F$8/(F$163)*'data sources'!$K60</f>
        <v>91.617340739247766</v>
      </c>
      <c r="G168" s="2">
        <f>G$8/(G$163)*'data sources'!$K60</f>
        <v>91.617340739247766</v>
      </c>
      <c r="H168" s="2"/>
      <c r="I168" s="2"/>
      <c r="J168" s="2">
        <f>J$8/(J$163)*'data sources'!$K60</f>
        <v>91.617340739247766</v>
      </c>
    </row>
    <row r="169" spans="1:10" x14ac:dyDescent="0.35">
      <c r="A169" s="1">
        <v>2026</v>
      </c>
      <c r="B169" s="2">
        <f>B$8/(B$163)*'data sources'!$K61</f>
        <v>93.449687554032707</v>
      </c>
      <c r="C169" s="2">
        <f>C$8/(C$163)*'data sources'!$K61</f>
        <v>93.449687554032707</v>
      </c>
      <c r="D169" s="2">
        <f>D$8/(D$163)*'data sources'!$K61</f>
        <v>93.449687554032707</v>
      </c>
      <c r="E169" s="2">
        <f>E$8/(E$163)*'data sources'!$K61</f>
        <v>93.449687554032707</v>
      </c>
      <c r="F169" s="2">
        <f>F$8/(F$163)*'data sources'!$K61</f>
        <v>93.449687554032707</v>
      </c>
      <c r="G169" s="2">
        <f>G$8/(G$163)*'data sources'!$K61</f>
        <v>93.449687554032707</v>
      </c>
      <c r="H169" s="2">
        <f>H$8/(H$163)*'data sources'!$K61</f>
        <v>93.449687554032707</v>
      </c>
      <c r="I169" s="2"/>
      <c r="J169" s="2">
        <f>J$8/(J$163)*'data sources'!$K61</f>
        <v>93.449687554032707</v>
      </c>
    </row>
    <row r="170" spans="1:10" x14ac:dyDescent="0.35">
      <c r="A170" s="1">
        <v>2027</v>
      </c>
      <c r="B170" s="2">
        <f>B$8/(B$163)*'data sources'!$K62</f>
        <v>95.318681305113358</v>
      </c>
      <c r="C170" s="2">
        <f>C$8/(C$163)*'data sources'!$K62</f>
        <v>95.318681305113358</v>
      </c>
      <c r="D170" s="2">
        <f>D$8/(D$163)*'data sources'!$K62</f>
        <v>95.318681305113358</v>
      </c>
      <c r="E170" s="2">
        <f>E$8/(E$163)*'data sources'!$K62</f>
        <v>95.318681305113358</v>
      </c>
      <c r="F170" s="2">
        <f>F$8/(F$163)*'data sources'!$K62</f>
        <v>95.318681305113358</v>
      </c>
      <c r="G170" s="2">
        <f>G$8/(G$163)*'data sources'!$K62</f>
        <v>95.318681305113358</v>
      </c>
      <c r="H170" s="2">
        <f>H$8/(H$163)*'data sources'!$K62</f>
        <v>95.318681305113358</v>
      </c>
      <c r="I170" s="2">
        <f>I$8/(I$163)*'data sources'!$K62</f>
        <v>95.318681305113358</v>
      </c>
      <c r="J170" s="2">
        <f>J$8/(J$163)*'data sources'!$K62</f>
        <v>95.318681305113358</v>
      </c>
    </row>
    <row r="171" spans="1:10" x14ac:dyDescent="0.35">
      <c r="A171" s="1">
        <v>2028</v>
      </c>
      <c r="B171" s="2">
        <f>B$8/(B$163)*'data sources'!$K63</f>
        <v>97.225054931215638</v>
      </c>
      <c r="C171" s="2">
        <f>C$8/(C$163)*'data sources'!$K63</f>
        <v>97.225054931215638</v>
      </c>
      <c r="D171" s="2">
        <f>D$8/(D$163)*'data sources'!$K63</f>
        <v>97.225054931215638</v>
      </c>
      <c r="E171" s="2">
        <f>E$8/(E$163)*'data sources'!$K63</f>
        <v>97.225054931215638</v>
      </c>
      <c r="F171" s="2">
        <f>F$8/(F$163)*'data sources'!$K63</f>
        <v>97.225054931215638</v>
      </c>
      <c r="G171" s="2">
        <f>G$8/(G$163)*'data sources'!$K63</f>
        <v>97.225054931215638</v>
      </c>
      <c r="H171" s="2">
        <f>H$8/(H$163)*'data sources'!$K63</f>
        <v>97.225054931215638</v>
      </c>
      <c r="I171" s="2">
        <f>I$8/(I$163)*'data sources'!$K63</f>
        <v>97.225054931215638</v>
      </c>
      <c r="J171" s="2">
        <f>J$8/(J$163)*'data sources'!$K63</f>
        <v>97.225054931215638</v>
      </c>
    </row>
    <row r="172" spans="1:10" x14ac:dyDescent="0.35">
      <c r="A172" s="1">
        <v>2029</v>
      </c>
      <c r="B172" s="2">
        <f>B$8/(B$163)*'data sources'!$K64</f>
        <v>99.169556029839953</v>
      </c>
      <c r="C172" s="2">
        <f>C$8/(C$163)*'data sources'!$K64</f>
        <v>99.169556029839953</v>
      </c>
      <c r="D172" s="2">
        <f>D$8/(D$163)*'data sources'!$K64</f>
        <v>99.169556029839953</v>
      </c>
      <c r="E172" s="2">
        <f>E$8/(E$163)*'data sources'!$K64</f>
        <v>99.169556029839953</v>
      </c>
      <c r="F172" s="2">
        <f>F$8/(F$163)*'data sources'!$K64</f>
        <v>99.169556029839953</v>
      </c>
      <c r="G172" s="2">
        <f>G$8/(G$163)*'data sources'!$K64</f>
        <v>99.169556029839953</v>
      </c>
      <c r="H172" s="2">
        <f>H$8/(H$163)*'data sources'!$K64</f>
        <v>99.169556029839953</v>
      </c>
      <c r="I172" s="2">
        <f>I$8/(I$163)*'data sources'!$K64</f>
        <v>99.169556029839953</v>
      </c>
      <c r="J172" s="2">
        <f>J$8/(J$163)*'data sources'!$K64</f>
        <v>99.169556029839953</v>
      </c>
    </row>
    <row r="173" spans="1:10" x14ac:dyDescent="0.35">
      <c r="A173" s="1">
        <v>2030</v>
      </c>
      <c r="B173" s="2">
        <f>B$8/(B$163)*'data sources'!$K65</f>
        <v>101.15294715043676</v>
      </c>
      <c r="C173" s="2">
        <f>C$8/(C$163)*'data sources'!$K65</f>
        <v>101.15294715043676</v>
      </c>
      <c r="D173" s="2">
        <f>D$8/(D$163)*'data sources'!$K65</f>
        <v>101.15294715043676</v>
      </c>
      <c r="E173" s="2">
        <f>E$8/(E$163)*'data sources'!$K65</f>
        <v>101.15294715043676</v>
      </c>
      <c r="F173" s="2">
        <f>F$8/(F$163)*'data sources'!$K65</f>
        <v>101.15294715043676</v>
      </c>
      <c r="G173" s="2">
        <f>G$8/(G$163)*'data sources'!$K65</f>
        <v>101.15294715043676</v>
      </c>
      <c r="H173" s="2">
        <f>H$8/(H$163)*'data sources'!$K65</f>
        <v>101.15294715043676</v>
      </c>
      <c r="I173" s="2">
        <f>I$8/(I$163)*'data sources'!$K65</f>
        <v>101.15294715043676</v>
      </c>
      <c r="J173" s="2">
        <f>J$8/(J$163)*'data sources'!$K65</f>
        <v>101.15294715043676</v>
      </c>
    </row>
    <row r="174" spans="1:10" x14ac:dyDescent="0.35">
      <c r="A174" s="1">
        <v>2031</v>
      </c>
      <c r="B174" s="2">
        <f>B$8/(B$163)*'data sources'!$K66</f>
        <v>103.17600609344549</v>
      </c>
      <c r="C174" s="2">
        <f>C$8/(C$163)*'data sources'!$K66</f>
        <v>103.17600609344549</v>
      </c>
      <c r="D174" s="2">
        <f>D$8/(D$163)*'data sources'!$K66</f>
        <v>103.17600609344549</v>
      </c>
      <c r="E174" s="2">
        <f>E$8/(E$163)*'data sources'!$K66</f>
        <v>103.17600609344549</v>
      </c>
      <c r="F174" s="2">
        <f>F$8/(F$163)*'data sources'!$K66</f>
        <v>103.17600609344549</v>
      </c>
      <c r="G174" s="2">
        <f>G$8/(G$163)*'data sources'!$K66</f>
        <v>103.17600609344549</v>
      </c>
      <c r="H174" s="2">
        <f>H$8/(H$163)*'data sources'!$K66</f>
        <v>103.17600609344549</v>
      </c>
      <c r="I174" s="2">
        <f>I$8/(I$163)*'data sources'!$K66</f>
        <v>103.17600609344549</v>
      </c>
      <c r="J174" s="2">
        <f>J$8/(J$163)*'data sources'!$K66</f>
        <v>103.17600609344549</v>
      </c>
    </row>
    <row r="175" spans="1:10" x14ac:dyDescent="0.35">
      <c r="A175" s="1">
        <v>2032</v>
      </c>
      <c r="B175" s="2">
        <f>B$8/(B$163)*'data sources'!$K67</f>
        <v>105.2395262153144</v>
      </c>
      <c r="C175" s="2">
        <f>C$8/(C$163)*'data sources'!$K67</f>
        <v>105.2395262153144</v>
      </c>
      <c r="D175" s="2">
        <f>D$8/(D$163)*'data sources'!$K67</f>
        <v>105.2395262153144</v>
      </c>
      <c r="E175" s="2">
        <f>E$8/(E$163)*'data sources'!$K67</f>
        <v>105.2395262153144</v>
      </c>
      <c r="F175" s="2">
        <f>F$8/(F$163)*'data sources'!$K67</f>
        <v>105.2395262153144</v>
      </c>
      <c r="G175" s="2">
        <f>G$8/(G$163)*'data sources'!$K67</f>
        <v>105.2395262153144</v>
      </c>
      <c r="H175" s="2">
        <f>H$8/(H$163)*'data sources'!$K67</f>
        <v>105.2395262153144</v>
      </c>
      <c r="I175" s="2">
        <f>I$8/(I$163)*'data sources'!$K67</f>
        <v>105.2395262153144</v>
      </c>
      <c r="J175" s="2">
        <f>J$8/(J$163)*'data sources'!$K67</f>
        <v>105.2395262153144</v>
      </c>
    </row>
    <row r="176" spans="1:10" x14ac:dyDescent="0.35">
      <c r="A176" s="1">
        <v>2033</v>
      </c>
      <c r="B176" s="2">
        <f>B$8/(B$163)*'data sources'!$K68</f>
        <v>107.34431673962069</v>
      </c>
      <c r="C176" s="2">
        <f>C$8/(C$163)*'data sources'!$K68</f>
        <v>107.34431673962069</v>
      </c>
      <c r="D176" s="2">
        <f>D$8/(D$163)*'data sources'!$K68</f>
        <v>107.34431673962069</v>
      </c>
      <c r="E176" s="2">
        <f>E$8/(E$163)*'data sources'!$K68</f>
        <v>107.34431673962069</v>
      </c>
      <c r="F176" s="2">
        <f>F$8/(F$163)*'data sources'!$K68</f>
        <v>107.34431673962069</v>
      </c>
      <c r="G176" s="2">
        <f>G$8/(G$163)*'data sources'!$K68</f>
        <v>107.34431673962069</v>
      </c>
      <c r="H176" s="2">
        <f>H$8/(H$163)*'data sources'!$K68</f>
        <v>107.34431673962069</v>
      </c>
      <c r="I176" s="2">
        <f>I$8/(I$163)*'data sources'!$K68</f>
        <v>107.34431673962069</v>
      </c>
      <c r="J176" s="2">
        <f>J$8/(J$163)*'data sources'!$K68</f>
        <v>107.34431673962069</v>
      </c>
    </row>
    <row r="177" spans="1:10" x14ac:dyDescent="0.35">
      <c r="A177" s="1">
        <v>2034</v>
      </c>
      <c r="B177" s="2">
        <f>B$8/(B$163)*'data sources'!$K69</f>
        <v>109.49120307441311</v>
      </c>
      <c r="C177" s="2">
        <f>C$8/(C$163)*'data sources'!$K69</f>
        <v>109.49120307441311</v>
      </c>
      <c r="D177" s="2">
        <f>D$8/(D$163)*'data sources'!$K69</f>
        <v>109.49120307441311</v>
      </c>
      <c r="E177" s="2">
        <f>E$8/(E$163)*'data sources'!$K69</f>
        <v>109.49120307441311</v>
      </c>
      <c r="F177" s="2">
        <f>F$8/(F$163)*'data sources'!$K69</f>
        <v>109.49120307441311</v>
      </c>
      <c r="G177" s="2">
        <f>G$8/(G$163)*'data sources'!$K69</f>
        <v>109.49120307441311</v>
      </c>
      <c r="H177" s="2">
        <f>H$8/(H$163)*'data sources'!$K69</f>
        <v>109.49120307441311</v>
      </c>
      <c r="I177" s="2">
        <f>I$8/(I$163)*'data sources'!$K69</f>
        <v>109.49120307441311</v>
      </c>
      <c r="J177" s="2">
        <f>J$8/(J$163)*'data sources'!$K69</f>
        <v>109.49120307441311</v>
      </c>
    </row>
    <row r="178" spans="1:10" x14ac:dyDescent="0.35">
      <c r="A178" s="1">
        <v>2035</v>
      </c>
      <c r="B178" s="2">
        <f>B$8/(B$163)*'data sources'!$K70</f>
        <v>111.68102713590137</v>
      </c>
      <c r="C178" s="2">
        <f>C$8/(C$163)*'data sources'!$K70</f>
        <v>111.68102713590137</v>
      </c>
      <c r="D178" s="2">
        <f>D$8/(D$163)*'data sources'!$K70</f>
        <v>111.68102713590137</v>
      </c>
      <c r="E178" s="2">
        <f>E$8/(E$163)*'data sources'!$K70</f>
        <v>111.68102713590137</v>
      </c>
      <c r="F178" s="2">
        <f>F$8/(F$163)*'data sources'!$K70</f>
        <v>111.68102713590137</v>
      </c>
      <c r="G178" s="2">
        <f>G$8/(G$163)*'data sources'!$K70</f>
        <v>111.68102713590137</v>
      </c>
      <c r="H178" s="2">
        <f>H$8/(H$163)*'data sources'!$K70</f>
        <v>111.68102713590137</v>
      </c>
      <c r="I178" s="2">
        <f>I$8/(I$163)*'data sources'!$K70</f>
        <v>111.68102713590137</v>
      </c>
      <c r="J178" s="2">
        <f>J$8/(J$163)*'data sources'!$K70</f>
        <v>111.68102713590137</v>
      </c>
    </row>
    <row r="179" spans="1:10" x14ac:dyDescent="0.35">
      <c r="A179" s="1">
        <v>2036</v>
      </c>
      <c r="B179" s="2">
        <f>B$8/(B$163)*'data sources'!$K71</f>
        <v>113.9146476786194</v>
      </c>
      <c r="C179" s="2">
        <f>C$8/(C$163)*'data sources'!$K71</f>
        <v>113.9146476786194</v>
      </c>
      <c r="D179" s="2">
        <f>D$8/(D$163)*'data sources'!$K71</f>
        <v>113.9146476786194</v>
      </c>
      <c r="E179" s="2">
        <f>E$8/(E$163)*'data sources'!$K71</f>
        <v>113.9146476786194</v>
      </c>
      <c r="F179" s="2">
        <f>F$8/(F$163)*'data sources'!$K71</f>
        <v>113.9146476786194</v>
      </c>
      <c r="G179" s="2">
        <f>G$8/(G$163)*'data sources'!$K71</f>
        <v>113.9146476786194</v>
      </c>
      <c r="H179" s="2">
        <f>H$8/(H$163)*'data sources'!$K71</f>
        <v>113.9146476786194</v>
      </c>
      <c r="I179" s="2">
        <f>I$8/(I$163)*'data sources'!$K71</f>
        <v>113.9146476786194</v>
      </c>
      <c r="J179" s="2">
        <f>J$8/(J$163)*'data sources'!$K71</f>
        <v>113.9146476786194</v>
      </c>
    </row>
    <row r="180" spans="1:10" x14ac:dyDescent="0.35">
      <c r="A180" s="1">
        <v>2037</v>
      </c>
      <c r="B180" s="2">
        <f>B$8/(B$163)*'data sources'!$K72</f>
        <v>116.19294063219181</v>
      </c>
      <c r="C180" s="2">
        <f>C$8/(C$163)*'data sources'!$K72</f>
        <v>116.19294063219181</v>
      </c>
      <c r="D180" s="2"/>
      <c r="E180" s="2">
        <f>E$8/(E$163)*'data sources'!$K72</f>
        <v>116.19294063219181</v>
      </c>
      <c r="F180" s="2">
        <f>F$8/(F$163)*'data sources'!$K72</f>
        <v>116.19294063219181</v>
      </c>
      <c r="G180" s="2">
        <f>G$8/(G$163)*'data sources'!$K72</f>
        <v>116.19294063219181</v>
      </c>
      <c r="H180" s="2">
        <f>H$8/(H$163)*'data sources'!$K72</f>
        <v>116.19294063219181</v>
      </c>
      <c r="I180" s="2">
        <f>I$8/(I$163)*'data sources'!$K72</f>
        <v>116.19294063219181</v>
      </c>
      <c r="J180" s="2">
        <f>J$8/(J$163)*'data sources'!$K72</f>
        <v>116.19294063219181</v>
      </c>
    </row>
    <row r="181" spans="1:10" x14ac:dyDescent="0.35">
      <c r="A181" s="1">
        <v>2038</v>
      </c>
      <c r="B181" s="2">
        <f>B$8/(B$163)*'data sources'!$K73</f>
        <v>118.51679944483564</v>
      </c>
      <c r="C181" s="2">
        <f>C$8/(C$163)*'data sources'!$K73</f>
        <v>118.51679944483564</v>
      </c>
      <c r="D181" s="2"/>
      <c r="E181" s="2"/>
      <c r="F181" s="2">
        <f>F$8/(F$163)*'data sources'!$K73</f>
        <v>118.51679944483564</v>
      </c>
      <c r="G181" s="2">
        <f>G$8/(G$163)*'data sources'!$K73</f>
        <v>118.51679944483564</v>
      </c>
      <c r="H181" s="2">
        <f>H$8/(H$163)*'data sources'!$K73</f>
        <v>118.51679944483564</v>
      </c>
      <c r="I181" s="2">
        <f>I$8/(I$163)*'data sources'!$K73</f>
        <v>118.51679944483564</v>
      </c>
      <c r="J181" s="2">
        <f>J$8/(J$163)*'data sources'!$K73</f>
        <v>118.51679944483564</v>
      </c>
    </row>
    <row r="182" spans="1:10" x14ac:dyDescent="0.35">
      <c r="A182" s="1">
        <v>2039</v>
      </c>
      <c r="B182" s="2">
        <f>B$8/(B$163)*'data sources'!$K74</f>
        <v>120.88713543373237</v>
      </c>
      <c r="C182" s="2">
        <f>C$8/(C$163)*'data sources'!$K74</f>
        <v>120.88713543373237</v>
      </c>
      <c r="D182" s="2"/>
      <c r="E182" s="2"/>
      <c r="F182" s="2"/>
      <c r="G182" s="2">
        <f>G$8/(G$163)*'data sources'!$K74</f>
        <v>120.88713543373237</v>
      </c>
      <c r="H182" s="2">
        <f>H$8/(H$163)*'data sources'!$K74</f>
        <v>120.88713543373237</v>
      </c>
      <c r="I182" s="2">
        <f>I$8/(I$163)*'data sources'!$K74</f>
        <v>120.88713543373237</v>
      </c>
      <c r="J182" s="2">
        <f>J$8/(J$163)*'data sources'!$K74</f>
        <v>120.88713543373237</v>
      </c>
    </row>
    <row r="183" spans="1:10" x14ac:dyDescent="0.35">
      <c r="A183" s="1">
        <v>2040</v>
      </c>
      <c r="B183" s="2"/>
      <c r="C183" s="2"/>
      <c r="D183" s="2"/>
      <c r="E183" s="2"/>
      <c r="F183" s="2"/>
      <c r="G183" s="2"/>
      <c r="H183" s="2">
        <f>H$8/(H$163)*'data sources'!$K75</f>
        <v>123.30487814240702</v>
      </c>
      <c r="I183" s="2">
        <f>I$8/(I$163)*'data sources'!$K75</f>
        <v>123.30487814240702</v>
      </c>
      <c r="J183" s="2"/>
    </row>
    <row r="184" spans="1:10" x14ac:dyDescent="0.35">
      <c r="A184" s="1">
        <v>2041</v>
      </c>
      <c r="B184" s="2"/>
      <c r="C184" s="2"/>
      <c r="D184" s="2"/>
      <c r="E184" s="2"/>
      <c r="F184" s="2"/>
      <c r="G184" s="2"/>
      <c r="H184" s="2"/>
      <c r="I184" s="2">
        <f>I$8/(I$163)*'data sources'!$K76</f>
        <v>125.77097570525517</v>
      </c>
      <c r="J184" s="2"/>
    </row>
    <row r="185" spans="1:10" x14ac:dyDescent="0.35">
      <c r="A185" s="1">
        <v>2042</v>
      </c>
      <c r="B185" s="2"/>
      <c r="C185" s="2"/>
      <c r="D185" s="2"/>
      <c r="E185" s="2"/>
      <c r="F185" s="2"/>
      <c r="G185" s="2"/>
      <c r="H185" s="2"/>
      <c r="I185" s="2"/>
      <c r="J185" s="2"/>
    </row>
    <row r="186" spans="1:10" x14ac:dyDescent="0.35">
      <c r="A186" s="1">
        <v>2043</v>
      </c>
      <c r="B186" s="2"/>
      <c r="C186" s="2"/>
      <c r="D186" s="2"/>
      <c r="E186" s="2"/>
      <c r="F186" s="2"/>
      <c r="G186" s="2"/>
      <c r="H186" s="2"/>
      <c r="I186" s="2"/>
      <c r="J186" s="2"/>
    </row>
    <row r="187" spans="1:10" x14ac:dyDescent="0.35">
      <c r="A187" s="1">
        <v>2044</v>
      </c>
      <c r="B187" s="2"/>
      <c r="C187" s="2"/>
      <c r="D187" s="2"/>
      <c r="E187" s="2"/>
      <c r="F187" s="2"/>
      <c r="G187" s="2"/>
      <c r="H187" s="2"/>
      <c r="I187" s="2"/>
      <c r="J187" s="2"/>
    </row>
    <row r="188" spans="1:10" x14ac:dyDescent="0.35">
      <c r="A188" s="1">
        <v>2045</v>
      </c>
      <c r="B188" s="2"/>
      <c r="C188" s="2"/>
      <c r="D188" s="2"/>
      <c r="E188" s="2"/>
      <c r="F188" s="2"/>
      <c r="G188" s="2"/>
      <c r="H188" s="2"/>
      <c r="I188" s="2"/>
      <c r="J188" s="2"/>
    </row>
    <row r="189" spans="1:10" x14ac:dyDescent="0.35">
      <c r="A189" s="1">
        <v>2046</v>
      </c>
      <c r="B189" s="2"/>
      <c r="C189" s="2"/>
      <c r="D189" s="2"/>
      <c r="E189" s="2"/>
      <c r="F189" s="2"/>
      <c r="G189" s="2"/>
      <c r="H189" s="2"/>
      <c r="I189" s="2"/>
      <c r="J189" s="2"/>
    </row>
    <row r="190" spans="1:10" x14ac:dyDescent="0.35">
      <c r="A190" s="1">
        <v>2047</v>
      </c>
      <c r="B190" s="2"/>
      <c r="C190" s="2"/>
      <c r="D190" s="2"/>
      <c r="E190" s="2"/>
      <c r="F190" s="2"/>
      <c r="G190" s="2"/>
      <c r="H190" s="2"/>
      <c r="I190" s="2"/>
      <c r="J190" s="2"/>
    </row>
    <row r="191" spans="1:10" x14ac:dyDescent="0.35">
      <c r="A191" s="1">
        <v>2048</v>
      </c>
      <c r="B191" s="2"/>
      <c r="C191" s="2"/>
      <c r="D191" s="2"/>
      <c r="E191" s="2"/>
      <c r="F191" s="2"/>
      <c r="G191" s="2"/>
      <c r="H191" s="2"/>
      <c r="I191" s="2"/>
      <c r="J191" s="2"/>
    </row>
    <row r="192" spans="1:10" x14ac:dyDescent="0.35">
      <c r="A192" s="1">
        <v>2049</v>
      </c>
      <c r="B192" s="2"/>
      <c r="C192" s="2"/>
      <c r="D192" s="2"/>
      <c r="E192" s="2"/>
      <c r="F192" s="2"/>
      <c r="G192" s="2"/>
      <c r="H192" s="2"/>
      <c r="I192" s="2"/>
      <c r="J192" s="2"/>
    </row>
    <row r="193" spans="1:10" x14ac:dyDescent="0.35">
      <c r="A193" s="1">
        <v>2050</v>
      </c>
      <c r="B193" s="2"/>
      <c r="C193" s="2"/>
      <c r="D193" s="2"/>
      <c r="E193" s="2"/>
      <c r="F193" s="2"/>
      <c r="G193" s="2"/>
      <c r="H193" s="2"/>
      <c r="I193" s="2"/>
      <c r="J193" s="2"/>
    </row>
    <row r="194" spans="1:10" x14ac:dyDescent="0.35">
      <c r="B194" s="2"/>
      <c r="C194" s="2"/>
      <c r="D194" s="2"/>
      <c r="E194" s="2"/>
      <c r="F194" s="2"/>
      <c r="G194" s="2"/>
      <c r="H194" s="2"/>
      <c r="I194" s="2"/>
      <c r="J194" s="2"/>
    </row>
    <row r="195" spans="1:10" x14ac:dyDescent="0.35">
      <c r="A195" t="s">
        <v>57</v>
      </c>
      <c r="B195" s="2">
        <f t="shared" ref="B195:J195" si="13">SUM(B196:B225)</f>
        <v>2539.741254653155</v>
      </c>
      <c r="C195" s="2">
        <f t="shared" si="13"/>
        <v>2210.1782604557961</v>
      </c>
      <c r="D195" s="2">
        <f t="shared" si="13"/>
        <v>2393.2549082302007</v>
      </c>
      <c r="E195" s="2">
        <f t="shared" si="13"/>
        <v>2441.1200063948049</v>
      </c>
      <c r="F195" s="2">
        <f t="shared" si="13"/>
        <v>2489.9424065227013</v>
      </c>
      <c r="G195" s="2">
        <f t="shared" si="13"/>
        <v>2539.741254653155</v>
      </c>
      <c r="H195" s="2">
        <f t="shared" si="13"/>
        <v>2590.5360797462181</v>
      </c>
      <c r="I195" s="2">
        <f t="shared" si="13"/>
        <v>2642.3468013411425</v>
      </c>
      <c r="J195" s="2">
        <f t="shared" si="13"/>
        <v>2539.741254653155</v>
      </c>
    </row>
    <row r="196" spans="1:10" x14ac:dyDescent="0.35">
      <c r="A196" s="1">
        <v>2021</v>
      </c>
      <c r="B196" s="2"/>
      <c r="C196" s="2"/>
      <c r="D196" s="2"/>
      <c r="E196" s="2"/>
      <c r="F196" s="2"/>
      <c r="G196" s="2"/>
      <c r="H196" s="2"/>
      <c r="I196" s="2"/>
      <c r="J196" s="2"/>
    </row>
    <row r="197" spans="1:10" x14ac:dyDescent="0.35">
      <c r="A197" s="1">
        <v>2022</v>
      </c>
      <c r="B197" s="2"/>
      <c r="C197" s="2"/>
      <c r="D197" s="2">
        <f>D$10/(D$15)*'data sources'!$K57 +0.5*(D$10/(D$11*0.293)-D$10/D$163)*'data sources'!$K57</f>
        <v>138.39109528362599</v>
      </c>
      <c r="E197" s="2"/>
      <c r="F197" s="2"/>
      <c r="G197" s="2"/>
      <c r="H197" s="2"/>
      <c r="I197" s="2"/>
      <c r="J197" s="2"/>
    </row>
    <row r="198" spans="1:10" x14ac:dyDescent="0.35">
      <c r="A198" s="1">
        <v>2023</v>
      </c>
      <c r="B198" s="2"/>
      <c r="C198" s="2"/>
      <c r="D198" s="2">
        <f>D$10/(D$15)*'data sources'!$K58 +0.5*(D$10/(D$11*0.293)-D$10/D$163)*'data sources'!$K58</f>
        <v>141.15891718929851</v>
      </c>
      <c r="E198" s="2">
        <f>E$10/(E$15)*'data sources'!$K58 +0.5*(E$10/(E$11*0.293)-E$10/E$163)*'data sources'!$K58</f>
        <v>141.15891718929851</v>
      </c>
      <c r="F198" s="2"/>
      <c r="G198" s="2"/>
      <c r="H198" s="2"/>
      <c r="I198" s="2"/>
      <c r="J198" s="2"/>
    </row>
    <row r="199" spans="1:10" x14ac:dyDescent="0.35">
      <c r="A199" s="1">
        <v>2024</v>
      </c>
      <c r="B199" s="2"/>
      <c r="C199" s="2"/>
      <c r="D199" s="2">
        <f>D$10/(D$15)*'data sources'!$K59 +0.5*(D$10/(D$11*0.293)-D$10/D$163)*'data sources'!$K59</f>
        <v>143.9820955330845</v>
      </c>
      <c r="E199" s="2">
        <f>E$10/(E$15)*'data sources'!$K59 +0.5*(E$10/(E$11*0.293)-E$10/E$163)*'data sources'!$K59</f>
        <v>143.9820955330845</v>
      </c>
      <c r="F199" s="2">
        <f>F$10/(F$15)*'data sources'!$K59 +0.5*(F$10/(F$11*0.293)-F$10/F$163)*'data sources'!$K59</f>
        <v>143.9820955330845</v>
      </c>
      <c r="G199" s="2"/>
      <c r="H199" s="2"/>
      <c r="I199" s="2"/>
      <c r="J199" s="2"/>
    </row>
    <row r="200" spans="1:10" x14ac:dyDescent="0.35">
      <c r="A200" s="1">
        <v>2025</v>
      </c>
      <c r="B200" s="2">
        <f>B$10/(B$15)*'data sources'!$K60 +0.5*(B$10/(B$11*0.293)-B$10/B$163)*'data sources'!$K60</f>
        <v>146.86173744374619</v>
      </c>
      <c r="C200" s="2">
        <f>C$10/(C$15)*'data sources'!$K60 +0.5*(C$10/(C$11*0.293)-C$10/C$163)*'data sources'!$K60</f>
        <v>127.80460166807943</v>
      </c>
      <c r="D200" s="2">
        <f>D$10/(D$15)*'data sources'!$K60 +0.5*(D$10/(D$11*0.293)-D$10/D$163)*'data sources'!$K60</f>
        <v>146.86173744374619</v>
      </c>
      <c r="E200" s="2">
        <f>E$10/(E$15)*'data sources'!$K60 +0.5*(E$10/(E$11*0.293)-E$10/E$163)*'data sources'!$K60</f>
        <v>146.86173744374619</v>
      </c>
      <c r="F200" s="2">
        <f>F$10/(F$15)*'data sources'!$K60 +0.5*(F$10/(F$11*0.293)-F$10/F$163)*'data sources'!$K60</f>
        <v>146.86173744374619</v>
      </c>
      <c r="G200" s="2">
        <f>G$10/(G$15)*'data sources'!$K60 +0.5*(G$10/(G$11*0.293)-G$10/G$163)*'data sources'!$K60</f>
        <v>146.86173744374619</v>
      </c>
      <c r="H200" s="2"/>
      <c r="I200" s="2"/>
      <c r="J200" s="2">
        <f>J$10/(J$15)*'data sources'!$K60 +0.5*(J$10/(J$11*0.293)-J$10/J$163)*'data sources'!$K60</f>
        <v>146.86173744374619</v>
      </c>
    </row>
    <row r="201" spans="1:10" x14ac:dyDescent="0.35">
      <c r="A201" s="1">
        <v>2026</v>
      </c>
      <c r="B201" s="2">
        <f>B$10/(B$15)*'data sources'!$K61 +0.5*(B$10/(B$11*0.293)-B$10/B$163)*'data sources'!$K61</f>
        <v>149.79897219262111</v>
      </c>
      <c r="C201" s="2">
        <f>C$10/(C$15)*'data sources'!$K61 +0.5*(C$10/(C$11*0.293)-C$10/C$163)*'data sources'!$K61</f>
        <v>130.36069370144099</v>
      </c>
      <c r="D201" s="2">
        <f>D$10/(D$15)*'data sources'!$K61 +0.5*(D$10/(D$11*0.293)-D$10/D$163)*'data sources'!$K61</f>
        <v>149.79897219262111</v>
      </c>
      <c r="E201" s="2">
        <f>E$10/(E$15)*'data sources'!$K61 +0.5*(E$10/(E$11*0.293)-E$10/E$163)*'data sources'!$K61</f>
        <v>149.79897219262111</v>
      </c>
      <c r="F201" s="2">
        <f>F$10/(F$15)*'data sources'!$K61 +0.5*(F$10/(F$11*0.293)-F$10/F$163)*'data sources'!$K61</f>
        <v>149.79897219262111</v>
      </c>
      <c r="G201" s="2">
        <f>G$10/(G$15)*'data sources'!$K61 +0.5*(G$10/(G$11*0.293)-G$10/G$163)*'data sources'!$K61</f>
        <v>149.79897219262111</v>
      </c>
      <c r="H201" s="2">
        <f>H$10/(H$15)*'data sources'!$K61 +0.5*(H$10/(H$11*0.293)-H$10/H$163)*'data sources'!$K61</f>
        <v>149.79897219262111</v>
      </c>
      <c r="I201" s="2"/>
      <c r="J201" s="2">
        <f>J$10/(J$15)*'data sources'!$K61 +0.5*(J$10/(J$11*0.293)-J$10/J$163)*'data sources'!$K61</f>
        <v>149.79897219262111</v>
      </c>
    </row>
    <row r="202" spans="1:10" x14ac:dyDescent="0.35">
      <c r="A202" s="1">
        <v>2027</v>
      </c>
      <c r="B202" s="2">
        <f>B$10/(B$15)*'data sources'!$K62 +0.5*(B$10/(B$11*0.293)-B$10/B$163)*'data sources'!$K62</f>
        <v>152.79495163647351</v>
      </c>
      <c r="C202" s="2">
        <f>C$10/(C$15)*'data sources'!$K62 +0.5*(C$10/(C$11*0.293)-C$10/C$163)*'data sources'!$K62</f>
        <v>132.96790757546981</v>
      </c>
      <c r="D202" s="2">
        <f>D$10/(D$15)*'data sources'!$K62 +0.5*(D$10/(D$11*0.293)-D$10/D$163)*'data sources'!$K62</f>
        <v>152.79495163647351</v>
      </c>
      <c r="E202" s="2">
        <f>E$10/(E$15)*'data sources'!$K62 +0.5*(E$10/(E$11*0.293)-E$10/E$163)*'data sources'!$K62</f>
        <v>152.79495163647351</v>
      </c>
      <c r="F202" s="2">
        <f>F$10/(F$15)*'data sources'!$K62 +0.5*(F$10/(F$11*0.293)-F$10/F$163)*'data sources'!$K62</f>
        <v>152.79495163647351</v>
      </c>
      <c r="G202" s="2">
        <f>G$10/(G$15)*'data sources'!$K62 +0.5*(G$10/(G$11*0.293)-G$10/G$163)*'data sources'!$K62</f>
        <v>152.79495163647351</v>
      </c>
      <c r="H202" s="2">
        <f>H$10/(H$15)*'data sources'!$K62 +0.5*(H$10/(H$11*0.293)-H$10/H$163)*'data sources'!$K62</f>
        <v>152.79495163647351</v>
      </c>
      <c r="I202" s="2">
        <f>I$10/(I$15)*'data sources'!$K62 +0.5*(I$10/(I$11*0.293)-I$10/I$163)*'data sources'!$K62</f>
        <v>152.79495163647351</v>
      </c>
      <c r="J202" s="2">
        <f>J$10/(J$15)*'data sources'!$K62 +0.5*(J$10/(J$11*0.293)-J$10/J$163)*'data sources'!$K62</f>
        <v>152.79495163647351</v>
      </c>
    </row>
    <row r="203" spans="1:10" x14ac:dyDescent="0.35">
      <c r="A203" s="1">
        <v>2028</v>
      </c>
      <c r="B203" s="2">
        <f>B$10/(B$15)*'data sources'!$K63 +0.5*(B$10/(B$11*0.293)-B$10/B$163)*'data sources'!$K63</f>
        <v>155.850850669203</v>
      </c>
      <c r="C203" s="2">
        <f>C$10/(C$15)*'data sources'!$K63 +0.5*(C$10/(C$11*0.293)-C$10/C$163)*'data sources'!$K63</f>
        <v>135.6272657269792</v>
      </c>
      <c r="D203" s="2">
        <f>D$10/(D$15)*'data sources'!$K63 +0.5*(D$10/(D$11*0.293)-D$10/D$163)*'data sources'!$K63</f>
        <v>155.850850669203</v>
      </c>
      <c r="E203" s="2">
        <f>E$10/(E$15)*'data sources'!$K63 +0.5*(E$10/(E$11*0.293)-E$10/E$163)*'data sources'!$K63</f>
        <v>155.850850669203</v>
      </c>
      <c r="F203" s="2">
        <f>F$10/(F$15)*'data sources'!$K63 +0.5*(F$10/(F$11*0.293)-F$10/F$163)*'data sources'!$K63</f>
        <v>155.850850669203</v>
      </c>
      <c r="G203" s="2">
        <f>G$10/(G$15)*'data sources'!$K63 +0.5*(G$10/(G$11*0.293)-G$10/G$163)*'data sources'!$K63</f>
        <v>155.850850669203</v>
      </c>
      <c r="H203" s="2">
        <f>H$10/(H$15)*'data sources'!$K63 +0.5*(H$10/(H$11*0.293)-H$10/H$163)*'data sources'!$K63</f>
        <v>155.850850669203</v>
      </c>
      <c r="I203" s="2">
        <f>I$10/(I$15)*'data sources'!$K63 +0.5*(I$10/(I$11*0.293)-I$10/I$163)*'data sources'!$K63</f>
        <v>155.850850669203</v>
      </c>
      <c r="J203" s="2">
        <f>J$10/(J$15)*'data sources'!$K63 +0.5*(J$10/(J$11*0.293)-J$10/J$163)*'data sources'!$K63</f>
        <v>155.850850669203</v>
      </c>
    </row>
    <row r="204" spans="1:10" x14ac:dyDescent="0.35">
      <c r="A204" s="1">
        <v>2029</v>
      </c>
      <c r="B204" s="2">
        <f>B$10/(B$15)*'data sources'!$K64 +0.5*(B$10/(B$11*0.293)-B$10/B$163)*'data sources'!$K64</f>
        <v>158.96786768258704</v>
      </c>
      <c r="C204" s="2">
        <f>C$10/(C$15)*'data sources'!$K64 +0.5*(C$10/(C$11*0.293)-C$10/C$163)*'data sources'!$K64</f>
        <v>138.3398110415188</v>
      </c>
      <c r="D204" s="2">
        <f>D$10/(D$15)*'data sources'!$K64 +0.5*(D$10/(D$11*0.293)-D$10/D$163)*'data sources'!$K64</f>
        <v>158.96786768258704</v>
      </c>
      <c r="E204" s="2">
        <f>E$10/(E$15)*'data sources'!$K64 +0.5*(E$10/(E$11*0.293)-E$10/E$163)*'data sources'!$K64</f>
        <v>158.96786768258704</v>
      </c>
      <c r="F204" s="2">
        <f>F$10/(F$15)*'data sources'!$K64 +0.5*(F$10/(F$11*0.293)-F$10/F$163)*'data sources'!$K64</f>
        <v>158.96786768258704</v>
      </c>
      <c r="G204" s="2">
        <f>G$10/(G$15)*'data sources'!$K64 +0.5*(G$10/(G$11*0.293)-G$10/G$163)*'data sources'!$K64</f>
        <v>158.96786768258704</v>
      </c>
      <c r="H204" s="2">
        <f>H$10/(H$15)*'data sources'!$K64 +0.5*(H$10/(H$11*0.293)-H$10/H$163)*'data sources'!$K64</f>
        <v>158.96786768258704</v>
      </c>
      <c r="I204" s="2">
        <f>I$10/(I$15)*'data sources'!$K64 +0.5*(I$10/(I$11*0.293)-I$10/I$163)*'data sources'!$K64</f>
        <v>158.96786768258704</v>
      </c>
      <c r="J204" s="2">
        <f>J$10/(J$15)*'data sources'!$K64 +0.5*(J$10/(J$11*0.293)-J$10/J$163)*'data sources'!$K64</f>
        <v>158.96786768258704</v>
      </c>
    </row>
    <row r="205" spans="1:10" x14ac:dyDescent="0.35">
      <c r="A205" s="1">
        <v>2030</v>
      </c>
      <c r="B205" s="2">
        <f>B$10/(B$15)*'data sources'!$K65 +0.5*(B$10/(B$11*0.293)-B$10/B$163)*'data sources'!$K65</f>
        <v>162.14722503623881</v>
      </c>
      <c r="C205" s="2">
        <f>C$10/(C$15)*'data sources'!$K65 +0.5*(C$10/(C$11*0.293)-C$10/C$163)*'data sources'!$K65</f>
        <v>141.1066072623492</v>
      </c>
      <c r="D205" s="2">
        <f>D$10/(D$15)*'data sources'!$K65 +0.5*(D$10/(D$11*0.293)-D$10/D$163)*'data sources'!$K65</f>
        <v>162.14722503623881</v>
      </c>
      <c r="E205" s="2">
        <f>E$10/(E$15)*'data sources'!$K65 +0.5*(E$10/(E$11*0.293)-E$10/E$163)*'data sources'!$K65</f>
        <v>162.14722503623881</v>
      </c>
      <c r="F205" s="2">
        <f>F$10/(F$15)*'data sources'!$K65 +0.5*(F$10/(F$11*0.293)-F$10/F$163)*'data sources'!$K65</f>
        <v>162.14722503623881</v>
      </c>
      <c r="G205" s="2">
        <f>G$10/(G$15)*'data sources'!$K65 +0.5*(G$10/(G$11*0.293)-G$10/G$163)*'data sources'!$K65</f>
        <v>162.14722503623881</v>
      </c>
      <c r="H205" s="2">
        <f>H$10/(H$15)*'data sources'!$K65 +0.5*(H$10/(H$11*0.293)-H$10/H$163)*'data sources'!$K65</f>
        <v>162.14722503623881</v>
      </c>
      <c r="I205" s="2">
        <f>I$10/(I$15)*'data sources'!$K65 +0.5*(I$10/(I$11*0.293)-I$10/I$163)*'data sources'!$K65</f>
        <v>162.14722503623881</v>
      </c>
      <c r="J205" s="2">
        <f>J$10/(J$15)*'data sources'!$K65 +0.5*(J$10/(J$11*0.293)-J$10/J$163)*'data sources'!$K65</f>
        <v>162.14722503623881</v>
      </c>
    </row>
    <row r="206" spans="1:10" x14ac:dyDescent="0.35">
      <c r="A206" s="1">
        <v>2031</v>
      </c>
      <c r="B206" s="2">
        <f>B$10/(B$15)*'data sources'!$K66 +0.5*(B$10/(B$11*0.293)-B$10/B$163)*'data sources'!$K66</f>
        <v>165.39016953696358</v>
      </c>
      <c r="C206" s="2">
        <f>C$10/(C$15)*'data sources'!$K66 +0.5*(C$10/(C$11*0.293)-C$10/C$163)*'data sources'!$K66</f>
        <v>143.92873940759617</v>
      </c>
      <c r="D206" s="2">
        <f>D$10/(D$15)*'data sources'!$K66 +0.5*(D$10/(D$11*0.293)-D$10/D$163)*'data sources'!$K66</f>
        <v>165.39016953696358</v>
      </c>
      <c r="E206" s="2">
        <f>E$10/(E$15)*'data sources'!$K66 +0.5*(E$10/(E$11*0.293)-E$10/E$163)*'data sources'!$K66</f>
        <v>165.39016953696358</v>
      </c>
      <c r="F206" s="2">
        <f>F$10/(F$15)*'data sources'!$K66 +0.5*(F$10/(F$11*0.293)-F$10/F$163)*'data sources'!$K66</f>
        <v>165.39016953696358</v>
      </c>
      <c r="G206" s="2">
        <f>G$10/(G$15)*'data sources'!$K66 +0.5*(G$10/(G$11*0.293)-G$10/G$163)*'data sources'!$K66</f>
        <v>165.39016953696358</v>
      </c>
      <c r="H206" s="2">
        <f>H$10/(H$15)*'data sources'!$K66 +0.5*(H$10/(H$11*0.293)-H$10/H$163)*'data sources'!$K66</f>
        <v>165.39016953696358</v>
      </c>
      <c r="I206" s="2">
        <f>I$10/(I$15)*'data sources'!$K66 +0.5*(I$10/(I$11*0.293)-I$10/I$163)*'data sources'!$K66</f>
        <v>165.39016953696358</v>
      </c>
      <c r="J206" s="2">
        <f>J$10/(J$15)*'data sources'!$K66 +0.5*(J$10/(J$11*0.293)-J$10/J$163)*'data sources'!$K66</f>
        <v>165.39016953696358</v>
      </c>
    </row>
    <row r="207" spans="1:10" x14ac:dyDescent="0.35">
      <c r="A207" s="1">
        <v>2032</v>
      </c>
      <c r="B207" s="2">
        <f>B$10/(B$15)*'data sources'!$K67 +0.5*(B$10/(B$11*0.293)-B$10/B$163)*'data sources'!$K67</f>
        <v>168.69797292770286</v>
      </c>
      <c r="C207" s="2">
        <f>C$10/(C$15)*'data sources'!$K67 +0.5*(C$10/(C$11*0.293)-C$10/C$163)*'data sources'!$K67</f>
        <v>146.80731419574812</v>
      </c>
      <c r="D207" s="2">
        <f>D$10/(D$15)*'data sources'!$K67 +0.5*(D$10/(D$11*0.293)-D$10/D$163)*'data sources'!$K67</f>
        <v>168.69797292770286</v>
      </c>
      <c r="E207" s="2">
        <f>E$10/(E$15)*'data sources'!$K67 +0.5*(E$10/(E$11*0.293)-E$10/E$163)*'data sources'!$K67</f>
        <v>168.69797292770286</v>
      </c>
      <c r="F207" s="2">
        <f>F$10/(F$15)*'data sources'!$K67 +0.5*(F$10/(F$11*0.293)-F$10/F$163)*'data sources'!$K67</f>
        <v>168.69797292770286</v>
      </c>
      <c r="G207" s="2">
        <f>G$10/(G$15)*'data sources'!$K67 +0.5*(G$10/(G$11*0.293)-G$10/G$163)*'data sources'!$K67</f>
        <v>168.69797292770286</v>
      </c>
      <c r="H207" s="2">
        <f>H$10/(H$15)*'data sources'!$K67 +0.5*(H$10/(H$11*0.293)-H$10/H$163)*'data sources'!$K67</f>
        <v>168.69797292770286</v>
      </c>
      <c r="I207" s="2">
        <f>I$10/(I$15)*'data sources'!$K67 +0.5*(I$10/(I$11*0.293)-I$10/I$163)*'data sources'!$K67</f>
        <v>168.69797292770286</v>
      </c>
      <c r="J207" s="2">
        <f>J$10/(J$15)*'data sources'!$K67 +0.5*(J$10/(J$11*0.293)-J$10/J$163)*'data sources'!$K67</f>
        <v>168.69797292770286</v>
      </c>
    </row>
    <row r="208" spans="1:10" x14ac:dyDescent="0.35">
      <c r="A208" s="1">
        <v>2033</v>
      </c>
      <c r="B208" s="2">
        <f>B$10/(B$15)*'data sources'!$K68 +0.5*(B$10/(B$11*0.293)-B$10/B$163)*'data sources'!$K68</f>
        <v>172.07193238625695</v>
      </c>
      <c r="C208" s="2">
        <f>C$10/(C$15)*'data sources'!$K68 +0.5*(C$10/(C$11*0.293)-C$10/C$163)*'data sources'!$K68</f>
        <v>149.7434604796631</v>
      </c>
      <c r="D208" s="2">
        <f>D$10/(D$15)*'data sources'!$K68 +0.5*(D$10/(D$11*0.293)-D$10/D$163)*'data sources'!$K68</f>
        <v>172.07193238625695</v>
      </c>
      <c r="E208" s="2">
        <f>E$10/(E$15)*'data sources'!$K68 +0.5*(E$10/(E$11*0.293)-E$10/E$163)*'data sources'!$K68</f>
        <v>172.07193238625695</v>
      </c>
      <c r="F208" s="2">
        <f>F$10/(F$15)*'data sources'!$K68 +0.5*(F$10/(F$11*0.293)-F$10/F$163)*'data sources'!$K68</f>
        <v>172.07193238625695</v>
      </c>
      <c r="G208" s="2">
        <f>G$10/(G$15)*'data sources'!$K68 +0.5*(G$10/(G$11*0.293)-G$10/G$163)*'data sources'!$K68</f>
        <v>172.07193238625695</v>
      </c>
      <c r="H208" s="2">
        <f>H$10/(H$15)*'data sources'!$K68 +0.5*(H$10/(H$11*0.293)-H$10/H$163)*'data sources'!$K68</f>
        <v>172.07193238625695</v>
      </c>
      <c r="I208" s="2">
        <f>I$10/(I$15)*'data sources'!$K68 +0.5*(I$10/(I$11*0.293)-I$10/I$163)*'data sources'!$K68</f>
        <v>172.07193238625695</v>
      </c>
      <c r="J208" s="2">
        <f>J$10/(J$15)*'data sources'!$K68 +0.5*(J$10/(J$11*0.293)-J$10/J$163)*'data sources'!$K68</f>
        <v>172.07193238625695</v>
      </c>
    </row>
    <row r="209" spans="1:10" x14ac:dyDescent="0.35">
      <c r="A209" s="1">
        <v>2034</v>
      </c>
      <c r="B209" s="2">
        <f>B$10/(B$15)*'data sources'!$K69 +0.5*(B$10/(B$11*0.293)-B$10/B$163)*'data sources'!$K69</f>
        <v>175.51337103398208</v>
      </c>
      <c r="C209" s="2">
        <f>C$10/(C$15)*'data sources'!$K69 +0.5*(C$10/(C$11*0.293)-C$10/C$163)*'data sources'!$K69</f>
        <v>152.73832968925635</v>
      </c>
      <c r="D209" s="2">
        <f>D$10/(D$15)*'data sources'!$K69 +0.5*(D$10/(D$11*0.293)-D$10/D$163)*'data sources'!$K69</f>
        <v>175.51337103398208</v>
      </c>
      <c r="E209" s="2">
        <f>E$10/(E$15)*'data sources'!$K69 +0.5*(E$10/(E$11*0.293)-E$10/E$163)*'data sources'!$K69</f>
        <v>175.51337103398208</v>
      </c>
      <c r="F209" s="2">
        <f>F$10/(F$15)*'data sources'!$K69 +0.5*(F$10/(F$11*0.293)-F$10/F$163)*'data sources'!$K69</f>
        <v>175.51337103398208</v>
      </c>
      <c r="G209" s="2">
        <f>G$10/(G$15)*'data sources'!$K69 +0.5*(G$10/(G$11*0.293)-G$10/G$163)*'data sources'!$K69</f>
        <v>175.51337103398208</v>
      </c>
      <c r="H209" s="2">
        <f>H$10/(H$15)*'data sources'!$K69 +0.5*(H$10/(H$11*0.293)-H$10/H$163)*'data sources'!$K69</f>
        <v>175.51337103398208</v>
      </c>
      <c r="I209" s="2">
        <f>I$10/(I$15)*'data sources'!$K69 +0.5*(I$10/(I$11*0.293)-I$10/I$163)*'data sources'!$K69</f>
        <v>175.51337103398208</v>
      </c>
      <c r="J209" s="2">
        <f>J$10/(J$15)*'data sources'!$K69 +0.5*(J$10/(J$11*0.293)-J$10/J$163)*'data sources'!$K69</f>
        <v>175.51337103398208</v>
      </c>
    </row>
    <row r="210" spans="1:10" x14ac:dyDescent="0.35">
      <c r="A210" s="1">
        <v>2035</v>
      </c>
      <c r="B210" s="2">
        <f>B$10/(B$15)*'data sources'!$K70 +0.5*(B$10/(B$11*0.293)-B$10/B$163)*'data sources'!$K70</f>
        <v>179.02363845466172</v>
      </c>
      <c r="C210" s="2">
        <f>C$10/(C$15)*'data sources'!$K70 +0.5*(C$10/(C$11*0.293)-C$10/C$163)*'data sources'!$K70</f>
        <v>155.79309628304148</v>
      </c>
      <c r="D210" s="2">
        <f>D$10/(D$15)*'data sources'!$K70 +0.5*(D$10/(D$11*0.293)-D$10/D$163)*'data sources'!$K70</f>
        <v>179.02363845466172</v>
      </c>
      <c r="E210" s="2">
        <f>E$10/(E$15)*'data sources'!$K70 +0.5*(E$10/(E$11*0.293)-E$10/E$163)*'data sources'!$K70</f>
        <v>179.02363845466172</v>
      </c>
      <c r="F210" s="2">
        <f>F$10/(F$15)*'data sources'!$K70 +0.5*(F$10/(F$11*0.293)-F$10/F$163)*'data sources'!$K70</f>
        <v>179.02363845466172</v>
      </c>
      <c r="G210" s="2">
        <f>G$10/(G$15)*'data sources'!$K70 +0.5*(G$10/(G$11*0.293)-G$10/G$163)*'data sources'!$K70</f>
        <v>179.02363845466172</v>
      </c>
      <c r="H210" s="2">
        <f>H$10/(H$15)*'data sources'!$K70 +0.5*(H$10/(H$11*0.293)-H$10/H$163)*'data sources'!$K70</f>
        <v>179.02363845466172</v>
      </c>
      <c r="I210" s="2">
        <f>I$10/(I$15)*'data sources'!$K70 +0.5*(I$10/(I$11*0.293)-I$10/I$163)*'data sources'!$K70</f>
        <v>179.02363845466172</v>
      </c>
      <c r="J210" s="2">
        <f>J$10/(J$15)*'data sources'!$K70 +0.5*(J$10/(J$11*0.293)-J$10/J$163)*'data sources'!$K70</f>
        <v>179.02363845466172</v>
      </c>
    </row>
    <row r="211" spans="1:10" x14ac:dyDescent="0.35">
      <c r="A211" s="1">
        <v>2036</v>
      </c>
      <c r="B211" s="2">
        <f>B$10/(B$15)*'data sources'!$K71 +0.5*(B$10/(B$11*0.293)-B$10/B$163)*'data sources'!$K71</f>
        <v>182.60411122375496</v>
      </c>
      <c r="C211" s="2">
        <f>C$10/(C$15)*'data sources'!$K71 +0.5*(C$10/(C$11*0.293)-C$10/C$163)*'data sources'!$K71</f>
        <v>158.9089582087023</v>
      </c>
      <c r="D211" s="2">
        <f>D$10/(D$15)*'data sources'!$K71 +0.5*(D$10/(D$11*0.293)-D$10/D$163)*'data sources'!$K71</f>
        <v>182.60411122375496</v>
      </c>
      <c r="E211" s="2">
        <f>E$10/(E$15)*'data sources'!$K71 +0.5*(E$10/(E$11*0.293)-E$10/E$163)*'data sources'!$K71</f>
        <v>182.60411122375496</v>
      </c>
      <c r="F211" s="2">
        <f>F$10/(F$15)*'data sources'!$K71 +0.5*(F$10/(F$11*0.293)-F$10/F$163)*'data sources'!$K71</f>
        <v>182.60411122375496</v>
      </c>
      <c r="G211" s="2">
        <f>G$10/(G$15)*'data sources'!$K71 +0.5*(G$10/(G$11*0.293)-G$10/G$163)*'data sources'!$K71</f>
        <v>182.60411122375496</v>
      </c>
      <c r="H211" s="2">
        <f>H$10/(H$15)*'data sources'!$K71 +0.5*(H$10/(H$11*0.293)-H$10/H$163)*'data sources'!$K71</f>
        <v>182.60411122375496</v>
      </c>
      <c r="I211" s="2">
        <f>I$10/(I$15)*'data sources'!$K71 +0.5*(I$10/(I$11*0.293)-I$10/I$163)*'data sources'!$K71</f>
        <v>182.60411122375496</v>
      </c>
      <c r="J211" s="2">
        <f>J$10/(J$15)*'data sources'!$K71 +0.5*(J$10/(J$11*0.293)-J$10/J$163)*'data sources'!$K71</f>
        <v>182.60411122375496</v>
      </c>
    </row>
    <row r="212" spans="1:10" x14ac:dyDescent="0.35">
      <c r="A212" s="1">
        <v>2037</v>
      </c>
      <c r="B212" s="2">
        <f>B$10/(B$15)*'data sources'!$K72 +0.5*(B$10/(B$11*0.293)-B$10/B$163)*'data sources'!$K72</f>
        <v>186.25619344823008</v>
      </c>
      <c r="C212" s="2">
        <f>C$10/(C$15)*'data sources'!$K72 +0.5*(C$10/(C$11*0.293)-C$10/C$163)*'data sources'!$K72</f>
        <v>162.08713737287636</v>
      </c>
      <c r="D212" s="2"/>
      <c r="E212" s="2">
        <f>E$10/(E$15)*'data sources'!$K72 +0.5*(E$10/(E$11*0.293)-E$10/E$163)*'data sources'!$K72</f>
        <v>186.25619344823008</v>
      </c>
      <c r="F212" s="2">
        <f>F$10/(F$15)*'data sources'!$K72 +0.5*(F$10/(F$11*0.293)-F$10/F$163)*'data sources'!$K72</f>
        <v>186.25619344823008</v>
      </c>
      <c r="G212" s="2">
        <f>G$10/(G$15)*'data sources'!$K72 +0.5*(G$10/(G$11*0.293)-G$10/G$163)*'data sources'!$K72</f>
        <v>186.25619344823008</v>
      </c>
      <c r="H212" s="2">
        <f>H$10/(H$15)*'data sources'!$K72 +0.5*(H$10/(H$11*0.293)-H$10/H$163)*'data sources'!$K72</f>
        <v>186.25619344823008</v>
      </c>
      <c r="I212" s="2">
        <f>I$10/(I$15)*'data sources'!$K72 +0.5*(I$10/(I$11*0.293)-I$10/I$163)*'data sources'!$K72</f>
        <v>186.25619344823008</v>
      </c>
      <c r="J212" s="2">
        <f>J$10/(J$15)*'data sources'!$K72 +0.5*(J$10/(J$11*0.293)-J$10/J$163)*'data sources'!$K72</f>
        <v>186.25619344823008</v>
      </c>
    </row>
    <row r="213" spans="1:10" x14ac:dyDescent="0.35">
      <c r="A213" s="1">
        <v>2038</v>
      </c>
      <c r="B213" s="2">
        <f>B$10/(B$15)*'data sources'!$K73 +0.5*(B$10/(B$11*0.293)-B$10/B$163)*'data sources'!$K73</f>
        <v>189.98131731719465</v>
      </c>
      <c r="C213" s="2">
        <f>C$10/(C$15)*'data sources'!$K73 +0.5*(C$10/(C$11*0.293)-C$10/C$163)*'data sources'!$K73</f>
        <v>165.32888012033388</v>
      </c>
      <c r="D213" s="2"/>
      <c r="E213" s="2"/>
      <c r="F213" s="2">
        <f>F$10/(F$15)*'data sources'!$K73 +0.5*(F$10/(F$11*0.293)-F$10/F$163)*'data sources'!$K73</f>
        <v>189.98131731719465</v>
      </c>
      <c r="G213" s="2">
        <f>G$10/(G$15)*'data sources'!$K73 +0.5*(G$10/(G$11*0.293)-G$10/G$163)*'data sources'!$K73</f>
        <v>189.98131731719465</v>
      </c>
      <c r="H213" s="2">
        <f>H$10/(H$15)*'data sources'!$K73 +0.5*(H$10/(H$11*0.293)-H$10/H$163)*'data sources'!$K73</f>
        <v>189.98131731719465</v>
      </c>
      <c r="I213" s="2">
        <f>I$10/(I$15)*'data sources'!$K73 +0.5*(I$10/(I$11*0.293)-I$10/I$163)*'data sources'!$K73</f>
        <v>189.98131731719465</v>
      </c>
      <c r="J213" s="2">
        <f>J$10/(J$15)*'data sources'!$K73 +0.5*(J$10/(J$11*0.293)-J$10/J$163)*'data sources'!$K73</f>
        <v>189.98131731719465</v>
      </c>
    </row>
    <row r="214" spans="1:10" x14ac:dyDescent="0.35">
      <c r="A214" s="1">
        <v>2039</v>
      </c>
      <c r="B214" s="2">
        <f>B$10/(B$15)*'data sources'!$K74 +0.5*(B$10/(B$11*0.293)-B$10/B$163)*'data sources'!$K74</f>
        <v>193.78094366353858</v>
      </c>
      <c r="C214" s="2">
        <f>C$10/(C$15)*'data sources'!$K74 +0.5*(C$10/(C$11*0.293)-C$10/C$163)*'data sources'!$K74</f>
        <v>168.6354577227406</v>
      </c>
      <c r="D214" s="2"/>
      <c r="E214" s="2"/>
      <c r="F214" s="2"/>
      <c r="G214" s="2">
        <f>G$10/(G$15)*'data sources'!$K74 +0.5*(G$10/(G$11*0.293)-G$10/G$163)*'data sources'!$K74</f>
        <v>193.78094366353858</v>
      </c>
      <c r="H214" s="2">
        <f>H$10/(H$15)*'data sources'!$K74 +0.5*(H$10/(H$11*0.293)-H$10/H$163)*'data sources'!$K74</f>
        <v>193.78094366353858</v>
      </c>
      <c r="I214" s="2">
        <f>I$10/(I$15)*'data sources'!$K74 +0.5*(I$10/(I$11*0.293)-I$10/I$163)*'data sources'!$K74</f>
        <v>193.78094366353858</v>
      </c>
      <c r="J214" s="2">
        <f>J$10/(J$15)*'data sources'!$K74 +0.5*(J$10/(J$11*0.293)-J$10/J$163)*'data sources'!$K74</f>
        <v>193.78094366353858</v>
      </c>
    </row>
    <row r="215" spans="1:10" x14ac:dyDescent="0.35">
      <c r="A215" s="1">
        <v>2040</v>
      </c>
      <c r="B215" s="2"/>
      <c r="C215" s="2"/>
      <c r="D215" s="2"/>
      <c r="E215" s="2"/>
      <c r="F215" s="2"/>
      <c r="G215" s="2"/>
      <c r="H215" s="2">
        <f>H$10/(H$15)*'data sources'!$K75 +0.5*(H$10/(H$11*0.293)-H$10/H$163)*'data sources'!$K75</f>
        <v>197.65656253680936</v>
      </c>
      <c r="I215" s="2">
        <f>I$10/(I$15)*'data sources'!$K75 +0.5*(I$10/(I$11*0.293)-I$10/I$163)*'data sources'!$K75</f>
        <v>197.65656253680936</v>
      </c>
      <c r="J215" s="2"/>
    </row>
    <row r="216" spans="1:10" x14ac:dyDescent="0.35">
      <c r="A216" s="1">
        <v>2041</v>
      </c>
      <c r="B216" s="2"/>
      <c r="C216" s="2"/>
      <c r="D216" s="2"/>
      <c r="E216" s="2"/>
      <c r="F216" s="2"/>
      <c r="G216" s="2"/>
      <c r="H216" s="2"/>
      <c r="I216" s="2">
        <f>I$10/(I$15)*'data sources'!$K76 +0.5*(I$10/(I$11*0.293)-I$10/I$163)*'data sources'!$K76</f>
        <v>201.60969378754555</v>
      </c>
      <c r="J216" s="2"/>
    </row>
    <row r="217" spans="1:10" x14ac:dyDescent="0.35">
      <c r="A217" s="1">
        <v>2042</v>
      </c>
      <c r="B217" s="2"/>
      <c r="C217" s="2"/>
      <c r="D217" s="2"/>
      <c r="E217" s="2"/>
      <c r="F217" s="2"/>
      <c r="G217" s="2"/>
      <c r="H217" s="2"/>
      <c r="I217" s="2"/>
      <c r="J217" s="2"/>
    </row>
    <row r="218" spans="1:10" x14ac:dyDescent="0.35">
      <c r="A218" s="1">
        <v>2043</v>
      </c>
      <c r="B218" s="2"/>
      <c r="C218" s="2"/>
      <c r="D218" s="2"/>
      <c r="E218" s="2"/>
      <c r="F218" s="2"/>
      <c r="G218" s="2"/>
      <c r="H218" s="2"/>
      <c r="I218" s="2"/>
      <c r="J218" s="2"/>
    </row>
    <row r="219" spans="1:10" x14ac:dyDescent="0.35">
      <c r="A219" s="1">
        <v>2044</v>
      </c>
      <c r="B219" s="2"/>
      <c r="C219" s="2"/>
      <c r="D219" s="2"/>
      <c r="E219" s="2"/>
      <c r="F219" s="2"/>
      <c r="G219" s="2"/>
      <c r="H219" s="2"/>
      <c r="I219" s="2"/>
      <c r="J219" s="2"/>
    </row>
    <row r="220" spans="1:10" x14ac:dyDescent="0.35">
      <c r="A220" s="1">
        <v>2045</v>
      </c>
      <c r="B220" s="2"/>
      <c r="C220" s="2"/>
      <c r="D220" s="2"/>
      <c r="E220" s="2"/>
      <c r="F220" s="2"/>
      <c r="G220" s="2"/>
      <c r="H220" s="2"/>
      <c r="I220" s="2"/>
      <c r="J220" s="2"/>
    </row>
    <row r="221" spans="1:10" x14ac:dyDescent="0.35">
      <c r="A221" s="1">
        <v>2046</v>
      </c>
      <c r="B221" s="2"/>
      <c r="C221" s="2"/>
      <c r="D221" s="2"/>
      <c r="E221" s="2"/>
      <c r="F221" s="2"/>
      <c r="G221" s="2"/>
      <c r="H221" s="2"/>
      <c r="I221" s="2"/>
      <c r="J221" s="2"/>
    </row>
    <row r="222" spans="1:10" x14ac:dyDescent="0.35">
      <c r="A222" s="1">
        <v>2047</v>
      </c>
      <c r="B222" s="2"/>
      <c r="C222" s="2"/>
      <c r="D222" s="2"/>
      <c r="E222" s="2"/>
      <c r="F222" s="2"/>
      <c r="G222" s="2"/>
      <c r="H222" s="2"/>
      <c r="I222" s="2"/>
      <c r="J222" s="2"/>
    </row>
    <row r="223" spans="1:10" x14ac:dyDescent="0.35">
      <c r="A223" s="1">
        <v>2048</v>
      </c>
      <c r="B223" s="2"/>
      <c r="C223" s="2"/>
      <c r="D223" s="2"/>
      <c r="E223" s="2"/>
      <c r="F223" s="2"/>
      <c r="G223" s="2"/>
      <c r="H223" s="2"/>
      <c r="I223" s="2"/>
      <c r="J223" s="2"/>
    </row>
    <row r="224" spans="1:10" x14ac:dyDescent="0.35">
      <c r="A224" s="1">
        <v>2049</v>
      </c>
      <c r="B224" s="2"/>
      <c r="C224" s="2"/>
      <c r="D224" s="2"/>
      <c r="E224" s="2"/>
      <c r="F224" s="2"/>
      <c r="G224" s="2"/>
      <c r="H224" s="2"/>
      <c r="I224" s="2"/>
      <c r="J224" s="2"/>
    </row>
    <row r="225" spans="1:10" x14ac:dyDescent="0.35">
      <c r="A225" s="1">
        <v>2050</v>
      </c>
      <c r="B225" s="2"/>
      <c r="C225" s="2"/>
      <c r="D225" s="2"/>
      <c r="E225" s="2"/>
      <c r="F225" s="2"/>
      <c r="G225" s="2"/>
      <c r="H225" s="2"/>
      <c r="I225" s="2"/>
      <c r="J225" s="2"/>
    </row>
    <row r="226" spans="1:10" x14ac:dyDescent="0.35">
      <c r="A226" t="s">
        <v>27</v>
      </c>
      <c r="B226" s="2"/>
      <c r="C226" s="2"/>
      <c r="D226" s="2"/>
      <c r="E226" s="2"/>
      <c r="F226" s="2"/>
      <c r="G226" s="2"/>
      <c r="H226" s="2"/>
      <c r="I226" s="2"/>
      <c r="J226" s="2"/>
    </row>
    <row r="227" spans="1:10" x14ac:dyDescent="0.35">
      <c r="A227" s="1">
        <v>2021</v>
      </c>
      <c r="B227" s="2">
        <f t="shared" ref="B227:J227" si="14">B35+B67+B100-B132-B164-B196</f>
        <v>0</v>
      </c>
      <c r="C227" s="2">
        <f t="shared" si="14"/>
        <v>0</v>
      </c>
      <c r="D227" s="2">
        <f t="shared" si="14"/>
        <v>0</v>
      </c>
      <c r="E227" s="2">
        <f t="shared" si="14"/>
        <v>0</v>
      </c>
      <c r="F227" s="2">
        <f t="shared" si="14"/>
        <v>0</v>
      </c>
      <c r="G227" s="2">
        <f t="shared" si="14"/>
        <v>0</v>
      </c>
      <c r="H227" s="2">
        <f t="shared" si="14"/>
        <v>0</v>
      </c>
      <c r="I227" s="2">
        <f t="shared" si="14"/>
        <v>0</v>
      </c>
      <c r="J227" s="2">
        <f t="shared" si="14"/>
        <v>0</v>
      </c>
    </row>
    <row r="228" spans="1:10" x14ac:dyDescent="0.35">
      <c r="A228" s="1">
        <v>2022</v>
      </c>
      <c r="B228" s="2">
        <f t="shared" ref="B228:J228" si="15">B36+B68+B101-B133-B165-B197</f>
        <v>0</v>
      </c>
      <c r="C228" s="2">
        <f t="shared" si="15"/>
        <v>0</v>
      </c>
      <c r="D228" s="2">
        <f t="shared" si="15"/>
        <v>-591.65611211784324</v>
      </c>
      <c r="E228" s="2">
        <f t="shared" si="15"/>
        <v>0</v>
      </c>
      <c r="F228" s="2">
        <f t="shared" si="15"/>
        <v>0</v>
      </c>
      <c r="G228" s="2">
        <f t="shared" si="15"/>
        <v>0</v>
      </c>
      <c r="H228" s="2">
        <f t="shared" si="15"/>
        <v>0</v>
      </c>
      <c r="I228" s="2">
        <f t="shared" si="15"/>
        <v>0</v>
      </c>
      <c r="J228" s="2">
        <f t="shared" si="15"/>
        <v>0</v>
      </c>
    </row>
    <row r="229" spans="1:10" x14ac:dyDescent="0.35">
      <c r="A229" s="1">
        <v>2023</v>
      </c>
      <c r="B229" s="2">
        <f t="shared" ref="B229:J229" si="16">B37+B69+B102-B134-B166-B198</f>
        <v>0</v>
      </c>
      <c r="C229" s="2">
        <f t="shared" si="16"/>
        <v>0</v>
      </c>
      <c r="D229" s="2">
        <f t="shared" si="16"/>
        <v>-567.41417227861962</v>
      </c>
      <c r="E229" s="2">
        <f t="shared" si="16"/>
        <v>-567.41417227861962</v>
      </c>
      <c r="F229" s="2">
        <f t="shared" si="16"/>
        <v>0</v>
      </c>
      <c r="G229" s="2">
        <f t="shared" si="16"/>
        <v>0</v>
      </c>
      <c r="H229" s="2">
        <f t="shared" si="16"/>
        <v>0</v>
      </c>
      <c r="I229" s="2">
        <f t="shared" si="16"/>
        <v>0</v>
      </c>
      <c r="J229" s="2">
        <f t="shared" si="16"/>
        <v>0</v>
      </c>
    </row>
    <row r="230" spans="1:10" x14ac:dyDescent="0.35">
      <c r="A230" s="1">
        <v>2024</v>
      </c>
      <c r="B230" s="2">
        <f t="shared" ref="B230:J230" si="17">B38+B70+B103-B135-B167-B199</f>
        <v>0</v>
      </c>
      <c r="C230" s="2">
        <f t="shared" si="17"/>
        <v>0</v>
      </c>
      <c r="D230" s="2">
        <f t="shared" si="17"/>
        <v>-553.7708890982102</v>
      </c>
      <c r="E230" s="2">
        <f t="shared" si="17"/>
        <v>-553.7708890982102</v>
      </c>
      <c r="F230" s="2">
        <f t="shared" si="17"/>
        <v>-553.7708890982102</v>
      </c>
      <c r="G230" s="2">
        <f t="shared" si="17"/>
        <v>0</v>
      </c>
      <c r="H230" s="2">
        <f t="shared" si="17"/>
        <v>0</v>
      </c>
      <c r="I230" s="2">
        <f t="shared" si="17"/>
        <v>0</v>
      </c>
      <c r="J230" s="2">
        <f t="shared" si="17"/>
        <v>0</v>
      </c>
    </row>
    <row r="231" spans="1:10" x14ac:dyDescent="0.35">
      <c r="A231" s="1">
        <v>2025</v>
      </c>
      <c r="B231" s="2">
        <f t="shared" ref="B231:J231" si="18">B39+B71+B104-B136-B168-B200</f>
        <v>-469.27320141557664</v>
      </c>
      <c r="C231" s="2">
        <f t="shared" si="18"/>
        <v>-15.132360262403765</v>
      </c>
      <c r="D231" s="2">
        <f t="shared" si="18"/>
        <v>-469.27320141557664</v>
      </c>
      <c r="E231" s="2">
        <f t="shared" si="18"/>
        <v>-469.27320141557664</v>
      </c>
      <c r="F231" s="2">
        <f t="shared" si="18"/>
        <v>-469.27320141557664</v>
      </c>
      <c r="G231" s="2">
        <f t="shared" si="18"/>
        <v>-469.27320141557664</v>
      </c>
      <c r="H231" s="2">
        <f t="shared" si="18"/>
        <v>0</v>
      </c>
      <c r="I231" s="2">
        <f t="shared" si="18"/>
        <v>0</v>
      </c>
      <c r="J231" s="2">
        <f t="shared" si="18"/>
        <v>-90.923201415576756</v>
      </c>
    </row>
    <row r="232" spans="1:10" x14ac:dyDescent="0.35">
      <c r="A232" s="1">
        <v>2026</v>
      </c>
      <c r="B232" s="2">
        <f t="shared" ref="B232:J232" si="19">B40+B72+B105-B137-B169-B201</f>
        <v>-434.28345332854542</v>
      </c>
      <c r="C232" s="2">
        <f t="shared" si="19"/>
        <v>41.928296054019313</v>
      </c>
      <c r="D232" s="2">
        <f t="shared" si="19"/>
        <v>-434.28345332854542</v>
      </c>
      <c r="E232" s="2">
        <f t="shared" si="19"/>
        <v>-434.28345332854542</v>
      </c>
      <c r="F232" s="2">
        <f t="shared" si="19"/>
        <v>-434.28345332854542</v>
      </c>
      <c r="G232" s="2">
        <f t="shared" si="19"/>
        <v>-434.28345332854542</v>
      </c>
      <c r="H232" s="2">
        <f t="shared" si="19"/>
        <v>-434.28345332854542</v>
      </c>
      <c r="I232" s="2">
        <f t="shared" si="19"/>
        <v>0</v>
      </c>
      <c r="J232" s="2">
        <f t="shared" si="19"/>
        <v>-55.933453328545241</v>
      </c>
    </row>
    <row r="233" spans="1:10" x14ac:dyDescent="0.35">
      <c r="A233" s="1">
        <v>2027</v>
      </c>
      <c r="B233" s="2">
        <f t="shared" ref="B233:J233" si="20">B41+B73+B106-B138-B170-B202</f>
        <v>-410.94501104353634</v>
      </c>
      <c r="C233" s="2">
        <f t="shared" si="20"/>
        <v>84.164045941175004</v>
      </c>
      <c r="D233" s="2">
        <f t="shared" si="20"/>
        <v>-410.94501104353634</v>
      </c>
      <c r="E233" s="2">
        <f t="shared" si="20"/>
        <v>-410.94501104353634</v>
      </c>
      <c r="F233" s="2">
        <f t="shared" si="20"/>
        <v>-410.94501104353634</v>
      </c>
      <c r="G233" s="2">
        <f t="shared" si="20"/>
        <v>-410.94501104353634</v>
      </c>
      <c r="H233" s="2">
        <f t="shared" si="20"/>
        <v>-410.94501104353634</v>
      </c>
      <c r="I233" s="2">
        <f t="shared" si="20"/>
        <v>-410.94501104353634</v>
      </c>
      <c r="J233" s="2">
        <f t="shared" si="20"/>
        <v>-32.595011043536175</v>
      </c>
    </row>
    <row r="234" spans="1:10" x14ac:dyDescent="0.35">
      <c r="A234" s="1">
        <v>2028</v>
      </c>
      <c r="B234" s="2">
        <f t="shared" ref="B234:J234" si="21">B42+B74+B107-B139-B171-B203</f>
        <v>-355.14989894633959</v>
      </c>
      <c r="C234" s="2">
        <f t="shared" si="21"/>
        <v>168.59747143838678</v>
      </c>
      <c r="D234" s="2">
        <f t="shared" si="21"/>
        <v>-355.14989894633959</v>
      </c>
      <c r="E234" s="2">
        <f t="shared" si="21"/>
        <v>-355.14989894633959</v>
      </c>
      <c r="F234" s="2">
        <f t="shared" si="21"/>
        <v>-355.14989894633959</v>
      </c>
      <c r="G234" s="2">
        <f t="shared" si="21"/>
        <v>-355.14989894633959</v>
      </c>
      <c r="H234" s="2">
        <f t="shared" si="21"/>
        <v>-355.14989894633959</v>
      </c>
      <c r="I234" s="2">
        <f t="shared" si="21"/>
        <v>-355.14989894633959</v>
      </c>
      <c r="J234" s="2">
        <f t="shared" si="21"/>
        <v>23.200101053660433</v>
      </c>
    </row>
    <row r="235" spans="1:10" x14ac:dyDescent="0.35">
      <c r="A235" s="1">
        <v>2029</v>
      </c>
      <c r="B235" s="2">
        <f t="shared" ref="B235:J235" si="22">B43+B75+B108-B140-B172-B204</f>
        <v>-313.79874817662255</v>
      </c>
      <c r="C235" s="2">
        <f t="shared" si="22"/>
        <v>234.60551676519853</v>
      </c>
      <c r="D235" s="2">
        <f t="shared" si="22"/>
        <v>-313.79874817662255</v>
      </c>
      <c r="E235" s="2">
        <f t="shared" si="22"/>
        <v>-313.79874817662255</v>
      </c>
      <c r="F235" s="2">
        <f t="shared" si="22"/>
        <v>-313.79874817662255</v>
      </c>
      <c r="G235" s="2">
        <f t="shared" si="22"/>
        <v>-313.79874817662255</v>
      </c>
      <c r="H235" s="2">
        <f t="shared" si="22"/>
        <v>-313.79874817662255</v>
      </c>
      <c r="I235" s="2">
        <f t="shared" si="22"/>
        <v>-313.79874817662255</v>
      </c>
      <c r="J235" s="2">
        <f t="shared" si="22"/>
        <v>64.551251823377584</v>
      </c>
    </row>
    <row r="236" spans="1:10" x14ac:dyDescent="0.35">
      <c r="A236" s="1">
        <v>2030</v>
      </c>
      <c r="B236" s="2">
        <f t="shared" ref="B236:J236" si="23">B44+B76+B109-B141-B173-B205</f>
        <v>-275.82177087768923</v>
      </c>
      <c r="C236" s="2">
        <f t="shared" si="23"/>
        <v>296.50288677934327</v>
      </c>
      <c r="D236" s="2">
        <f t="shared" si="23"/>
        <v>-275.82177087768923</v>
      </c>
      <c r="E236" s="2">
        <f t="shared" si="23"/>
        <v>-275.82177087768923</v>
      </c>
      <c r="F236" s="2">
        <f t="shared" si="23"/>
        <v>-275.82177087768923</v>
      </c>
      <c r="G236" s="2">
        <f t="shared" si="23"/>
        <v>-275.82177087768923</v>
      </c>
      <c r="H236" s="2">
        <f t="shared" si="23"/>
        <v>-275.82177087768923</v>
      </c>
      <c r="I236" s="2">
        <f t="shared" si="23"/>
        <v>-275.82177087768923</v>
      </c>
      <c r="J236" s="2">
        <f t="shared" si="23"/>
        <v>102.5282291223109</v>
      </c>
    </row>
    <row r="237" spans="1:10" x14ac:dyDescent="0.35">
      <c r="A237" s="1">
        <v>2031</v>
      </c>
      <c r="B237" s="2">
        <f t="shared" ref="B237:J237" si="24">B45+B77+B110-B142-B174-B206</f>
        <v>-217.65190295450719</v>
      </c>
      <c r="C237" s="2">
        <f t="shared" si="24"/>
        <v>384.75946363583171</v>
      </c>
      <c r="D237" s="2">
        <f t="shared" si="24"/>
        <v>-217.65190295450719</v>
      </c>
      <c r="E237" s="2">
        <f t="shared" si="24"/>
        <v>-217.65190295450719</v>
      </c>
      <c r="F237" s="2">
        <f t="shared" si="24"/>
        <v>-217.65190295450719</v>
      </c>
      <c r="G237" s="2">
        <f t="shared" si="24"/>
        <v>-217.65190295450719</v>
      </c>
      <c r="H237" s="2">
        <f t="shared" si="24"/>
        <v>-217.65190295450719</v>
      </c>
      <c r="I237" s="2">
        <f t="shared" si="24"/>
        <v>-217.65190295450719</v>
      </c>
      <c r="J237" s="2">
        <f t="shared" si="24"/>
        <v>160.69809704549272</v>
      </c>
    </row>
    <row r="238" spans="1:10" x14ac:dyDescent="0.35">
      <c r="A238" s="1">
        <v>2032</v>
      </c>
      <c r="B238" s="2">
        <f t="shared" ref="B238:J238" si="25">B46+B78+B111-B143-B175-B207</f>
        <v>-169.36051561111458</v>
      </c>
      <c r="C238" s="2">
        <f t="shared" si="25"/>
        <v>460.50746908973446</v>
      </c>
      <c r="D238" s="2">
        <f t="shared" si="25"/>
        <v>-169.36051561111458</v>
      </c>
      <c r="E238" s="2">
        <f t="shared" si="25"/>
        <v>-169.36051561111458</v>
      </c>
      <c r="F238" s="2">
        <f t="shared" si="25"/>
        <v>-169.36051561111458</v>
      </c>
      <c r="G238" s="2">
        <f t="shared" si="25"/>
        <v>-169.36051561111458</v>
      </c>
      <c r="H238" s="2">
        <f t="shared" si="25"/>
        <v>-169.36051561111458</v>
      </c>
      <c r="I238" s="2">
        <f t="shared" si="25"/>
        <v>-169.36051561111458</v>
      </c>
      <c r="J238" s="2">
        <f t="shared" si="25"/>
        <v>208.98948438888507</v>
      </c>
    </row>
    <row r="239" spans="1:10" x14ac:dyDescent="0.35">
      <c r="A239" s="1">
        <v>2033</v>
      </c>
      <c r="B239" s="2">
        <f t="shared" ref="B239:J239" si="26">B47+B79+B112-B144-B176-B208</f>
        <v>-135.72403678156917</v>
      </c>
      <c r="C239" s="2">
        <f t="shared" si="26"/>
        <v>517.57769657573931</v>
      </c>
      <c r="D239" s="2">
        <f t="shared" si="26"/>
        <v>-135.72403678156917</v>
      </c>
      <c r="E239" s="2">
        <f t="shared" si="26"/>
        <v>-135.72403678156917</v>
      </c>
      <c r="F239" s="2">
        <f t="shared" si="26"/>
        <v>-135.72403678156917</v>
      </c>
      <c r="G239" s="2">
        <f t="shared" si="26"/>
        <v>-135.72403678156917</v>
      </c>
      <c r="H239" s="2">
        <f t="shared" si="26"/>
        <v>-135.72403678156917</v>
      </c>
      <c r="I239" s="2">
        <f t="shared" si="26"/>
        <v>-135.72403678156917</v>
      </c>
      <c r="J239" s="2">
        <f t="shared" si="26"/>
        <v>242.62596321843074</v>
      </c>
    </row>
    <row r="240" spans="1:10" x14ac:dyDescent="0.35">
      <c r="A240" s="1">
        <v>2034</v>
      </c>
      <c r="B240" s="2">
        <f t="shared" ref="B240:J240" si="27">B48+B80+B113-B145-B177-B209</f>
        <v>-77.012611952505694</v>
      </c>
      <c r="C240" s="2">
        <f t="shared" si="27"/>
        <v>607.33378058234075</v>
      </c>
      <c r="D240" s="2">
        <f t="shared" si="27"/>
        <v>-77.012611952505694</v>
      </c>
      <c r="E240" s="2">
        <f t="shared" si="27"/>
        <v>-77.012611952505694</v>
      </c>
      <c r="F240" s="2">
        <f t="shared" si="27"/>
        <v>-77.012611952505694</v>
      </c>
      <c r="G240" s="2">
        <f t="shared" si="27"/>
        <v>-77.012611952505694</v>
      </c>
      <c r="H240" s="2">
        <f t="shared" si="27"/>
        <v>-77.012611952505694</v>
      </c>
      <c r="I240" s="2">
        <f t="shared" si="27"/>
        <v>-77.012611952505694</v>
      </c>
      <c r="J240" s="2">
        <f t="shared" si="27"/>
        <v>301.33738804749424</v>
      </c>
    </row>
    <row r="241" spans="1:10" x14ac:dyDescent="0.35">
      <c r="A241" s="1">
        <v>2035</v>
      </c>
      <c r="B241" s="2">
        <f t="shared" ref="B241:J241" si="28">B49+B81+B114-B146-B178-B210</f>
        <v>-46.918093757740081</v>
      </c>
      <c r="C241" s="2">
        <f t="shared" si="28"/>
        <v>660.37434383370282</v>
      </c>
      <c r="D241" s="2">
        <f t="shared" si="28"/>
        <v>-46.918093757740081</v>
      </c>
      <c r="E241" s="2">
        <f t="shared" si="28"/>
        <v>-46.918093757740081</v>
      </c>
      <c r="F241" s="2">
        <f t="shared" si="28"/>
        <v>-46.918093757740081</v>
      </c>
      <c r="G241" s="2">
        <f t="shared" si="28"/>
        <v>-46.918093757740081</v>
      </c>
      <c r="H241" s="2">
        <f t="shared" si="28"/>
        <v>-46.918093757740081</v>
      </c>
      <c r="I241" s="2">
        <f t="shared" si="28"/>
        <v>-46.918093757740081</v>
      </c>
      <c r="J241" s="2">
        <f t="shared" si="28"/>
        <v>331.43190624225986</v>
      </c>
    </row>
    <row r="242" spans="1:10" x14ac:dyDescent="0.35">
      <c r="A242" s="1">
        <v>2036</v>
      </c>
      <c r="B242" s="2">
        <f t="shared" ref="B242:J242" si="29">B50+B82+B115-B147-B179-B211</f>
        <v>-46.247988834703108</v>
      </c>
      <c r="C242" s="2">
        <f t="shared" si="29"/>
        <v>675.66107641424821</v>
      </c>
      <c r="D242" s="2">
        <f t="shared" si="29"/>
        <v>-46.247988834703108</v>
      </c>
      <c r="E242" s="2">
        <f t="shared" si="29"/>
        <v>-46.247988834703108</v>
      </c>
      <c r="F242" s="2">
        <f t="shared" si="29"/>
        <v>-46.247988834703108</v>
      </c>
      <c r="G242" s="2">
        <f t="shared" si="29"/>
        <v>-46.247988834703108</v>
      </c>
      <c r="H242" s="2">
        <f t="shared" si="29"/>
        <v>-46.247988834703108</v>
      </c>
      <c r="I242" s="2">
        <f t="shared" si="29"/>
        <v>-46.247988834703108</v>
      </c>
      <c r="J242" s="2">
        <f t="shared" si="29"/>
        <v>332.10201116529703</v>
      </c>
    </row>
    <row r="243" spans="1:10" x14ac:dyDescent="0.35">
      <c r="A243" s="1">
        <v>2037</v>
      </c>
      <c r="B243" s="2">
        <f t="shared" ref="B243:J243" si="30">B51+B83+B116-B148-B180-B212</f>
        <v>12.55577072129509</v>
      </c>
      <c r="C243" s="2">
        <f t="shared" si="30"/>
        <v>766.38489576764823</v>
      </c>
      <c r="D243" s="2">
        <f t="shared" si="30"/>
        <v>0</v>
      </c>
      <c r="E243" s="2">
        <f t="shared" si="30"/>
        <v>12.55577072129509</v>
      </c>
      <c r="F243" s="2">
        <f t="shared" si="30"/>
        <v>12.55577072129509</v>
      </c>
      <c r="G243" s="2">
        <f t="shared" si="30"/>
        <v>12.55577072129509</v>
      </c>
      <c r="H243" s="2">
        <f t="shared" si="30"/>
        <v>12.55577072129509</v>
      </c>
      <c r="I243" s="2">
        <f t="shared" si="30"/>
        <v>12.55577072129509</v>
      </c>
      <c r="J243" s="2">
        <f t="shared" si="30"/>
        <v>390.9057707212952</v>
      </c>
    </row>
    <row r="244" spans="1:10" x14ac:dyDescent="0.35">
      <c r="A244" s="1">
        <v>2038</v>
      </c>
      <c r="B244" s="2">
        <f t="shared" ref="B244:J244" si="31">B52+B84+B117-B149-B181-B213</f>
        <v>90.528019746695264</v>
      </c>
      <c r="C244" s="2">
        <f t="shared" si="31"/>
        <v>882.18176926206661</v>
      </c>
      <c r="D244" s="2">
        <f t="shared" si="31"/>
        <v>0</v>
      </c>
      <c r="E244" s="2">
        <f t="shared" si="31"/>
        <v>0</v>
      </c>
      <c r="F244" s="2">
        <f t="shared" si="31"/>
        <v>90.528019746695264</v>
      </c>
      <c r="G244" s="2">
        <f t="shared" si="31"/>
        <v>90.528019746695264</v>
      </c>
      <c r="H244" s="2">
        <f t="shared" si="31"/>
        <v>90.528019746695264</v>
      </c>
      <c r="I244" s="2">
        <f t="shared" si="31"/>
        <v>90.528019746695264</v>
      </c>
      <c r="J244" s="2">
        <f t="shared" si="31"/>
        <v>468.87801974669537</v>
      </c>
    </row>
    <row r="245" spans="1:10" x14ac:dyDescent="0.35">
      <c r="A245" s="1">
        <v>2039</v>
      </c>
      <c r="B245" s="2">
        <f t="shared" ref="B245:J245" si="32">B53+B85+B118-B150-B182-B214</f>
        <v>119.44576555059459</v>
      </c>
      <c r="C245" s="2">
        <f t="shared" si="32"/>
        <v>934.8665375255224</v>
      </c>
      <c r="D245" s="2">
        <f t="shared" si="32"/>
        <v>0</v>
      </c>
      <c r="E245" s="2">
        <f t="shared" si="32"/>
        <v>0</v>
      </c>
      <c r="F245" s="2">
        <f t="shared" si="32"/>
        <v>0</v>
      </c>
      <c r="G245" s="2">
        <f t="shared" si="32"/>
        <v>119.44576555059459</v>
      </c>
      <c r="H245" s="2">
        <f t="shared" si="32"/>
        <v>119.44576555059459</v>
      </c>
      <c r="I245" s="2">
        <f t="shared" si="32"/>
        <v>119.44576555059459</v>
      </c>
      <c r="J245" s="2">
        <f t="shared" si="32"/>
        <v>497.79576555059452</v>
      </c>
    </row>
    <row r="246" spans="1:10" x14ac:dyDescent="0.35">
      <c r="A246" s="1">
        <v>2040</v>
      </c>
      <c r="B246" s="2">
        <f t="shared" ref="B246:J246" si="33">B54+B86+B119-B151-B183-B215</f>
        <v>0</v>
      </c>
      <c r="C246" s="2">
        <f t="shared" si="33"/>
        <v>0</v>
      </c>
      <c r="D246" s="2">
        <f t="shared" si="33"/>
        <v>0</v>
      </c>
      <c r="E246" s="2">
        <f t="shared" si="33"/>
        <v>0</v>
      </c>
      <c r="F246" s="2">
        <f t="shared" si="33"/>
        <v>0</v>
      </c>
      <c r="G246" s="2">
        <f t="shared" si="33"/>
        <v>0</v>
      </c>
      <c r="H246" s="2">
        <f t="shared" si="33"/>
        <v>144.00156239373678</v>
      </c>
      <c r="I246" s="2">
        <f t="shared" si="33"/>
        <v>144.00156239373678</v>
      </c>
      <c r="J246" s="2">
        <f t="shared" si="33"/>
        <v>0</v>
      </c>
    </row>
    <row r="247" spans="1:10" x14ac:dyDescent="0.35">
      <c r="A247" s="1">
        <v>2041</v>
      </c>
      <c r="B247" s="2">
        <f t="shared" ref="B247:J247" si="34">B55+B87+B120-B152-B184-B216</f>
        <v>0</v>
      </c>
      <c r="C247" s="2">
        <f t="shared" si="34"/>
        <v>0</v>
      </c>
      <c r="D247" s="2">
        <f t="shared" si="34"/>
        <v>0</v>
      </c>
      <c r="E247" s="2">
        <f t="shared" si="34"/>
        <v>0</v>
      </c>
      <c r="F247" s="2">
        <f t="shared" si="34"/>
        <v>0</v>
      </c>
      <c r="G247" s="2">
        <f t="shared" si="34"/>
        <v>0</v>
      </c>
      <c r="H247" s="2">
        <f t="shared" si="34"/>
        <v>0</v>
      </c>
      <c r="I247" s="2">
        <f t="shared" si="34"/>
        <v>166.51752848439514</v>
      </c>
      <c r="J247" s="2">
        <f t="shared" si="34"/>
        <v>0</v>
      </c>
    </row>
    <row r="248" spans="1:10" x14ac:dyDescent="0.35">
      <c r="A248" s="1">
        <v>2042</v>
      </c>
      <c r="B248" s="2">
        <f t="shared" ref="B248:J248" si="35">B56+B88+B121-B153-B185-B217</f>
        <v>0</v>
      </c>
      <c r="C248" s="2">
        <f t="shared" si="35"/>
        <v>0</v>
      </c>
      <c r="D248" s="2">
        <f t="shared" si="35"/>
        <v>0</v>
      </c>
      <c r="E248" s="2">
        <f t="shared" si="35"/>
        <v>0</v>
      </c>
      <c r="F248" s="2">
        <f t="shared" si="35"/>
        <v>0</v>
      </c>
      <c r="G248" s="2">
        <f t="shared" si="35"/>
        <v>0</v>
      </c>
      <c r="H248" s="2">
        <f t="shared" si="35"/>
        <v>0</v>
      </c>
      <c r="I248" s="2">
        <f t="shared" si="35"/>
        <v>0</v>
      </c>
      <c r="J248" s="2">
        <f t="shared" si="35"/>
        <v>0</v>
      </c>
    </row>
    <row r="249" spans="1:10" x14ac:dyDescent="0.35">
      <c r="A249" s="1">
        <v>2043</v>
      </c>
      <c r="B249" s="2">
        <f t="shared" ref="B249:J249" si="36">B57+B89+B122-B154-B186-B218</f>
        <v>0</v>
      </c>
      <c r="C249" s="2">
        <f t="shared" si="36"/>
        <v>0</v>
      </c>
      <c r="D249" s="2">
        <f t="shared" si="36"/>
        <v>0</v>
      </c>
      <c r="E249" s="2">
        <f t="shared" si="36"/>
        <v>0</v>
      </c>
      <c r="F249" s="2">
        <f t="shared" si="36"/>
        <v>0</v>
      </c>
      <c r="G249" s="2">
        <f t="shared" si="36"/>
        <v>0</v>
      </c>
      <c r="H249" s="2">
        <f t="shared" si="36"/>
        <v>0</v>
      </c>
      <c r="I249" s="2">
        <f t="shared" si="36"/>
        <v>0</v>
      </c>
      <c r="J249" s="2">
        <f t="shared" si="36"/>
        <v>0</v>
      </c>
    </row>
    <row r="250" spans="1:10" x14ac:dyDescent="0.35">
      <c r="A250" s="1">
        <v>2044</v>
      </c>
      <c r="B250" s="2">
        <f t="shared" ref="B250:J250" si="37">B58+B90+B123-B155-B187-B219</f>
        <v>0</v>
      </c>
      <c r="C250" s="2">
        <f t="shared" si="37"/>
        <v>0</v>
      </c>
      <c r="D250" s="2">
        <f t="shared" si="37"/>
        <v>0</v>
      </c>
      <c r="E250" s="2">
        <f t="shared" si="37"/>
        <v>0</v>
      </c>
      <c r="F250" s="2">
        <f t="shared" si="37"/>
        <v>0</v>
      </c>
      <c r="G250" s="2">
        <f t="shared" si="37"/>
        <v>0</v>
      </c>
      <c r="H250" s="2">
        <f t="shared" si="37"/>
        <v>0</v>
      </c>
      <c r="I250" s="2">
        <f t="shared" si="37"/>
        <v>0</v>
      </c>
      <c r="J250" s="2">
        <f t="shared" si="37"/>
        <v>0</v>
      </c>
    </row>
    <row r="251" spans="1:10" x14ac:dyDescent="0.35">
      <c r="A251" s="1">
        <v>2045</v>
      </c>
      <c r="B251" s="2">
        <f t="shared" ref="B251:J251" si="38">B59+B91+B124-B156-B188-B220</f>
        <v>0</v>
      </c>
      <c r="C251" s="2">
        <f t="shared" si="38"/>
        <v>0</v>
      </c>
      <c r="D251" s="2">
        <f t="shared" si="38"/>
        <v>0</v>
      </c>
      <c r="E251" s="2">
        <f t="shared" si="38"/>
        <v>0</v>
      </c>
      <c r="F251" s="2">
        <f t="shared" si="38"/>
        <v>0</v>
      </c>
      <c r="G251" s="2">
        <f t="shared" si="38"/>
        <v>0</v>
      </c>
      <c r="H251" s="2">
        <f t="shared" si="38"/>
        <v>0</v>
      </c>
      <c r="I251" s="2">
        <f t="shared" si="38"/>
        <v>0</v>
      </c>
      <c r="J251" s="2">
        <f t="shared" si="38"/>
        <v>0</v>
      </c>
    </row>
    <row r="252" spans="1:10" x14ac:dyDescent="0.35">
      <c r="A252" s="1">
        <v>2046</v>
      </c>
      <c r="B252" s="2">
        <f t="shared" ref="B252:J252" si="39">B60+B92+B125-B157-B189-B221</f>
        <v>0</v>
      </c>
      <c r="C252" s="2">
        <f t="shared" si="39"/>
        <v>0</v>
      </c>
      <c r="D252" s="2">
        <f t="shared" si="39"/>
        <v>0</v>
      </c>
      <c r="E252" s="2">
        <f t="shared" si="39"/>
        <v>0</v>
      </c>
      <c r="F252" s="2">
        <f t="shared" si="39"/>
        <v>0</v>
      </c>
      <c r="G252" s="2">
        <f t="shared" si="39"/>
        <v>0</v>
      </c>
      <c r="H252" s="2">
        <f t="shared" si="39"/>
        <v>0</v>
      </c>
      <c r="I252" s="2">
        <f t="shared" si="39"/>
        <v>0</v>
      </c>
      <c r="J252" s="2">
        <f t="shared" si="39"/>
        <v>0</v>
      </c>
    </row>
    <row r="253" spans="1:10" x14ac:dyDescent="0.35">
      <c r="A253" s="1">
        <v>2047</v>
      </c>
      <c r="B253" s="2">
        <f t="shared" ref="B253:J253" si="40">B61+B93+B126-B158-B190-B222</f>
        <v>0</v>
      </c>
      <c r="C253" s="2">
        <f t="shared" si="40"/>
        <v>0</v>
      </c>
      <c r="D253" s="2">
        <f t="shared" si="40"/>
        <v>0</v>
      </c>
      <c r="E253" s="2">
        <f t="shared" si="40"/>
        <v>0</v>
      </c>
      <c r="F253" s="2">
        <f t="shared" si="40"/>
        <v>0</v>
      </c>
      <c r="G253" s="2">
        <f t="shared" si="40"/>
        <v>0</v>
      </c>
      <c r="H253" s="2">
        <f t="shared" si="40"/>
        <v>0</v>
      </c>
      <c r="I253" s="2">
        <f t="shared" si="40"/>
        <v>0</v>
      </c>
      <c r="J253" s="2">
        <f t="shared" si="40"/>
        <v>0</v>
      </c>
    </row>
    <row r="254" spans="1:10" x14ac:dyDescent="0.35">
      <c r="A254" s="1">
        <v>2048</v>
      </c>
      <c r="B254" s="2">
        <f t="shared" ref="B254:J254" si="41">B62+B94+B127-B159-B191-B223</f>
        <v>0</v>
      </c>
      <c r="C254" s="2">
        <f t="shared" si="41"/>
        <v>0</v>
      </c>
      <c r="D254" s="2">
        <f t="shared" si="41"/>
        <v>0</v>
      </c>
      <c r="E254" s="2">
        <f t="shared" si="41"/>
        <v>0</v>
      </c>
      <c r="F254" s="2">
        <f t="shared" si="41"/>
        <v>0</v>
      </c>
      <c r="G254" s="2">
        <f t="shared" si="41"/>
        <v>0</v>
      </c>
      <c r="H254" s="2">
        <f t="shared" si="41"/>
        <v>0</v>
      </c>
      <c r="I254" s="2">
        <f t="shared" si="41"/>
        <v>0</v>
      </c>
      <c r="J254" s="2">
        <f t="shared" si="41"/>
        <v>0</v>
      </c>
    </row>
    <row r="255" spans="1:10" x14ac:dyDescent="0.35">
      <c r="A255" s="1">
        <v>2049</v>
      </c>
      <c r="B255" s="2">
        <f t="shared" ref="B255:J255" si="42">B63+B95+B128-B160-B192-B224</f>
        <v>0</v>
      </c>
      <c r="C255" s="2">
        <f t="shared" si="42"/>
        <v>0</v>
      </c>
      <c r="D255" s="2">
        <f t="shared" si="42"/>
        <v>0</v>
      </c>
      <c r="E255" s="2">
        <f t="shared" si="42"/>
        <v>0</v>
      </c>
      <c r="F255" s="2">
        <f t="shared" si="42"/>
        <v>0</v>
      </c>
      <c r="G255" s="2">
        <f t="shared" si="42"/>
        <v>0</v>
      </c>
      <c r="H255" s="2">
        <f t="shared" si="42"/>
        <v>0</v>
      </c>
      <c r="I255" s="2">
        <f t="shared" si="42"/>
        <v>0</v>
      </c>
      <c r="J255" s="2">
        <f t="shared" si="42"/>
        <v>0</v>
      </c>
    </row>
    <row r="256" spans="1:10" x14ac:dyDescent="0.35">
      <c r="A256" s="1">
        <v>2050</v>
      </c>
      <c r="B256" s="2">
        <f t="shared" ref="B256:J256" si="43">B64+B96+B129-B161-B193-B225</f>
        <v>0</v>
      </c>
      <c r="C256" s="2">
        <f t="shared" si="43"/>
        <v>0</v>
      </c>
      <c r="D256" s="2">
        <f t="shared" si="43"/>
        <v>0</v>
      </c>
      <c r="E256" s="2">
        <f t="shared" si="43"/>
        <v>0</v>
      </c>
      <c r="F256" s="2">
        <f t="shared" si="43"/>
        <v>0</v>
      </c>
      <c r="G256" s="2">
        <f t="shared" si="43"/>
        <v>0</v>
      </c>
      <c r="H256" s="2">
        <f t="shared" si="43"/>
        <v>0</v>
      </c>
      <c r="I256" s="2">
        <f t="shared" si="43"/>
        <v>0</v>
      </c>
      <c r="J256" s="2">
        <f t="shared" si="43"/>
        <v>0</v>
      </c>
    </row>
    <row r="257" spans="1:10" x14ac:dyDescent="0.35">
      <c r="B257" s="2"/>
      <c r="C257" s="2"/>
      <c r="D257" s="2"/>
      <c r="E257" s="2"/>
      <c r="F257" s="2"/>
      <c r="G257" s="2"/>
      <c r="H257" s="2"/>
      <c r="I257" s="2"/>
      <c r="J257" s="2"/>
    </row>
    <row r="258" spans="1:10" x14ac:dyDescent="0.35">
      <c r="A258" t="s">
        <v>21</v>
      </c>
      <c r="B258" s="2"/>
      <c r="C258" s="2"/>
      <c r="D258" s="2"/>
      <c r="E258" s="2"/>
      <c r="F258" s="2"/>
      <c r="G258" s="2"/>
      <c r="H258" s="2"/>
      <c r="I258" s="2"/>
      <c r="J258" s="2"/>
    </row>
    <row r="259" spans="1:10" x14ac:dyDescent="0.35">
      <c r="A259" s="1">
        <v>2021</v>
      </c>
      <c r="B259" s="2"/>
      <c r="C259" s="2"/>
      <c r="D259" s="2"/>
      <c r="E259" s="2">
        <f t="shared" ref="E259:E281" si="44">E227/(1+$E$19)^($A227-2023)</f>
        <v>0</v>
      </c>
      <c r="F259" s="2">
        <f t="shared" ref="F259:F285" si="45">F227/(1+$F$19)^($A227-2024)</f>
        <v>0</v>
      </c>
      <c r="G259" s="2">
        <f t="shared" ref="G259:G281" si="46">G227/(1+$G$19)^($A227-2025)</f>
        <v>0</v>
      </c>
      <c r="H259" s="2"/>
      <c r="I259" s="2"/>
      <c r="J259" s="2"/>
    </row>
    <row r="260" spans="1:10" x14ac:dyDescent="0.35">
      <c r="A260" s="1">
        <v>2022</v>
      </c>
      <c r="B260" s="2"/>
      <c r="C260" s="2"/>
      <c r="D260" s="2">
        <f t="shared" ref="D260:D279" si="47">D228/(1+$D$19)^($A228-2022)</f>
        <v>-591.65611211784324</v>
      </c>
      <c r="E260" s="2">
        <f t="shared" si="44"/>
        <v>0</v>
      </c>
      <c r="F260" s="2">
        <f t="shared" si="45"/>
        <v>0</v>
      </c>
      <c r="G260" s="2">
        <f t="shared" si="46"/>
        <v>0</v>
      </c>
      <c r="H260" s="2"/>
      <c r="I260" s="2"/>
      <c r="J260" s="2"/>
    </row>
    <row r="261" spans="1:10" x14ac:dyDescent="0.35">
      <c r="A261" s="1">
        <v>2023</v>
      </c>
      <c r="B261" s="2"/>
      <c r="C261" s="2"/>
      <c r="D261" s="2">
        <f t="shared" si="47"/>
        <v>-534.89269634108189</v>
      </c>
      <c r="E261" s="2">
        <f t="shared" si="44"/>
        <v>-567.41417227861962</v>
      </c>
      <c r="F261" s="2">
        <f t="shared" si="45"/>
        <v>0</v>
      </c>
      <c r="G261" s="2">
        <f t="shared" si="46"/>
        <v>0</v>
      </c>
      <c r="H261" s="2"/>
      <c r="I261" s="2"/>
      <c r="J261" s="2"/>
    </row>
    <row r="262" spans="1:10" x14ac:dyDescent="0.35">
      <c r="A262" s="1">
        <v>2024</v>
      </c>
      <c r="B262" s="2"/>
      <c r="C262" s="2"/>
      <c r="D262" s="2">
        <f t="shared" si="47"/>
        <v>-492.11103047300509</v>
      </c>
      <c r="E262" s="2">
        <f t="shared" si="44"/>
        <v>-522.0313811257638</v>
      </c>
      <c r="F262" s="2">
        <f t="shared" si="45"/>
        <v>-553.7708890982102</v>
      </c>
      <c r="G262" s="2">
        <f t="shared" si="46"/>
        <v>0</v>
      </c>
      <c r="H262" s="2"/>
      <c r="I262" s="2"/>
      <c r="J262" s="2"/>
    </row>
    <row r="263" spans="1:10" x14ac:dyDescent="0.35">
      <c r="A263" s="1">
        <v>2025</v>
      </c>
      <c r="B263" s="2">
        <f t="shared" ref="B263:B277" si="48">B231/(1+$B$19)^($A231-2025)</f>
        <v>-469.27320141557664</v>
      </c>
      <c r="C263" s="2">
        <f t="shared" ref="C263:C277" si="49">C231/(1+$C$19)^($A231-2025)</f>
        <v>-15.132360262403765</v>
      </c>
      <c r="D263" s="2">
        <f t="shared" si="47"/>
        <v>-393.12007380295898</v>
      </c>
      <c r="E263" s="2">
        <f t="shared" si="44"/>
        <v>-417.02177429017888</v>
      </c>
      <c r="F263" s="2">
        <f t="shared" si="45"/>
        <v>-442.37669816702174</v>
      </c>
      <c r="G263" s="2">
        <f t="shared" si="46"/>
        <v>-469.27320141557664</v>
      </c>
      <c r="H263" s="2">
        <f t="shared" ref="H263:H287" si="50">H231/(1+$H$19)^($A231-2026)</f>
        <v>0</v>
      </c>
      <c r="I263" s="2">
        <f t="shared" ref="I263:I285" si="51">I231/(1+$I$19)^($A231-2027)</f>
        <v>0</v>
      </c>
      <c r="J263" s="2">
        <f t="shared" ref="J263:J277" si="52">J231/(1+$J$19)^($A231-2025)</f>
        <v>-90.923201415576756</v>
      </c>
    </row>
    <row r="264" spans="1:10" x14ac:dyDescent="0.35">
      <c r="A264" s="1">
        <v>2026</v>
      </c>
      <c r="B264" s="2">
        <f t="shared" si="48"/>
        <v>-409.39239567170574</v>
      </c>
      <c r="C264" s="2">
        <f t="shared" si="49"/>
        <v>39.525165963442035</v>
      </c>
      <c r="D264" s="2">
        <f t="shared" si="47"/>
        <v>-342.95665790279457</v>
      </c>
      <c r="E264" s="2">
        <f t="shared" si="44"/>
        <v>-363.80842270328452</v>
      </c>
      <c r="F264" s="2">
        <f t="shared" si="45"/>
        <v>-385.92797480364419</v>
      </c>
      <c r="G264" s="2">
        <f t="shared" si="46"/>
        <v>-409.39239567170574</v>
      </c>
      <c r="H264" s="2">
        <f t="shared" si="50"/>
        <v>-434.28345332854542</v>
      </c>
      <c r="I264" s="2">
        <f t="shared" si="51"/>
        <v>0</v>
      </c>
      <c r="J264" s="2">
        <f t="shared" si="52"/>
        <v>-52.72761437457131</v>
      </c>
    </row>
    <row r="265" spans="1:10" x14ac:dyDescent="0.35">
      <c r="A265" s="1">
        <v>2027</v>
      </c>
      <c r="B265" s="2">
        <f t="shared" si="48"/>
        <v>-365.188161446511</v>
      </c>
      <c r="C265" s="2">
        <f t="shared" si="49"/>
        <v>74.792763925052697</v>
      </c>
      <c r="D265" s="2">
        <f t="shared" si="47"/>
        <v>-305.92583711739309</v>
      </c>
      <c r="E265" s="2">
        <f t="shared" si="44"/>
        <v>-324.52612801413056</v>
      </c>
      <c r="F265" s="2">
        <f t="shared" si="45"/>
        <v>-344.25731659738972</v>
      </c>
      <c r="G265" s="2">
        <f t="shared" si="46"/>
        <v>-365.188161446511</v>
      </c>
      <c r="H265" s="2">
        <f t="shared" si="50"/>
        <v>-387.39160166245887</v>
      </c>
      <c r="I265" s="2">
        <f t="shared" si="51"/>
        <v>-410.94501104353634</v>
      </c>
      <c r="J265" s="2">
        <f t="shared" si="52"/>
        <v>-28.965705472590923</v>
      </c>
    </row>
    <row r="266" spans="1:10" x14ac:dyDescent="0.35">
      <c r="A266" s="1">
        <v>2028</v>
      </c>
      <c r="B266" s="2">
        <f t="shared" si="48"/>
        <v>-297.51657257167238</v>
      </c>
      <c r="C266" s="2">
        <f t="shared" si="49"/>
        <v>141.23766329489547</v>
      </c>
      <c r="D266" s="2">
        <f t="shared" si="47"/>
        <v>-249.23591761508371</v>
      </c>
      <c r="E266" s="2">
        <f t="shared" si="44"/>
        <v>-264.38946140608078</v>
      </c>
      <c r="F266" s="2">
        <f t="shared" si="45"/>
        <v>-280.4643406595705</v>
      </c>
      <c r="G266" s="2">
        <f t="shared" si="46"/>
        <v>-297.51657257167238</v>
      </c>
      <c r="H266" s="2">
        <f t="shared" si="50"/>
        <v>-315.60558018403003</v>
      </c>
      <c r="I266" s="2">
        <f t="shared" si="51"/>
        <v>-334.79439945921911</v>
      </c>
      <c r="J266" s="2">
        <f t="shared" si="52"/>
        <v>19.435214734059095</v>
      </c>
    </row>
    <row r="267" spans="1:10" x14ac:dyDescent="0.35">
      <c r="A267" s="1">
        <v>2029</v>
      </c>
      <c r="B267" s="2">
        <f t="shared" si="48"/>
        <v>-247.80904983575002</v>
      </c>
      <c r="C267" s="2">
        <f t="shared" si="49"/>
        <v>185.26960522827252</v>
      </c>
      <c r="D267" s="2">
        <f t="shared" si="47"/>
        <v>-207.59487579219254</v>
      </c>
      <c r="E267" s="2">
        <f t="shared" si="44"/>
        <v>-220.21664424035782</v>
      </c>
      <c r="F267" s="2">
        <f t="shared" si="45"/>
        <v>-233.60581621017158</v>
      </c>
      <c r="G267" s="2">
        <f t="shared" si="46"/>
        <v>-247.80904983575002</v>
      </c>
      <c r="H267" s="2">
        <f t="shared" si="50"/>
        <v>-262.87584006576361</v>
      </c>
      <c r="I267" s="2">
        <f t="shared" si="51"/>
        <v>-278.85869114176199</v>
      </c>
      <c r="J267" s="2">
        <f t="shared" si="52"/>
        <v>50.976571681719435</v>
      </c>
    </row>
    <row r="268" spans="1:10" x14ac:dyDescent="0.35">
      <c r="A268" s="1">
        <v>2030</v>
      </c>
      <c r="B268" s="2">
        <f t="shared" si="48"/>
        <v>-205.33405658505336</v>
      </c>
      <c r="C268" s="2">
        <f t="shared" si="49"/>
        <v>220.73000379139395</v>
      </c>
      <c r="D268" s="2">
        <f t="shared" si="47"/>
        <v>-172.01267669979876</v>
      </c>
      <c r="E268" s="2">
        <f t="shared" si="44"/>
        <v>-182.47104744314652</v>
      </c>
      <c r="F268" s="2">
        <f t="shared" si="45"/>
        <v>-193.56528712768983</v>
      </c>
      <c r="G268" s="2">
        <f t="shared" si="46"/>
        <v>-205.33405658505336</v>
      </c>
      <c r="H268" s="2">
        <f t="shared" si="50"/>
        <v>-217.81836722542459</v>
      </c>
      <c r="I268" s="2">
        <f t="shared" si="51"/>
        <v>-231.06172395273043</v>
      </c>
      <c r="J268" s="2">
        <f t="shared" si="52"/>
        <v>76.32659718330018</v>
      </c>
    </row>
    <row r="269" spans="1:10" x14ac:dyDescent="0.35">
      <c r="A269" s="1">
        <v>2031</v>
      </c>
      <c r="B269" s="2">
        <f t="shared" si="48"/>
        <v>-152.74303023730269</v>
      </c>
      <c r="C269" s="2">
        <f t="shared" si="49"/>
        <v>270.01521967166059</v>
      </c>
      <c r="D269" s="2">
        <f t="shared" si="47"/>
        <v>-127.95606298984136</v>
      </c>
      <c r="E269" s="2">
        <f t="shared" si="44"/>
        <v>-135.73579161962371</v>
      </c>
      <c r="F269" s="2">
        <f t="shared" si="45"/>
        <v>-143.98852775009684</v>
      </c>
      <c r="G269" s="2">
        <f t="shared" si="46"/>
        <v>-152.74303023730269</v>
      </c>
      <c r="H269" s="2">
        <f t="shared" si="50"/>
        <v>-162.02980647573071</v>
      </c>
      <c r="I269" s="2">
        <f t="shared" si="51"/>
        <v>-171.88121870945514</v>
      </c>
      <c r="J269" s="2">
        <f t="shared" si="52"/>
        <v>112.77417731205003</v>
      </c>
    </row>
    <row r="270" spans="1:10" x14ac:dyDescent="0.35">
      <c r="A270" s="1">
        <v>2032</v>
      </c>
      <c r="B270" s="2">
        <f t="shared" si="48"/>
        <v>-112.04115824771239</v>
      </c>
      <c r="C270" s="2">
        <f t="shared" si="49"/>
        <v>304.65064441000317</v>
      </c>
      <c r="D270" s="2">
        <f t="shared" si="47"/>
        <v>-93.859245033478885</v>
      </c>
      <c r="E270" s="2">
        <f t="shared" si="44"/>
        <v>-99.565887131514387</v>
      </c>
      <c r="F270" s="2">
        <f t="shared" si="45"/>
        <v>-105.61949306911046</v>
      </c>
      <c r="G270" s="2">
        <f t="shared" si="46"/>
        <v>-112.04115824771239</v>
      </c>
      <c r="H270" s="2">
        <f t="shared" si="50"/>
        <v>-118.85326066917328</v>
      </c>
      <c r="I270" s="2">
        <f t="shared" si="51"/>
        <v>-126.07953891785903</v>
      </c>
      <c r="J270" s="2">
        <f t="shared" si="52"/>
        <v>138.25786847679041</v>
      </c>
    </row>
    <row r="271" spans="1:10" x14ac:dyDescent="0.35">
      <c r="A271" s="1">
        <v>2033</v>
      </c>
      <c r="B271" s="2">
        <f t="shared" si="48"/>
        <v>-84.642538495093433</v>
      </c>
      <c r="C271" s="2">
        <f t="shared" si="49"/>
        <v>322.7806300597959</v>
      </c>
      <c r="D271" s="2">
        <f t="shared" si="47"/>
        <v>-70.9068424953457</v>
      </c>
      <c r="E271" s="2">
        <f t="shared" si="44"/>
        <v>-75.217978519062711</v>
      </c>
      <c r="F271" s="2">
        <f t="shared" si="45"/>
        <v>-79.791231613021722</v>
      </c>
      <c r="G271" s="2">
        <f t="shared" si="46"/>
        <v>-84.642538495093433</v>
      </c>
      <c r="H271" s="2">
        <f t="shared" si="50"/>
        <v>-89.788804835595116</v>
      </c>
      <c r="I271" s="2">
        <f t="shared" si="51"/>
        <v>-95.2479641695993</v>
      </c>
      <c r="J271" s="2">
        <f t="shared" si="52"/>
        <v>151.31054099633093</v>
      </c>
    </row>
    <row r="272" spans="1:10" x14ac:dyDescent="0.35">
      <c r="A272" s="1">
        <v>2034</v>
      </c>
      <c r="B272" s="2">
        <f t="shared" si="48"/>
        <v>-45.275187086541223</v>
      </c>
      <c r="C272" s="2">
        <f t="shared" si="49"/>
        <v>357.04736981001986</v>
      </c>
      <c r="D272" s="2">
        <f t="shared" si="47"/>
        <v>-37.927980620273857</v>
      </c>
      <c r="E272" s="2">
        <f t="shared" si="44"/>
        <v>-40.234001841986512</v>
      </c>
      <c r="F272" s="2">
        <f t="shared" si="45"/>
        <v>-42.680229153979283</v>
      </c>
      <c r="G272" s="2">
        <f t="shared" si="46"/>
        <v>-45.275187086541223</v>
      </c>
      <c r="H272" s="2">
        <f t="shared" si="50"/>
        <v>-48.027918461402933</v>
      </c>
      <c r="I272" s="2">
        <f t="shared" si="51"/>
        <v>-50.948015903856231</v>
      </c>
      <c r="J272" s="2">
        <f t="shared" si="52"/>
        <v>177.15418649134753</v>
      </c>
    </row>
    <row r="273" spans="1:10" x14ac:dyDescent="0.35">
      <c r="A273" s="1">
        <v>2035</v>
      </c>
      <c r="B273" s="2">
        <f t="shared" si="48"/>
        <v>-26.001909846703736</v>
      </c>
      <c r="C273" s="2">
        <f t="shared" si="49"/>
        <v>365.97808602587094</v>
      </c>
      <c r="D273" s="2">
        <f t="shared" si="47"/>
        <v>-21.782349145699079</v>
      </c>
      <c r="E273" s="2">
        <f t="shared" si="44"/>
        <v>-23.106715973757588</v>
      </c>
      <c r="F273" s="2">
        <f t="shared" si="45"/>
        <v>-24.511604304962049</v>
      </c>
      <c r="G273" s="2">
        <f t="shared" si="46"/>
        <v>-26.001909846703736</v>
      </c>
      <c r="H273" s="2">
        <f t="shared" si="50"/>
        <v>-27.582825965383321</v>
      </c>
      <c r="I273" s="2">
        <f t="shared" si="51"/>
        <v>-29.25986178407863</v>
      </c>
      <c r="J273" s="2">
        <f t="shared" si="52"/>
        <v>183.67887218373437</v>
      </c>
    </row>
    <row r="274" spans="1:10" x14ac:dyDescent="0.35">
      <c r="A274" s="1">
        <v>2036</v>
      </c>
      <c r="B274" s="2">
        <f t="shared" si="48"/>
        <v>-24.161518753722454</v>
      </c>
      <c r="C274" s="2">
        <f t="shared" si="49"/>
        <v>352.98827430725743</v>
      </c>
      <c r="D274" s="2">
        <f t="shared" si="47"/>
        <v>-20.240614650491029</v>
      </c>
      <c r="E274" s="2">
        <f t="shared" si="44"/>
        <v>-21.471244021240881</v>
      </c>
      <c r="F274" s="2">
        <f t="shared" si="45"/>
        <v>-22.776695657732329</v>
      </c>
      <c r="G274" s="2">
        <f t="shared" si="46"/>
        <v>-24.161518753722454</v>
      </c>
      <c r="H274" s="2">
        <f t="shared" si="50"/>
        <v>-25.630539093948776</v>
      </c>
      <c r="I274" s="2">
        <f t="shared" si="51"/>
        <v>-27.188875870860862</v>
      </c>
      <c r="J274" s="2">
        <f t="shared" si="52"/>
        <v>173.50136023424724</v>
      </c>
    </row>
    <row r="275" spans="1:10" x14ac:dyDescent="0.35">
      <c r="A275" s="1">
        <v>2037</v>
      </c>
      <c r="B275" s="2">
        <f t="shared" si="48"/>
        <v>6.1835979395630396</v>
      </c>
      <c r="C275" s="2">
        <f t="shared" si="49"/>
        <v>377.43728900237909</v>
      </c>
      <c r="D275" s="2">
        <f t="shared" si="47"/>
        <v>0</v>
      </c>
      <c r="E275" s="2">
        <f t="shared" si="44"/>
        <v>5.4950825584647971</v>
      </c>
      <c r="F275" s="2">
        <f t="shared" si="45"/>
        <v>5.8291835780194559</v>
      </c>
      <c r="G275" s="2">
        <f t="shared" si="46"/>
        <v>6.1835979395630396</v>
      </c>
      <c r="H275" s="2">
        <f t="shared" si="50"/>
        <v>6.5595606942884723</v>
      </c>
      <c r="I275" s="2">
        <f t="shared" si="51"/>
        <v>6.9583819845012105</v>
      </c>
      <c r="J275" s="2">
        <f t="shared" si="52"/>
        <v>192.51738280755859</v>
      </c>
    </row>
    <row r="276" spans="1:10" x14ac:dyDescent="0.35">
      <c r="A276" s="1">
        <v>2038</v>
      </c>
      <c r="B276" s="2">
        <f t="shared" si="48"/>
        <v>42.02883739849193</v>
      </c>
      <c r="C276" s="2">
        <f t="shared" si="49"/>
        <v>409.56462142852547</v>
      </c>
      <c r="D276" s="2">
        <f t="shared" si="47"/>
        <v>0</v>
      </c>
      <c r="E276" s="2">
        <f t="shared" si="44"/>
        <v>0</v>
      </c>
      <c r="F276" s="2">
        <f t="shared" si="45"/>
        <v>39.619944757251069</v>
      </c>
      <c r="G276" s="2">
        <f t="shared" si="46"/>
        <v>42.02883739849193</v>
      </c>
      <c r="H276" s="2">
        <f t="shared" si="50"/>
        <v>44.584190712320243</v>
      </c>
      <c r="I276" s="2">
        <f t="shared" si="51"/>
        <v>47.294909507629313</v>
      </c>
      <c r="J276" s="2">
        <f t="shared" si="52"/>
        <v>217.68285782458122</v>
      </c>
    </row>
    <row r="277" spans="1:10" x14ac:dyDescent="0.35">
      <c r="A277" s="1">
        <v>2039</v>
      </c>
      <c r="B277" s="2">
        <f t="shared" si="48"/>
        <v>52.275910219221139</v>
      </c>
      <c r="C277" s="2">
        <f t="shared" si="49"/>
        <v>409.14802594603208</v>
      </c>
      <c r="D277" s="2">
        <f t="shared" si="47"/>
        <v>0</v>
      </c>
      <c r="E277" s="2">
        <f t="shared" si="44"/>
        <v>0</v>
      </c>
      <c r="F277" s="2">
        <f t="shared" si="45"/>
        <v>0</v>
      </c>
      <c r="G277" s="2">
        <f t="shared" si="46"/>
        <v>52.275910219221139</v>
      </c>
      <c r="H277" s="2">
        <f t="shared" si="50"/>
        <v>55.454285560549778</v>
      </c>
      <c r="I277" s="2">
        <f t="shared" si="51"/>
        <v>58.825906122631217</v>
      </c>
      <c r="J277" s="2">
        <f t="shared" si="52"/>
        <v>217.86227939916952</v>
      </c>
    </row>
    <row r="278" spans="1:10" x14ac:dyDescent="0.35">
      <c r="A278" s="1">
        <v>2040</v>
      </c>
      <c r="B278" s="2"/>
      <c r="C278" s="2"/>
      <c r="D278" s="2">
        <f t="shared" si="47"/>
        <v>0</v>
      </c>
      <c r="E278" s="2">
        <f t="shared" si="44"/>
        <v>0</v>
      </c>
      <c r="F278" s="2">
        <f t="shared" si="45"/>
        <v>0</v>
      </c>
      <c r="G278" s="2">
        <f t="shared" si="46"/>
        <v>0</v>
      </c>
      <c r="H278" s="2">
        <f t="shared" si="50"/>
        <v>63.02285152112772</v>
      </c>
      <c r="I278" s="2">
        <f t="shared" si="51"/>
        <v>66.854640893612284</v>
      </c>
      <c r="J278" s="2"/>
    </row>
    <row r="279" spans="1:10" x14ac:dyDescent="0.35">
      <c r="A279" s="1">
        <v>2041</v>
      </c>
      <c r="B279" s="2"/>
      <c r="C279" s="2"/>
      <c r="D279" s="2">
        <f t="shared" si="47"/>
        <v>0</v>
      </c>
      <c r="E279" s="2">
        <f t="shared" si="44"/>
        <v>0</v>
      </c>
      <c r="F279" s="2">
        <f t="shared" si="45"/>
        <v>0</v>
      </c>
      <c r="G279" s="2">
        <f t="shared" si="46"/>
        <v>0</v>
      </c>
      <c r="H279" s="2">
        <f t="shared" si="50"/>
        <v>0</v>
      </c>
      <c r="I279" s="2">
        <f t="shared" si="51"/>
        <v>72.877052851987912</v>
      </c>
      <c r="J279" s="2"/>
    </row>
    <row r="280" spans="1:10" x14ac:dyDescent="0.35">
      <c r="A280" s="1">
        <v>2042</v>
      </c>
      <c r="B280" s="2"/>
      <c r="C280" s="2"/>
      <c r="D280" s="2"/>
      <c r="E280" s="2">
        <f t="shared" si="44"/>
        <v>0</v>
      </c>
      <c r="F280" s="2">
        <f t="shared" si="45"/>
        <v>0</v>
      </c>
      <c r="G280" s="2">
        <f t="shared" si="46"/>
        <v>0</v>
      </c>
      <c r="H280" s="2">
        <f t="shared" si="50"/>
        <v>0</v>
      </c>
      <c r="I280" s="2">
        <f t="shared" si="51"/>
        <v>0</v>
      </c>
      <c r="J280" s="2"/>
    </row>
    <row r="281" spans="1:10" x14ac:dyDescent="0.35">
      <c r="A281" s="1">
        <v>2043</v>
      </c>
      <c r="B281" s="2"/>
      <c r="C281" s="2"/>
      <c r="D281" s="2"/>
      <c r="E281" s="2">
        <f t="shared" si="44"/>
        <v>0</v>
      </c>
      <c r="F281" s="2">
        <f t="shared" si="45"/>
        <v>0</v>
      </c>
      <c r="G281" s="2">
        <f t="shared" si="46"/>
        <v>0</v>
      </c>
      <c r="H281" s="2">
        <f t="shared" si="50"/>
        <v>0</v>
      </c>
      <c r="I281" s="2">
        <f t="shared" si="51"/>
        <v>0</v>
      </c>
      <c r="J281" s="2"/>
    </row>
    <row r="282" spans="1:10" x14ac:dyDescent="0.35">
      <c r="A282" s="1">
        <v>2044</v>
      </c>
      <c r="B282" s="2"/>
      <c r="C282" s="2"/>
      <c r="D282" s="2"/>
      <c r="E282" s="2"/>
      <c r="F282" s="2">
        <f t="shared" si="45"/>
        <v>0</v>
      </c>
      <c r="G282" s="2"/>
      <c r="H282" s="2">
        <f t="shared" si="50"/>
        <v>0</v>
      </c>
      <c r="I282" s="2">
        <f t="shared" si="51"/>
        <v>0</v>
      </c>
      <c r="J282" s="2"/>
    </row>
    <row r="283" spans="1:10" x14ac:dyDescent="0.35">
      <c r="A283" s="1">
        <v>2045</v>
      </c>
      <c r="B283" s="2"/>
      <c r="C283" s="2"/>
      <c r="D283" s="2"/>
      <c r="E283" s="2"/>
      <c r="F283" s="2">
        <f t="shared" si="45"/>
        <v>0</v>
      </c>
      <c r="G283" s="2"/>
      <c r="H283" s="2">
        <f t="shared" si="50"/>
        <v>0</v>
      </c>
      <c r="I283" s="2">
        <f t="shared" si="51"/>
        <v>0</v>
      </c>
      <c r="J283" s="2"/>
    </row>
    <row r="284" spans="1:10" x14ac:dyDescent="0.35">
      <c r="A284" s="1">
        <v>2046</v>
      </c>
      <c r="B284" s="2"/>
      <c r="C284" s="2"/>
      <c r="D284" s="2"/>
      <c r="E284" s="2"/>
      <c r="F284" s="2">
        <f t="shared" si="45"/>
        <v>0</v>
      </c>
      <c r="G284" s="2"/>
      <c r="H284" s="2">
        <f t="shared" si="50"/>
        <v>0</v>
      </c>
      <c r="I284" s="2">
        <f t="shared" si="51"/>
        <v>0</v>
      </c>
      <c r="J284" s="2"/>
    </row>
    <row r="285" spans="1:10" x14ac:dyDescent="0.35">
      <c r="A285" s="1">
        <v>2047</v>
      </c>
      <c r="B285" s="2"/>
      <c r="C285" s="2"/>
      <c r="D285" s="2"/>
      <c r="E285" s="2"/>
      <c r="F285" s="2">
        <f t="shared" si="45"/>
        <v>0</v>
      </c>
      <c r="G285" s="2"/>
      <c r="H285" s="2">
        <f t="shared" si="50"/>
        <v>0</v>
      </c>
      <c r="I285" s="2">
        <f t="shared" si="51"/>
        <v>0</v>
      </c>
      <c r="J285" s="2"/>
    </row>
    <row r="286" spans="1:10" x14ac:dyDescent="0.35">
      <c r="A286" s="1">
        <v>2048</v>
      </c>
      <c r="B286" s="2"/>
      <c r="C286" s="2"/>
      <c r="D286" s="2"/>
      <c r="E286" s="2"/>
      <c r="F286" s="2"/>
      <c r="G286" s="2"/>
      <c r="H286" s="2">
        <f t="shared" si="50"/>
        <v>0</v>
      </c>
      <c r="I286" s="2"/>
      <c r="J286" s="2"/>
    </row>
    <row r="287" spans="1:10" x14ac:dyDescent="0.35">
      <c r="A287" s="1">
        <v>2049</v>
      </c>
      <c r="B287" s="2"/>
      <c r="C287" s="2"/>
      <c r="D287" s="2"/>
      <c r="E287" s="2"/>
      <c r="F287" s="2"/>
      <c r="G287" s="2"/>
      <c r="H287" s="2">
        <f t="shared" si="50"/>
        <v>0</v>
      </c>
      <c r="I287" s="2"/>
      <c r="J287" s="2"/>
    </row>
    <row r="288" spans="1:10" x14ac:dyDescent="0.35">
      <c r="A288" s="1">
        <v>2050</v>
      </c>
      <c r="B288" s="2"/>
      <c r="C288" s="2"/>
      <c r="D288" s="2"/>
      <c r="E288" s="2"/>
      <c r="F288" s="2"/>
      <c r="G288" s="2"/>
      <c r="H288" s="2"/>
      <c r="I288" s="2"/>
      <c r="J288" s="2"/>
    </row>
  </sheetData>
  <mergeCells count="1">
    <mergeCell ref="D4: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4ab40f3-767a-43a9-8b62-265d64c54f3b"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95339BF37B6BE499F43592E3C66C385" ma:contentTypeVersion="0" ma:contentTypeDescription="Create a new document." ma:contentTypeScope="" ma:versionID="452cb02549cea0c68a36d84aaecbae16">
  <xsd:schema xmlns:xsd="http://www.w3.org/2001/XMLSchema" xmlns:xs="http://www.w3.org/2001/XMLSchema" xmlns:p="http://schemas.microsoft.com/office/2006/metadata/properties" targetNamespace="http://schemas.microsoft.com/office/2006/metadata/properties" ma:root="true" ma:fieldsID="10f5960cb5d5bc59f81cb04112adb3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54A33E-BE02-49BA-9697-3E1CA47BCC2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3FA24D8A-FC11-41D8-90F7-4C4CDBAD6696}">
  <ds:schemaRefs>
    <ds:schemaRef ds:uri="http://schemas.microsoft.com/sharepoint/v3/contenttype/forms"/>
  </ds:schemaRefs>
</ds:datastoreItem>
</file>

<file path=customXml/itemProps3.xml><?xml version="1.0" encoding="utf-8"?>
<ds:datastoreItem xmlns:ds="http://schemas.openxmlformats.org/officeDocument/2006/customXml" ds:itemID="{CCAD48AB-EE5D-4A64-BB94-7952887A105B}">
  <ds:schemaRefs>
    <ds:schemaRef ds:uri="Microsoft.SharePoint.Taxonomy.ContentTypeSync"/>
  </ds:schemaRefs>
</ds:datastoreItem>
</file>

<file path=customXml/itemProps4.xml><?xml version="1.0" encoding="utf-8"?>
<ds:datastoreItem xmlns:ds="http://schemas.openxmlformats.org/officeDocument/2006/customXml" ds:itemID="{5F273E74-51ED-4648-990C-F4655B4B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use</vt:lpstr>
      <vt:lpstr>data sources</vt:lpstr>
      <vt:lpstr>outputs</vt:lpstr>
      <vt:lpstr>interactive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2021-12-01T20:45:35Z</dcterms:created>
  <dcterms:modified xsi:type="dcterms:W3CDTF">2022-01-04T16:04:58Z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0x010100495339BF37B6BE499F43592E3C66C385</vt:lpwstr>
  </property>
  <property fmtid="{D5CDD505-2E9C-101B-9397-08002B2CF9AE}" pid="3" name="_AdHocReviewCycleID">
    <vt:i4>2130662801</vt:i4>
  </property>
  <property fmtid="{D5CDD505-2E9C-101B-9397-08002B2CF9AE}" pid="4" name="_NewReviewCycle">
    <vt:lpwstr/>
  </property>
</Properties>
</file>