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Undertakings/"/>
    </mc:Choice>
  </mc:AlternateContent>
  <xr:revisionPtr revIDLastSave="0" documentId="11_F2566B98E7ED0395C1A2DE08F360C5772A4CAF95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I-01-A-Staff-007 a) Tx" sheetId="1" r:id="rId1"/>
    <sheet name="I-01-A-Staff-007 b) Dx" sheetId="2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L18" i="2" l="1"/>
  <c r="L16" i="2"/>
  <c r="L15" i="2"/>
  <c r="L18" i="1"/>
  <c r="L17" i="1"/>
  <c r="L16" i="1"/>
  <c r="L15" i="1"/>
  <c r="F17" i="2" l="1"/>
  <c r="F17" i="1" l="1"/>
  <c r="O5" i="2" l="1"/>
  <c r="Q3" i="2"/>
  <c r="P3" i="2"/>
  <c r="O3" i="2"/>
  <c r="N3" i="2"/>
  <c r="M3" i="2"/>
  <c r="I10" i="2"/>
  <c r="H10" i="2"/>
  <c r="G10" i="2"/>
  <c r="F10" i="2"/>
  <c r="E10" i="2"/>
  <c r="O5" i="1"/>
  <c r="Q3" i="1"/>
  <c r="P3" i="1"/>
  <c r="O3" i="1"/>
  <c r="N3" i="1"/>
  <c r="M3" i="1"/>
  <c r="I10" i="1"/>
  <c r="I12" i="1" s="1"/>
  <c r="H10" i="1"/>
  <c r="H12" i="1" s="1"/>
  <c r="G10" i="1"/>
  <c r="G12" i="1" s="1"/>
  <c r="G13" i="1" s="1"/>
  <c r="F10" i="1"/>
  <c r="E10" i="1"/>
  <c r="E12" i="1" s="1"/>
  <c r="P5" i="2" l="1"/>
  <c r="Q5" i="2" s="1"/>
  <c r="G17" i="2"/>
  <c r="I12" i="2"/>
  <c r="G12" i="2"/>
  <c r="G13" i="2" s="1"/>
  <c r="E16" i="2"/>
  <c r="H12" i="2"/>
  <c r="H13" i="2" s="1"/>
  <c r="F12" i="2"/>
  <c r="P5" i="1"/>
  <c r="Q5" i="1" s="1"/>
  <c r="I13" i="1" s="1"/>
  <c r="G17" i="1"/>
  <c r="H17" i="1" s="1"/>
  <c r="E12" i="2"/>
  <c r="E16" i="1"/>
  <c r="E18" i="1" s="1"/>
  <c r="H13" i="1"/>
  <c r="F12" i="1"/>
  <c r="F13" i="1" s="1"/>
  <c r="I13" i="2" l="1"/>
  <c r="I17" i="1"/>
  <c r="H17" i="2"/>
  <c r="I17" i="2" s="1"/>
  <c r="E18" i="2"/>
  <c r="F13" i="2"/>
  <c r="I14" i="2" s="1"/>
  <c r="H14" i="2"/>
  <c r="H16" i="2" s="1"/>
  <c r="M14" i="1"/>
  <c r="H14" i="1"/>
  <c r="H16" i="1" s="1"/>
  <c r="I14" i="1"/>
  <c r="I16" i="1" s="1"/>
  <c r="G14" i="1"/>
  <c r="F16" i="1"/>
  <c r="F23" i="1"/>
  <c r="H18" i="2" l="1"/>
  <c r="I23" i="2" s="1"/>
  <c r="I16" i="2"/>
  <c r="G14" i="2"/>
  <c r="F16" i="2"/>
  <c r="F23" i="2"/>
  <c r="M14" i="2"/>
  <c r="I18" i="1"/>
  <c r="I21" i="1"/>
  <c r="F21" i="1"/>
  <c r="F22" i="1"/>
  <c r="F24" i="1" s="1"/>
  <c r="N6" i="1" s="1"/>
  <c r="N7" i="1" s="1"/>
  <c r="M15" i="1" s="1"/>
  <c r="F18" i="1"/>
  <c r="G23" i="1" s="1"/>
  <c r="G16" i="1"/>
  <c r="H18" i="1"/>
  <c r="I23" i="1" s="1"/>
  <c r="G16" i="2" l="1"/>
  <c r="G18" i="2" s="1"/>
  <c r="I18" i="2"/>
  <c r="F18" i="2"/>
  <c r="F21" i="2"/>
  <c r="F22" i="2"/>
  <c r="I22" i="2"/>
  <c r="I21" i="2"/>
  <c r="G18" i="1"/>
  <c r="G21" i="1"/>
  <c r="G22" i="1"/>
  <c r="H21" i="1"/>
  <c r="I22" i="1"/>
  <c r="I24" i="1" s="1"/>
  <c r="Q6" i="1" s="1"/>
  <c r="Q7" i="1" s="1"/>
  <c r="G23" i="2" l="1"/>
  <c r="G21" i="2"/>
  <c r="H21" i="2"/>
  <c r="H22" i="2"/>
  <c r="G22" i="2"/>
  <c r="H23" i="2"/>
  <c r="F24" i="2"/>
  <c r="I24" i="2"/>
  <c r="G24" i="1"/>
  <c r="H23" i="1"/>
  <c r="H22" i="1"/>
  <c r="N6" i="2" l="1"/>
  <c r="G24" i="2"/>
  <c r="H24" i="2"/>
  <c r="Q6" i="2"/>
  <c r="Q7" i="2" s="1"/>
  <c r="O6" i="1"/>
  <c r="H24" i="1"/>
  <c r="P6" i="1" s="1"/>
  <c r="P7" i="1" s="1"/>
  <c r="N7" i="2" l="1"/>
  <c r="P6" i="2"/>
  <c r="O6" i="2"/>
  <c r="O7" i="1"/>
  <c r="O7" i="2" l="1"/>
  <c r="P7" i="2"/>
  <c r="M15" i="2"/>
  <c r="M16" i="1"/>
  <c r="M17" i="1" s="1"/>
  <c r="M18" i="1" s="1"/>
  <c r="M16" i="2" l="1"/>
  <c r="M17" i="2" l="1"/>
  <c r="M18" i="2" l="1"/>
</calcChain>
</file>

<file path=xl/sharedStrings.xml><?xml version="1.0" encoding="utf-8"?>
<sst xmlns="http://schemas.openxmlformats.org/spreadsheetml/2006/main" count="82" uniqueCount="46">
  <si>
    <t>Table 1 - Transmission</t>
  </si>
  <si>
    <t>Table 2 - Transmission</t>
  </si>
  <si>
    <t>Line</t>
  </si>
  <si>
    <t>Reference</t>
  </si>
  <si>
    <t>Custom Revenue Cap Index by Component</t>
  </si>
  <si>
    <t>Rate Base</t>
  </si>
  <si>
    <t>C-01-01</t>
  </si>
  <si>
    <t>Inflation Factor (I)</t>
  </si>
  <si>
    <t>Productivity Factor (X)</t>
  </si>
  <si>
    <t>Return on Debt</t>
  </si>
  <si>
    <t>F-01-02</t>
  </si>
  <si>
    <t>Capital Factor  (C)</t>
  </si>
  <si>
    <t>Return on Equity</t>
  </si>
  <si>
    <t>F-01-01</t>
  </si>
  <si>
    <t>Custom Revenue Cap Index Total</t>
  </si>
  <si>
    <t>Depreciation (note 1)</t>
  </si>
  <si>
    <t>E-08-01
D-01-01</t>
  </si>
  <si>
    <t>Additional Productivity Factor for Capital Only</t>
  </si>
  <si>
    <t>Income Taxes</t>
  </si>
  <si>
    <t>E-09-01</t>
  </si>
  <si>
    <t>Total Capital Related Revenue Requirement</t>
  </si>
  <si>
    <t>Less Working Capital Related Revenue Requirement</t>
  </si>
  <si>
    <t>Total Capital Related Revenue Requirement (excluding working capital)</t>
  </si>
  <si>
    <t>Table 3 - Transmission</t>
  </si>
  <si>
    <t xml:space="preserve">     Less Productivity Factor on Capital (0.00%+0.15%)</t>
  </si>
  <si>
    <t xml:space="preserve">Year </t>
  </si>
  <si>
    <t xml:space="preserve">Formula </t>
  </si>
  <si>
    <t>Revenue Requirement (millions)</t>
  </si>
  <si>
    <t xml:space="preserve">     Less Prior Year Productivity Factor on Capital</t>
  </si>
  <si>
    <t>Cost of Service</t>
  </si>
  <si>
    <t xml:space="preserve">     Less Removing Working Capital from Capital Factor</t>
  </si>
  <si>
    <t>Total Capital Related Revenue Requirement (excluding working capital and Productivity)</t>
  </si>
  <si>
    <t>OM&amp;A (note 1)</t>
  </si>
  <si>
    <t>E-02-01
D-01-01</t>
  </si>
  <si>
    <t>Total Revenue Requirement</t>
  </si>
  <si>
    <t>Increase in Capital Related Revenue Requirement</t>
  </si>
  <si>
    <t>Increase in Capital Related Revenue Requirement as a percentage of  Previous Year Total Revenue Requirement</t>
  </si>
  <si>
    <t>Less Capital Related Revenue Requirement in I-X</t>
  </si>
  <si>
    <t>Capital Factor</t>
  </si>
  <si>
    <t>Note 1:  The OM&amp;A and Depreciation lines reflect the Proposed PCB Treatment as further explained in Section 4 of Exhibit D-01-01</t>
  </si>
  <si>
    <t>Note 2: ROE reflects a 2022 OEB approved rate of  8.66% and ROD reflects a 2022 OEB approved short-term debt rate of 1.17%. Long-term debt rate was not changed.</t>
  </si>
  <si>
    <t>Table 1 - Distribution</t>
  </si>
  <si>
    <t>Table 2 - Distribution</t>
  </si>
  <si>
    <t>Table 3 - Distribution</t>
  </si>
  <si>
    <t xml:space="preserve">     Less Productivity Factor on Capital (0.30%+0.15%)</t>
  </si>
  <si>
    <t>E-03-01
D-01-01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</si>
</sst>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_);_(* \(#,##0.0\);_(* &quot;-&quot;??_);_(@_)"/>
    <numFmt numFmtId="165" formatCode="&quot;$&quot;#,##0.0"/>
    <numFmt numFmtId="166" formatCode="_(* #,##0.000_);_(* \(#,##0.000\);_(* &quot;-&quot;??_);_(@_)"/>
    <numFmt numFmtId="167" formatCode="0.000%"/>
    <numFmt numFmtId="168" formatCode="0.0"/>
    <numFmt numFmtId="169" formatCode="_(* #,##0.00000_);_(* \(#,##0.00000\);_(* &quot;-&quot;??_);_(@_)"/>
    <numFmt numFmtId="170" formatCode="_(* #,##0.0000_);_(* \(#,##0.00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166" fontId="3" fillId="0" borderId="10" xfId="1" applyNumberFormat="1" applyFont="1" applyFill="1" applyBorder="1"/>
    <xf numFmtId="0" fontId="3" fillId="0" borderId="19" xfId="0" applyFont="1" applyBorder="1" applyAlignment="1">
      <alignment horizontal="center"/>
    </xf>
    <xf numFmtId="164" fontId="3" fillId="0" borderId="19" xfId="1" applyNumberFormat="1" applyFont="1" applyFill="1" applyBorder="1"/>
    <xf numFmtId="0" fontId="4" fillId="0" borderId="21" xfId="0" applyFont="1" applyBorder="1"/>
    <xf numFmtId="0" fontId="3" fillId="0" borderId="22" xfId="0" applyFont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0" fontId="4" fillId="0" borderId="24" xfId="0" applyFont="1" applyBorder="1"/>
    <xf numFmtId="0" fontId="4" fillId="0" borderId="19" xfId="0" applyFont="1" applyBorder="1" applyAlignment="1">
      <alignment horizontal="center"/>
    </xf>
    <xf numFmtId="164" fontId="4" fillId="0" borderId="19" xfId="1" applyNumberFormat="1" applyFont="1" applyFill="1" applyBorder="1"/>
    <xf numFmtId="164" fontId="4" fillId="0" borderId="20" xfId="1" applyNumberFormat="1" applyFont="1" applyFill="1" applyBorder="1"/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164" fontId="4" fillId="0" borderId="26" xfId="1" applyNumberFormat="1" applyFont="1" applyFill="1" applyBorder="1"/>
    <xf numFmtId="164" fontId="4" fillId="0" borderId="27" xfId="1" applyNumberFormat="1" applyFont="1" applyFill="1" applyBorder="1"/>
    <xf numFmtId="0" fontId="3" fillId="0" borderId="25" xfId="0" applyFont="1" applyBorder="1"/>
    <xf numFmtId="49" fontId="3" fillId="0" borderId="25" xfId="0" applyNumberFormat="1" applyFont="1" applyBorder="1" applyAlignment="1">
      <alignment horizontal="left" vertical="center" wrapText="1"/>
    </xf>
    <xf numFmtId="164" fontId="4" fillId="0" borderId="10" xfId="1" applyNumberFormat="1" applyFont="1" applyFill="1" applyBorder="1"/>
    <xf numFmtId="0" fontId="3" fillId="0" borderId="28" xfId="0" applyFont="1" applyBorder="1"/>
    <xf numFmtId="0" fontId="4" fillId="0" borderId="29" xfId="0" applyFont="1" applyBorder="1" applyAlignment="1">
      <alignment horizontal="center"/>
    </xf>
    <xf numFmtId="164" fontId="4" fillId="0" borderId="29" xfId="1" applyNumberFormat="1" applyFont="1" applyFill="1" applyBorder="1"/>
    <xf numFmtId="0" fontId="0" fillId="0" borderId="31" xfId="0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 applyAlignment="1">
      <alignment horizontal="center"/>
    </xf>
    <xf numFmtId="164" fontId="4" fillId="0" borderId="3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 applyBorder="1"/>
    <xf numFmtId="164" fontId="1" fillId="0" borderId="0" xfId="1" applyNumberFormat="1" applyFont="1" applyFill="1" applyBorder="1"/>
    <xf numFmtId="164" fontId="0" fillId="0" borderId="0" xfId="1" applyNumberFormat="1" applyFont="1" applyFill="1"/>
    <xf numFmtId="167" fontId="0" fillId="0" borderId="0" xfId="2" applyNumberFormat="1" applyFo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0" xfId="1" applyNumberFormat="1" applyFont="1" applyBorder="1"/>
    <xf numFmtId="0" fontId="0" fillId="0" borderId="21" xfId="0" applyBorder="1"/>
    <xf numFmtId="0" fontId="0" fillId="0" borderId="15" xfId="0" applyBorder="1"/>
    <xf numFmtId="0" fontId="0" fillId="0" borderId="15" xfId="0" quotePrefix="1" applyBorder="1"/>
    <xf numFmtId="0" fontId="0" fillId="0" borderId="5" xfId="0" applyBorder="1"/>
    <xf numFmtId="2" fontId="0" fillId="0" borderId="6" xfId="0" applyNumberFormat="1" applyBorder="1"/>
    <xf numFmtId="0" fontId="2" fillId="0" borderId="0" xfId="0" applyFont="1" applyAlignment="1">
      <alignment horizontal="left"/>
    </xf>
    <xf numFmtId="2" fontId="0" fillId="0" borderId="0" xfId="0" applyNumberFormat="1"/>
    <xf numFmtId="168" fontId="0" fillId="0" borderId="0" xfId="0" applyNumberFormat="1"/>
    <xf numFmtId="166" fontId="0" fillId="0" borderId="0" xfId="0" applyNumberFormat="1"/>
    <xf numFmtId="1" fontId="0" fillId="0" borderId="0" xfId="0" applyNumberFormat="1"/>
    <xf numFmtId="169" fontId="0" fillId="0" borderId="0" xfId="0" applyNumberFormat="1"/>
    <xf numFmtId="0" fontId="5" fillId="0" borderId="0" xfId="0" applyFont="1"/>
    <xf numFmtId="2" fontId="0" fillId="0" borderId="35" xfId="0" applyNumberFormat="1" applyBorder="1"/>
    <xf numFmtId="2" fontId="0" fillId="0" borderId="36" xfId="0" applyNumberFormat="1" applyBorder="1"/>
    <xf numFmtId="2" fontId="0" fillId="0" borderId="37" xfId="0" applyNumberForma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0" fontId="3" fillId="0" borderId="10" xfId="0" applyFont="1" applyBorder="1" applyAlignment="1">
      <alignment horizontal="center" wrapText="1"/>
    </xf>
    <xf numFmtId="164" fontId="4" fillId="0" borderId="11" xfId="1" applyNumberFormat="1" applyFont="1" applyFill="1" applyBorder="1"/>
    <xf numFmtId="166" fontId="3" fillId="0" borderId="11" xfId="1" applyNumberFormat="1" applyFont="1" applyFill="1" applyBorder="1"/>
    <xf numFmtId="164" fontId="3" fillId="0" borderId="20" xfId="1" applyNumberFormat="1" applyFont="1" applyFill="1" applyBorder="1"/>
    <xf numFmtId="164" fontId="4" fillId="0" borderId="22" xfId="1" applyNumberFormat="1" applyFont="1" applyFill="1" applyBorder="1"/>
    <xf numFmtId="164" fontId="4" fillId="0" borderId="23" xfId="1" applyNumberFormat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NumberFormat="1" applyFont="1" applyFill="1" applyBorder="1"/>
    <xf numFmtId="164" fontId="3" fillId="0" borderId="4" xfId="1" applyNumberFormat="1" applyFont="1" applyFill="1" applyBorder="1"/>
    <xf numFmtId="164" fontId="3" fillId="0" borderId="26" xfId="1" applyNumberFormat="1" applyFont="1" applyFill="1" applyBorder="1"/>
    <xf numFmtId="164" fontId="3" fillId="0" borderId="27" xfId="1" applyNumberFormat="1" applyFont="1" applyFill="1" applyBorder="1"/>
    <xf numFmtId="10" fontId="3" fillId="0" borderId="10" xfId="2" applyNumberFormat="1" applyFont="1" applyFill="1" applyBorder="1"/>
    <xf numFmtId="10" fontId="3" fillId="0" borderId="11" xfId="2" applyNumberFormat="1" applyFont="1" applyFill="1" applyBorder="1"/>
    <xf numFmtId="10" fontId="3" fillId="0" borderId="29" xfId="2" applyNumberFormat="1" applyFont="1" applyFill="1" applyBorder="1"/>
    <xf numFmtId="10" fontId="3" fillId="0" borderId="30" xfId="2" applyNumberFormat="1" applyFont="1" applyFill="1" applyBorder="1"/>
    <xf numFmtId="10" fontId="4" fillId="0" borderId="33" xfId="2" applyNumberFormat="1" applyFont="1" applyFill="1" applyBorder="1"/>
    <xf numFmtId="10" fontId="4" fillId="0" borderId="34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12" xfId="1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165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3" fillId="0" borderId="12" xfId="1" applyNumberFormat="1" applyFont="1" applyFill="1" applyBorder="1" applyAlignment="1">
      <alignment horizontal="center"/>
    </xf>
    <xf numFmtId="0" fontId="0" fillId="0" borderId="13" xfId="0" quotePrefix="1" applyBorder="1"/>
    <xf numFmtId="1" fontId="3" fillId="0" borderId="15" xfId="1" applyNumberFormat="1" applyFont="1" applyFill="1" applyBorder="1" applyAlignment="1">
      <alignment horizontal="center"/>
    </xf>
    <xf numFmtId="0" fontId="0" fillId="0" borderId="0" xfId="1" quotePrefix="1" applyNumberFormat="1" applyFont="1" applyFill="1" applyBorder="1" applyAlignment="1"/>
    <xf numFmtId="1" fontId="3" fillId="0" borderId="16" xfId="1" applyNumberFormat="1" applyFont="1" applyFill="1" applyBorder="1" applyAlignment="1">
      <alignment horizontal="center"/>
    </xf>
    <xf numFmtId="0" fontId="0" fillId="0" borderId="17" xfId="0" applyBorder="1"/>
    <xf numFmtId="165" fontId="0" fillId="0" borderId="18" xfId="0" applyNumberFormat="1" applyBorder="1" applyAlignment="1">
      <alignment horizontal="center"/>
    </xf>
    <xf numFmtId="170" fontId="0" fillId="0" borderId="0" xfId="0" applyNumberFormat="1"/>
    <xf numFmtId="167" fontId="0" fillId="0" borderId="0" xfId="2" applyNumberFormat="1" applyFont="1" applyFill="1"/>
    <xf numFmtId="164" fontId="0" fillId="0" borderId="0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showGridLines="0" tabSelected="1" zoomScale="70" zoomScaleNormal="70" workbookViewId="0">
      <selection activeCell="E18" sqref="E18"/>
    </sheetView>
  </sheetViews>
  <sheetFormatPr defaultRowHeight="15"/>
  <cols>
    <col min="1" max="1" width="1.85546875" customWidth="1"/>
    <col min="2" max="2" width="5.140625" customWidth="1"/>
    <col min="3" max="3" width="84" bestFit="1" customWidth="1"/>
    <col min="4" max="4" width="11.5703125" customWidth="1"/>
    <col min="5" max="5" width="10.7109375" bestFit="1" customWidth="1"/>
    <col min="6" max="6" width="10" customWidth="1"/>
    <col min="7" max="8" width="10.7109375" bestFit="1" customWidth="1"/>
    <col min="9" max="9" width="10.7109375" customWidth="1"/>
    <col min="10" max="10" width="11.140625" bestFit="1" customWidth="1"/>
    <col min="11" max="11" width="10" customWidth="1"/>
    <col min="12" max="12" width="36.85546875" bestFit="1" customWidth="1"/>
    <col min="13" max="13" width="16" bestFit="1" customWidth="1"/>
    <col min="14" max="17" width="14.140625" customWidth="1"/>
  </cols>
  <sheetData>
    <row r="2" spans="2:17" ht="15.75" thickBot="1">
      <c r="B2" s="1" t="s">
        <v>0</v>
      </c>
      <c r="K2" s="1" t="s">
        <v>1</v>
      </c>
    </row>
    <row r="3" spans="2:17" ht="15.75" thickBot="1">
      <c r="B3" s="2" t="s">
        <v>2</v>
      </c>
      <c r="C3" s="3"/>
      <c r="D3" s="4" t="s">
        <v>3</v>
      </c>
      <c r="E3" s="4">
        <v>2023</v>
      </c>
      <c r="F3" s="4">
        <v>2024</v>
      </c>
      <c r="G3" s="4">
        <v>2025</v>
      </c>
      <c r="H3" s="4">
        <v>2026</v>
      </c>
      <c r="I3" s="5">
        <v>2027</v>
      </c>
      <c r="K3" s="44" t="s">
        <v>4</v>
      </c>
      <c r="L3" s="45"/>
      <c r="M3" s="45">
        <f>E$3</f>
        <v>2023</v>
      </c>
      <c r="N3" s="45">
        <f>F$3</f>
        <v>2024</v>
      </c>
      <c r="O3" s="45">
        <f>G$3</f>
        <v>2025</v>
      </c>
      <c r="P3" s="45">
        <f>H$3</f>
        <v>2026</v>
      </c>
      <c r="Q3" s="46">
        <f>I$3</f>
        <v>2027</v>
      </c>
    </row>
    <row r="4" spans="2:17">
      <c r="B4" s="7">
        <v>1</v>
      </c>
      <c r="C4" s="8" t="s">
        <v>5</v>
      </c>
      <c r="D4" s="9" t="s">
        <v>6</v>
      </c>
      <c r="E4" s="10">
        <v>14592.741199408372</v>
      </c>
      <c r="F4" s="10">
        <v>15450.31616583345</v>
      </c>
      <c r="G4" s="10">
        <v>16448.872498153578</v>
      </c>
      <c r="H4" s="10">
        <v>17394.114960989438</v>
      </c>
      <c r="I4" s="11">
        <v>18256.183534442775</v>
      </c>
      <c r="K4" s="48" t="s">
        <v>7</v>
      </c>
      <c r="N4" s="60">
        <v>2.5</v>
      </c>
      <c r="O4" s="60">
        <v>2.5</v>
      </c>
      <c r="P4" s="60">
        <v>2.5</v>
      </c>
      <c r="Q4" s="61">
        <v>2.5</v>
      </c>
    </row>
    <row r="5" spans="2:17">
      <c r="B5" s="7"/>
      <c r="C5" s="8"/>
      <c r="D5" s="9"/>
      <c r="E5" s="10"/>
      <c r="F5" s="10"/>
      <c r="G5" s="10"/>
      <c r="H5" s="10"/>
      <c r="I5" s="11"/>
      <c r="K5" s="49" t="s">
        <v>8</v>
      </c>
      <c r="N5" s="54">
        <v>0</v>
      </c>
      <c r="O5" s="54">
        <f>N5</f>
        <v>0</v>
      </c>
      <c r="P5" s="54">
        <f>O5</f>
        <v>0</v>
      </c>
      <c r="Q5" s="62">
        <f>P5</f>
        <v>0</v>
      </c>
    </row>
    <row r="6" spans="2:17" ht="15.75" thickBot="1">
      <c r="B6" s="7">
        <v>2</v>
      </c>
      <c r="C6" s="8" t="s">
        <v>9</v>
      </c>
      <c r="D6" s="9" t="s">
        <v>10</v>
      </c>
      <c r="E6" s="10">
        <v>337.25456097674072</v>
      </c>
      <c r="F6" s="10">
        <v>357.07407705354598</v>
      </c>
      <c r="G6" s="10">
        <v>380.15183008604839</v>
      </c>
      <c r="H6" s="10">
        <v>401.99744000018887</v>
      </c>
      <c r="I6" s="11">
        <v>421.92080835839954</v>
      </c>
      <c r="K6" s="50" t="s">
        <v>11</v>
      </c>
      <c r="N6" s="54">
        <f>F24*100</f>
        <v>3.8955420700234278</v>
      </c>
      <c r="O6" s="54">
        <f>G24*100</f>
        <v>2.2579315973733345</v>
      </c>
      <c r="P6" s="54">
        <f>H24*100</f>
        <v>3.1645369727410513</v>
      </c>
      <c r="Q6" s="62">
        <f>I24*100</f>
        <v>1.2951350832660147</v>
      </c>
    </row>
    <row r="7" spans="2:17" ht="15.75" thickBot="1">
      <c r="B7" s="7">
        <v>3</v>
      </c>
      <c r="C7" s="8" t="s">
        <v>12</v>
      </c>
      <c r="D7" s="9" t="s">
        <v>13</v>
      </c>
      <c r="E7" s="10">
        <v>505.4925551475061</v>
      </c>
      <c r="F7" s="10">
        <v>535.19895198447068</v>
      </c>
      <c r="G7" s="10">
        <v>569.78894333603989</v>
      </c>
      <c r="H7" s="10">
        <v>602.53214224867418</v>
      </c>
      <c r="I7" s="11">
        <v>632.39419763309763</v>
      </c>
      <c r="K7" s="51" t="s">
        <v>14</v>
      </c>
      <c r="L7" s="52"/>
      <c r="M7" s="52"/>
      <c r="N7" s="63">
        <f>SUM(N4:N6)</f>
        <v>6.3955420700234278</v>
      </c>
      <c r="O7" s="63">
        <f>SUM(O4:O6)</f>
        <v>4.757931597373334</v>
      </c>
      <c r="P7" s="63">
        <f>SUM(P4:P6)</f>
        <v>5.6645369727410513</v>
      </c>
      <c r="Q7" s="64">
        <f>SUM(Q4:Q6)</f>
        <v>3.7951350832660147</v>
      </c>
    </row>
    <row r="8" spans="2:17" ht="27" thickBot="1">
      <c r="B8" s="7">
        <v>4</v>
      </c>
      <c r="C8" s="8" t="s">
        <v>15</v>
      </c>
      <c r="D8" s="65" t="s">
        <v>16</v>
      </c>
      <c r="E8" s="10">
        <v>528.22290973963834</v>
      </c>
      <c r="F8" s="10">
        <v>557.63512975039237</v>
      </c>
      <c r="G8" s="10">
        <v>593.84450187358902</v>
      </c>
      <c r="H8" s="10">
        <v>625.1285821714539</v>
      </c>
      <c r="I8" s="11">
        <v>647.3154092289526</v>
      </c>
      <c r="K8" s="51" t="s">
        <v>17</v>
      </c>
      <c r="L8" s="52"/>
      <c r="M8" s="52"/>
      <c r="N8" s="52">
        <v>-0.15</v>
      </c>
      <c r="O8" s="52">
        <v>-0.15</v>
      </c>
      <c r="P8" s="52">
        <v>-0.15</v>
      </c>
      <c r="Q8" s="52">
        <v>-0.15</v>
      </c>
    </row>
    <row r="9" spans="2:17">
      <c r="B9" s="7">
        <v>5</v>
      </c>
      <c r="C9" s="8" t="s">
        <v>18</v>
      </c>
      <c r="D9" s="9" t="s">
        <v>19</v>
      </c>
      <c r="E9" s="10">
        <v>47.232058633845767</v>
      </c>
      <c r="F9" s="10">
        <v>78.0384489727644</v>
      </c>
      <c r="G9" s="10">
        <v>69.01681079433483</v>
      </c>
      <c r="H9" s="10">
        <v>91.083568692218847</v>
      </c>
      <c r="I9" s="11">
        <v>92.767529479704194</v>
      </c>
    </row>
    <row r="10" spans="2:17">
      <c r="B10" s="7">
        <v>6</v>
      </c>
      <c r="C10" s="12" t="s">
        <v>20</v>
      </c>
      <c r="D10" s="13"/>
      <c r="E10" s="31">
        <f>SUM(E6:E9)</f>
        <v>1418.2020844977308</v>
      </c>
      <c r="F10" s="31">
        <f>SUM(F6:F9)</f>
        <v>1527.9466077611733</v>
      </c>
      <c r="G10" s="31">
        <f>SUM(G6:G9)</f>
        <v>1612.8020860900122</v>
      </c>
      <c r="H10" s="31">
        <f t="shared" ref="H10:I10" si="0">SUM(H6:H9)</f>
        <v>1720.7417331125359</v>
      </c>
      <c r="I10" s="66">
        <f t="shared" si="0"/>
        <v>1794.3979447001539</v>
      </c>
    </row>
    <row r="11" spans="2:17">
      <c r="B11" s="7">
        <v>7</v>
      </c>
      <c r="C11" s="8" t="s">
        <v>21</v>
      </c>
      <c r="D11" s="9"/>
      <c r="E11" s="10">
        <v>2.2098953025817489</v>
      </c>
      <c r="F11" s="10">
        <v>2.3334521156905552</v>
      </c>
      <c r="G11" s="10">
        <v>2.3271576768360402</v>
      </c>
      <c r="H11" s="10">
        <v>2.4140595562542311</v>
      </c>
      <c r="I11" s="11">
        <v>2.4355875921982948</v>
      </c>
    </row>
    <row r="12" spans="2:17" ht="15.75" thickBot="1">
      <c r="B12" s="7">
        <v>8</v>
      </c>
      <c r="C12" s="12" t="s">
        <v>22</v>
      </c>
      <c r="D12" s="9"/>
      <c r="E12" s="31">
        <f>E10-E11</f>
        <v>1415.992189195149</v>
      </c>
      <c r="F12" s="31">
        <f>F10-F11</f>
        <v>1525.6131556454827</v>
      </c>
      <c r="G12" s="31">
        <f t="shared" ref="G12:I12" si="1">G10-G11</f>
        <v>1610.474928413176</v>
      </c>
      <c r="H12" s="31">
        <f t="shared" si="1"/>
        <v>1718.3276735562818</v>
      </c>
      <c r="I12" s="66">
        <f t="shared" si="1"/>
        <v>1791.9623571079555</v>
      </c>
      <c r="K12" s="1" t="s">
        <v>23</v>
      </c>
    </row>
    <row r="13" spans="2:17" ht="45.75" thickBot="1">
      <c r="B13" s="7">
        <v>9</v>
      </c>
      <c r="C13" s="8" t="s">
        <v>24</v>
      </c>
      <c r="D13" s="9"/>
      <c r="E13" s="10"/>
      <c r="F13" s="14">
        <f>-F12*(-N5-N8)/100</f>
        <v>-2.2884197334682241</v>
      </c>
      <c r="G13" s="14">
        <f>-G12*(-O5-O8)/100</f>
        <v>-2.4157123926197639</v>
      </c>
      <c r="H13" s="14">
        <f>-H12*(-P5-P8)/100</f>
        <v>-2.5774915103344229</v>
      </c>
      <c r="I13" s="67">
        <f>-I12*(-Q5-Q8)/100</f>
        <v>-2.6879435356619332</v>
      </c>
      <c r="K13" s="82" t="s">
        <v>25</v>
      </c>
      <c r="L13" s="45" t="s">
        <v>26</v>
      </c>
      <c r="M13" s="83" t="s">
        <v>27</v>
      </c>
    </row>
    <row r="14" spans="2:17">
      <c r="B14" s="7">
        <v>10</v>
      </c>
      <c r="C14" s="8" t="s">
        <v>28</v>
      </c>
      <c r="D14" s="9"/>
      <c r="E14" s="10"/>
      <c r="F14" s="14"/>
      <c r="G14" s="14">
        <f>SUM($F13:F13)</f>
        <v>-2.2884197334682241</v>
      </c>
      <c r="H14" s="14">
        <f>SUM($F13:G13)</f>
        <v>-4.7041321260879876</v>
      </c>
      <c r="I14" s="67">
        <f>SUM($F13:H13)</f>
        <v>-7.2816236364224105</v>
      </c>
      <c r="K14" s="84">
        <v>2023</v>
      </c>
      <c r="L14" s="85" t="s">
        <v>29</v>
      </c>
      <c r="M14" s="86">
        <f>E18</f>
        <v>1846.3416730697704</v>
      </c>
    </row>
    <row r="15" spans="2:17" ht="15.75" thickBot="1">
      <c r="B15" s="7">
        <v>11</v>
      </c>
      <c r="C15" s="8" t="s">
        <v>30</v>
      </c>
      <c r="D15" s="15"/>
      <c r="E15" s="16"/>
      <c r="F15" s="16">
        <v>-7.603478672384778E-2</v>
      </c>
      <c r="G15" s="16">
        <v>-2.0868882488691121E-2</v>
      </c>
      <c r="H15" s="16">
        <v>-5.8368108759975001E-2</v>
      </c>
      <c r="I15" s="68">
        <v>-2.9382099386063398E-2</v>
      </c>
      <c r="K15" s="87">
        <v>2024</v>
      </c>
      <c r="L15" t="str">
        <f>"2023 Revenue Requirement x 1.0640"</f>
        <v>2023 Revenue Requirement x 1.0640</v>
      </c>
      <c r="M15" s="86">
        <f>M14*(1+N7%)</f>
        <v>1964.4252315273218</v>
      </c>
    </row>
    <row r="16" spans="2:17" ht="15.6" customHeight="1" thickBot="1">
      <c r="B16" s="7">
        <v>12</v>
      </c>
      <c r="C16" s="17" t="s">
        <v>31</v>
      </c>
      <c r="D16" s="18"/>
      <c r="E16" s="69">
        <f>SUM(E10)</f>
        <v>1418.2020844977308</v>
      </c>
      <c r="F16" s="69">
        <f>SUM(F10,F13:F15)</f>
        <v>1525.5821532409814</v>
      </c>
      <c r="G16" s="69">
        <f>SUM(G10,G13:G15)</f>
        <v>1608.0770850814356</v>
      </c>
      <c r="H16" s="69">
        <f t="shared" ref="H16" si="2">SUM(H10,H13:H15)</f>
        <v>1713.4017413673535</v>
      </c>
      <c r="I16" s="70">
        <f>SUM(I10,I13:I15)</f>
        <v>1784.3989954286833</v>
      </c>
      <c r="K16" s="88">
        <v>2025</v>
      </c>
      <c r="L16" s="89" t="str">
        <f>"2024 Revenue Requirement x 1.0476"</f>
        <v>2024 Revenue Requirement x 1.0476</v>
      </c>
      <c r="M16" s="86">
        <f>M15*(1+O7%)</f>
        <v>2057.8912403249346</v>
      </c>
    </row>
    <row r="17" spans="2:16" ht="26.25">
      <c r="B17" s="7">
        <v>13</v>
      </c>
      <c r="C17" s="3" t="s">
        <v>32</v>
      </c>
      <c r="D17" s="71" t="s">
        <v>33</v>
      </c>
      <c r="E17" s="72">
        <v>428.13958857203966</v>
      </c>
      <c r="F17" s="72">
        <f>E17*(1+N4%+N5%)</f>
        <v>438.84307828634059</v>
      </c>
      <c r="G17" s="72">
        <f>F17*(1+O4%+O5%)</f>
        <v>449.81415524349904</v>
      </c>
      <c r="H17" s="72">
        <f>G17*(1+P4%+P5%)</f>
        <v>461.0595091245865</v>
      </c>
      <c r="I17" s="73">
        <f>H17*(1+Q4%+Q5%)</f>
        <v>472.5859968527011</v>
      </c>
      <c r="K17" s="90">
        <v>2026</v>
      </c>
      <c r="L17" s="91" t="str">
        <f>"2025 Revenue Requirement x 1.0566"</f>
        <v>2025 Revenue Requirement x 1.0566</v>
      </c>
      <c r="M17" s="86">
        <f>M16*(1+P7%)</f>
        <v>2174.4612504919401</v>
      </c>
    </row>
    <row r="18" spans="2:16" ht="15.75" thickBot="1">
      <c r="B18" s="7">
        <v>14</v>
      </c>
      <c r="C18" s="12" t="s">
        <v>34</v>
      </c>
      <c r="D18" s="13"/>
      <c r="E18" s="31">
        <f>SUM(E16:E17)</f>
        <v>1846.3416730697704</v>
      </c>
      <c r="F18" s="31">
        <f>SUM(F16:F17)</f>
        <v>1964.425231527322</v>
      </c>
      <c r="G18" s="31">
        <f>SUM(G16:G17)</f>
        <v>2057.8912403249346</v>
      </c>
      <c r="H18" s="31">
        <f>SUM(H16:H17)</f>
        <v>2174.4612504919401</v>
      </c>
      <c r="I18" s="66">
        <f>SUM(I16:I17)</f>
        <v>2256.9849922813846</v>
      </c>
      <c r="J18" s="20"/>
      <c r="K18" s="92">
        <v>2027</v>
      </c>
      <c r="L18" s="93" t="str">
        <f>"2026 Revenue Requirement x 1.0380"</f>
        <v>2026 Revenue Requirement x 1.0380</v>
      </c>
      <c r="M18" s="94">
        <f>M17*(1+Q7%)</f>
        <v>2256.9849922813846</v>
      </c>
      <c r="N18" s="20"/>
      <c r="O18" s="20"/>
      <c r="P18" s="20"/>
    </row>
    <row r="19" spans="2:16">
      <c r="B19" s="7"/>
      <c r="C19" s="21"/>
      <c r="D19" s="22"/>
      <c r="E19" s="23"/>
      <c r="F19" s="23"/>
      <c r="G19" s="23"/>
      <c r="H19" s="23"/>
      <c r="I19" s="24"/>
      <c r="N19" s="20"/>
      <c r="O19" s="20"/>
      <c r="P19" s="20"/>
    </row>
    <row r="20" spans="2:16">
      <c r="B20" s="7"/>
      <c r="C20" s="25"/>
      <c r="D20" s="26"/>
      <c r="E20" s="27"/>
      <c r="F20" s="27"/>
      <c r="G20" s="27"/>
      <c r="H20" s="27"/>
      <c r="I20" s="28"/>
      <c r="N20" s="20"/>
      <c r="O20" s="20"/>
      <c r="P20" s="20"/>
    </row>
    <row r="21" spans="2:16" ht="15" customHeight="1">
      <c r="B21" s="7">
        <v>15</v>
      </c>
      <c r="C21" s="29" t="s">
        <v>35</v>
      </c>
      <c r="D21" s="26"/>
      <c r="E21" s="27"/>
      <c r="F21" s="74">
        <f>F16-E16</f>
        <v>107.3800687432506</v>
      </c>
      <c r="G21" s="74">
        <f>G16-F16</f>
        <v>82.494931840454228</v>
      </c>
      <c r="H21" s="74">
        <f>H16-G16</f>
        <v>105.32465628591785</v>
      </c>
      <c r="I21" s="75">
        <f>I16-H16</f>
        <v>70.997254061329841</v>
      </c>
      <c r="N21" s="20"/>
      <c r="O21" s="20"/>
      <c r="P21" s="20"/>
    </row>
    <row r="22" spans="2:16" ht="42.6" customHeight="1">
      <c r="B22" s="7">
        <v>16</v>
      </c>
      <c r="C22" s="30" t="s">
        <v>36</v>
      </c>
      <c r="D22" s="13"/>
      <c r="E22" s="31"/>
      <c r="F22" s="76">
        <f>(F16-E16)/E18</f>
        <v>5.8158286902942516E-2</v>
      </c>
      <c r="G22" s="76">
        <f>(G16-F16)/F18</f>
        <v>4.199443710887138E-2</v>
      </c>
      <c r="H22" s="76">
        <f>(H16-G16)/G18</f>
        <v>5.1180866229493943E-2</v>
      </c>
      <c r="I22" s="77">
        <f>(I16-H16)/H18</f>
        <v>3.265050322017362E-2</v>
      </c>
    </row>
    <row r="23" spans="2:16" ht="15.75" thickBot="1">
      <c r="B23" s="7">
        <v>17</v>
      </c>
      <c r="C23" s="32" t="s">
        <v>37</v>
      </c>
      <c r="D23" s="33"/>
      <c r="E23" s="34"/>
      <c r="F23" s="78">
        <f>E16/E18*(N4+N5)/100</f>
        <v>1.9202866202708235E-2</v>
      </c>
      <c r="G23" s="78">
        <f>F16/F18*(O4+O5)/100</f>
        <v>1.9415121135138033E-2</v>
      </c>
      <c r="H23" s="78">
        <f>G16/G18*(P4+P5)/100</f>
        <v>1.953549650208343E-2</v>
      </c>
      <c r="I23" s="79">
        <f>H16/H18*(Q4+Q5)/100</f>
        <v>1.9699152387513474E-2</v>
      </c>
    </row>
    <row r="24" spans="2:16" ht="15.75" thickBot="1">
      <c r="B24" s="35">
        <v>18</v>
      </c>
      <c r="C24" s="36" t="s">
        <v>38</v>
      </c>
      <c r="D24" s="37"/>
      <c r="E24" s="38"/>
      <c r="F24" s="80">
        <f>F22-F23</f>
        <v>3.8955420700234278E-2</v>
      </c>
      <c r="G24" s="80">
        <f>G22-G23</f>
        <v>2.2579315973733347E-2</v>
      </c>
      <c r="H24" s="80">
        <f>H22-H23</f>
        <v>3.1645369727410513E-2</v>
      </c>
      <c r="I24" s="81">
        <f>I22-I23</f>
        <v>1.2951350832660146E-2</v>
      </c>
    </row>
    <row r="25" spans="2:16">
      <c r="C25" t="s">
        <v>39</v>
      </c>
      <c r="D25" s="6"/>
      <c r="E25" s="39"/>
      <c r="F25" s="40"/>
      <c r="G25" s="40"/>
      <c r="H25" s="40"/>
      <c r="I25" s="40"/>
    </row>
    <row r="26" spans="2:16">
      <c r="C26" t="s">
        <v>40</v>
      </c>
      <c r="D26" s="6"/>
      <c r="F26" s="41"/>
      <c r="G26" s="41"/>
      <c r="H26" s="41"/>
      <c r="I26" s="41"/>
    </row>
    <row r="28" spans="2:16" ht="12.6" customHeight="1"/>
    <row r="29" spans="2:16">
      <c r="J29" s="20"/>
      <c r="K29" s="43"/>
    </row>
    <row r="30" spans="2:16">
      <c r="J30" s="19"/>
    </row>
    <row r="31" spans="2:16">
      <c r="J31" s="19"/>
    </row>
    <row r="32" spans="2:16">
      <c r="J32" s="19"/>
    </row>
    <row r="33" spans="3:14">
      <c r="J33" s="47"/>
      <c r="K33" s="47"/>
      <c r="L33" s="47"/>
      <c r="M33" s="47"/>
      <c r="N33" s="47"/>
    </row>
    <row r="34" spans="3:14">
      <c r="J34" s="47"/>
      <c r="K34" s="47"/>
      <c r="L34" s="47"/>
      <c r="M34" s="47"/>
      <c r="N34" s="47"/>
    </row>
    <row r="35" spans="3:14">
      <c r="J35" s="47"/>
      <c r="K35" s="47"/>
      <c r="L35" s="47"/>
      <c r="M35" s="47"/>
      <c r="N35" s="47"/>
    </row>
    <row r="36" spans="3:14">
      <c r="J36" s="47"/>
      <c r="K36" s="47"/>
      <c r="L36" s="47"/>
      <c r="M36" s="47"/>
      <c r="N36" s="47"/>
    </row>
    <row r="37" spans="3:14">
      <c r="J37" s="47"/>
      <c r="K37" s="47"/>
      <c r="L37" s="47"/>
      <c r="M37" s="47"/>
      <c r="N37" s="47"/>
    </row>
    <row r="38" spans="3:14">
      <c r="J38" s="47"/>
      <c r="K38" s="47"/>
      <c r="L38" s="47"/>
      <c r="M38" s="47"/>
      <c r="N38" s="47"/>
    </row>
    <row r="40" spans="3:14">
      <c r="C40" s="53"/>
      <c r="D40" s="6"/>
      <c r="E40" s="6"/>
      <c r="F40" s="6"/>
      <c r="G40" s="6"/>
      <c r="H40" s="6"/>
      <c r="I40" s="6"/>
      <c r="J40" s="19"/>
      <c r="K40" s="19"/>
      <c r="L40" s="19"/>
      <c r="M40" s="19"/>
    </row>
    <row r="41" spans="3:14">
      <c r="D41" s="54"/>
      <c r="E41" s="55"/>
      <c r="F41" s="55"/>
      <c r="G41" s="55"/>
      <c r="H41" s="55"/>
      <c r="I41" s="55"/>
    </row>
    <row r="42" spans="3:14">
      <c r="E42" s="56"/>
      <c r="F42" s="56"/>
      <c r="G42" s="56"/>
      <c r="H42" s="56"/>
      <c r="I42" s="56"/>
    </row>
    <row r="44" spans="3:14">
      <c r="C44" s="53"/>
      <c r="D44" s="6"/>
      <c r="E44" s="6"/>
      <c r="F44" s="6"/>
      <c r="G44" s="6"/>
      <c r="H44" s="6"/>
      <c r="I44" s="6"/>
    </row>
    <row r="45" spans="3:14">
      <c r="D45" s="54"/>
      <c r="E45" s="54"/>
      <c r="F45" s="57"/>
      <c r="G45" s="57"/>
      <c r="H45" s="57"/>
      <c r="I45" s="57"/>
      <c r="J45" s="19"/>
      <c r="K45" s="19"/>
      <c r="L45" s="19"/>
      <c r="M45" s="19"/>
    </row>
    <row r="48" spans="3:14">
      <c r="E48" s="20"/>
      <c r="F48" s="58"/>
      <c r="G48" s="58"/>
      <c r="H48" s="58"/>
      <c r="I48" s="58"/>
      <c r="J48" s="20"/>
    </row>
    <row r="51" spans="3:3" ht="28.5">
      <c r="C51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1"/>
  <sheetViews>
    <sheetView showGridLines="0" zoomScale="70" zoomScaleNormal="70" workbookViewId="0">
      <selection activeCell="I18" sqref="I18"/>
    </sheetView>
  </sheetViews>
  <sheetFormatPr defaultColWidth="8.7109375" defaultRowHeight="15"/>
  <cols>
    <col min="1" max="1" width="1.85546875" customWidth="1"/>
    <col min="2" max="2" width="5.140625" customWidth="1"/>
    <col min="3" max="3" width="84" bestFit="1" customWidth="1"/>
    <col min="4" max="4" width="11.5703125" customWidth="1"/>
    <col min="5" max="5" width="10.7109375" bestFit="1" customWidth="1"/>
    <col min="6" max="6" width="10" customWidth="1"/>
    <col min="7" max="8" width="10.7109375" bestFit="1" customWidth="1"/>
    <col min="9" max="9" width="10.7109375" customWidth="1"/>
    <col min="10" max="10" width="11.140625" bestFit="1" customWidth="1"/>
    <col min="11" max="11" width="10" customWidth="1"/>
    <col min="12" max="12" width="36.85546875" bestFit="1" customWidth="1"/>
    <col min="13" max="17" width="14.140625" customWidth="1"/>
  </cols>
  <sheetData>
    <row r="2" spans="2:17" ht="15.75" thickBot="1">
      <c r="B2" s="1" t="s">
        <v>41</v>
      </c>
      <c r="K2" s="1" t="s">
        <v>42</v>
      </c>
      <c r="N2" s="20"/>
      <c r="O2" s="20"/>
      <c r="P2" s="20"/>
      <c r="Q2" s="20"/>
    </row>
    <row r="3" spans="2:17" ht="15.75" thickBot="1">
      <c r="B3" s="2" t="s">
        <v>2</v>
      </c>
      <c r="C3" s="3"/>
      <c r="D3" s="4" t="s">
        <v>3</v>
      </c>
      <c r="E3" s="4">
        <v>2023</v>
      </c>
      <c r="F3" s="4">
        <v>2024</v>
      </c>
      <c r="G3" s="4">
        <v>2025</v>
      </c>
      <c r="H3" s="4">
        <v>2026</v>
      </c>
      <c r="I3" s="5">
        <v>2027</v>
      </c>
      <c r="K3" s="44" t="s">
        <v>4</v>
      </c>
      <c r="L3" s="45"/>
      <c r="M3" s="45">
        <f>E$3</f>
        <v>2023</v>
      </c>
      <c r="N3" s="45">
        <f>F$3</f>
        <v>2024</v>
      </c>
      <c r="O3" s="45">
        <f>G$3</f>
        <v>2025</v>
      </c>
      <c r="P3" s="45">
        <f>H$3</f>
        <v>2026</v>
      </c>
      <c r="Q3" s="46">
        <f>I$3</f>
        <v>2027</v>
      </c>
    </row>
    <row r="4" spans="2:17">
      <c r="B4" s="7">
        <v>1</v>
      </c>
      <c r="C4" s="8" t="s">
        <v>5</v>
      </c>
      <c r="D4" s="9" t="s">
        <v>6</v>
      </c>
      <c r="E4" s="10">
        <v>9372.004705661373</v>
      </c>
      <c r="F4" s="10">
        <v>9962.9062270764207</v>
      </c>
      <c r="G4" s="10">
        <v>10641.235196890641</v>
      </c>
      <c r="H4" s="10">
        <v>11301.820210901804</v>
      </c>
      <c r="I4" s="11">
        <v>11880.466818617997</v>
      </c>
      <c r="K4" s="48" t="s">
        <v>7</v>
      </c>
      <c r="N4" s="60">
        <v>3.3</v>
      </c>
      <c r="O4" s="60">
        <v>3.3</v>
      </c>
      <c r="P4" s="60">
        <v>3.3</v>
      </c>
      <c r="Q4" s="61">
        <v>3.3</v>
      </c>
    </row>
    <row r="5" spans="2:17">
      <c r="B5" s="7"/>
      <c r="C5" s="8"/>
      <c r="D5" s="9"/>
      <c r="E5" s="10"/>
      <c r="F5" s="10"/>
      <c r="G5" s="10"/>
      <c r="H5" s="10"/>
      <c r="I5" s="11"/>
      <c r="K5" s="49" t="s">
        <v>8</v>
      </c>
      <c r="N5" s="54">
        <v>-0.3</v>
      </c>
      <c r="O5" s="54">
        <f>N5</f>
        <v>-0.3</v>
      </c>
      <c r="P5" s="54">
        <f>O5</f>
        <v>-0.3</v>
      </c>
      <c r="Q5" s="62">
        <f>P5</f>
        <v>-0.3</v>
      </c>
    </row>
    <row r="6" spans="2:17" ht="15.75" thickBot="1">
      <c r="B6" s="7">
        <v>2</v>
      </c>
      <c r="C6" s="8" t="s">
        <v>9</v>
      </c>
      <c r="D6" s="9" t="s">
        <v>10</v>
      </c>
      <c r="E6" s="10">
        <v>217.98975208607527</v>
      </c>
      <c r="F6" s="10">
        <v>231.7338703545775</v>
      </c>
      <c r="G6" s="10">
        <v>247.51151397077348</v>
      </c>
      <c r="H6" s="10">
        <v>262.87644602689033</v>
      </c>
      <c r="I6" s="11">
        <v>276.33551399919725</v>
      </c>
      <c r="K6" s="50" t="s">
        <v>11</v>
      </c>
      <c r="N6" s="54">
        <f>F24*100</f>
        <v>2.246096930913406</v>
      </c>
      <c r="O6" s="54">
        <f>G24*100</f>
        <v>1.71528895019523</v>
      </c>
      <c r="P6" s="54">
        <f>H24*100</f>
        <v>2.7465469991819176</v>
      </c>
      <c r="Q6" s="62">
        <f>I24*100</f>
        <v>1.8075251240536458</v>
      </c>
    </row>
    <row r="7" spans="2:17" ht="15.75" thickBot="1">
      <c r="B7" s="7">
        <v>3</v>
      </c>
      <c r="C7" s="8" t="s">
        <v>12</v>
      </c>
      <c r="D7" s="9" t="s">
        <v>13</v>
      </c>
      <c r="E7" s="10">
        <v>324.64624300410992</v>
      </c>
      <c r="F7" s="10">
        <v>345.11499036585053</v>
      </c>
      <c r="G7" s="10">
        <v>368.61221258045191</v>
      </c>
      <c r="H7" s="10">
        <v>391.49479417532064</v>
      </c>
      <c r="I7" s="11">
        <v>411.53902416390343</v>
      </c>
      <c r="K7" s="51" t="s">
        <v>14</v>
      </c>
      <c r="L7" s="52"/>
      <c r="M7" s="52"/>
      <c r="N7" s="63">
        <f>SUM(N4:N6)</f>
        <v>5.2460969309134065</v>
      </c>
      <c r="O7" s="63">
        <f>SUM(O4:O6)</f>
        <v>4.7152889501952302</v>
      </c>
      <c r="P7" s="63">
        <f>SUM(P4:P6)</f>
        <v>5.746546999181918</v>
      </c>
      <c r="Q7" s="64">
        <f>SUM(Q4:Q6)</f>
        <v>4.8075251240536456</v>
      </c>
    </row>
    <row r="8" spans="2:17" ht="27" thickBot="1">
      <c r="B8" s="7">
        <v>4</v>
      </c>
      <c r="C8" s="8" t="s">
        <v>15</v>
      </c>
      <c r="D8" s="65" t="s">
        <v>16</v>
      </c>
      <c r="E8" s="10">
        <v>460.0901355931461</v>
      </c>
      <c r="F8" s="10">
        <v>481.27160901619948</v>
      </c>
      <c r="G8" s="10">
        <v>522.02154806664453</v>
      </c>
      <c r="H8" s="10">
        <v>557.26201378704911</v>
      </c>
      <c r="I8" s="11">
        <v>592.31796574933151</v>
      </c>
      <c r="K8" s="51" t="s">
        <v>17</v>
      </c>
      <c r="L8" s="52"/>
      <c r="M8" s="52"/>
      <c r="N8" s="52">
        <v>-0.15</v>
      </c>
      <c r="O8" s="52">
        <v>-0.15</v>
      </c>
      <c r="P8" s="52">
        <v>-0.15</v>
      </c>
      <c r="Q8" s="52">
        <v>-0.15</v>
      </c>
    </row>
    <row r="9" spans="2:17">
      <c r="B9" s="7">
        <v>5</v>
      </c>
      <c r="C9" s="8" t="s">
        <v>18</v>
      </c>
      <c r="D9" s="65" t="s">
        <v>19</v>
      </c>
      <c r="E9" s="10">
        <v>41.502291446578951</v>
      </c>
      <c r="F9" s="10">
        <v>59.182313224394235</v>
      </c>
      <c r="G9" s="10">
        <v>47.287158129899986</v>
      </c>
      <c r="H9" s="10">
        <v>64.387537884466781</v>
      </c>
      <c r="I9" s="11">
        <v>74.189177544397765</v>
      </c>
    </row>
    <row r="10" spans="2:17">
      <c r="B10" s="7">
        <v>6</v>
      </c>
      <c r="C10" s="12" t="s">
        <v>20</v>
      </c>
      <c r="D10" s="13"/>
      <c r="E10" s="31">
        <f>SUM(E6:E9)</f>
        <v>1044.2284221299101</v>
      </c>
      <c r="F10" s="31">
        <f>SUM(F6:F9)</f>
        <v>1117.3027829610216</v>
      </c>
      <c r="G10" s="31">
        <f>SUM(G6:G9)</f>
        <v>1185.43243274777</v>
      </c>
      <c r="H10" s="31">
        <f t="shared" ref="H10:I10" si="0">SUM(H6:H9)</f>
        <v>1276.0207918737269</v>
      </c>
      <c r="I10" s="66">
        <f t="shared" si="0"/>
        <v>1354.3816814568299</v>
      </c>
    </row>
    <row r="11" spans="2:17">
      <c r="B11" s="7">
        <v>7</v>
      </c>
      <c r="C11" s="8" t="s">
        <v>21</v>
      </c>
      <c r="D11" s="9"/>
      <c r="E11" s="10">
        <v>17.163298222418305</v>
      </c>
      <c r="F11" s="10">
        <v>17.366959804595552</v>
      </c>
      <c r="G11" s="10">
        <v>17.538720886256826</v>
      </c>
      <c r="H11" s="10">
        <v>17.752694321310361</v>
      </c>
      <c r="I11" s="11">
        <v>18.00268596492101</v>
      </c>
    </row>
    <row r="12" spans="2:17" ht="15.75" thickBot="1">
      <c r="B12" s="7">
        <v>8</v>
      </c>
      <c r="C12" s="12" t="s">
        <v>22</v>
      </c>
      <c r="D12" s="9"/>
      <c r="E12" s="31">
        <f>E10-E11</f>
        <v>1027.0651239074919</v>
      </c>
      <c r="F12" s="31">
        <f t="shared" ref="F12:I12" si="1">F10-F11</f>
        <v>1099.9358231564261</v>
      </c>
      <c r="G12" s="31">
        <f t="shared" si="1"/>
        <v>1167.8937118615131</v>
      </c>
      <c r="H12" s="31">
        <f t="shared" si="1"/>
        <v>1258.2680975524165</v>
      </c>
      <c r="I12" s="66">
        <f t="shared" si="1"/>
        <v>1336.3789954919089</v>
      </c>
      <c r="K12" s="1" t="s">
        <v>43</v>
      </c>
    </row>
    <row r="13" spans="2:17" ht="45.75" thickBot="1">
      <c r="B13" s="7">
        <v>9</v>
      </c>
      <c r="C13" s="8" t="s">
        <v>44</v>
      </c>
      <c r="D13" s="9"/>
      <c r="E13" s="10"/>
      <c r="F13" s="14">
        <f>-F12*(-N5-N8)/100</f>
        <v>-4.9497112042039166</v>
      </c>
      <c r="G13" s="14">
        <f>-G12*(-O5-O8)/100</f>
        <v>-5.2555217033768091</v>
      </c>
      <c r="H13" s="14">
        <f>-H12*(-P5-P8)/100</f>
        <v>-5.6622064389858737</v>
      </c>
      <c r="I13" s="67">
        <f>-I12*(-Q5-Q8)/100</f>
        <v>-6.0137054797135896</v>
      </c>
      <c r="K13" s="82" t="s">
        <v>25</v>
      </c>
      <c r="L13" s="45" t="s">
        <v>26</v>
      </c>
      <c r="M13" s="83" t="s">
        <v>27</v>
      </c>
    </row>
    <row r="14" spans="2:17">
      <c r="B14" s="7">
        <v>10</v>
      </c>
      <c r="C14" s="8" t="s">
        <v>28</v>
      </c>
      <c r="D14" s="9"/>
      <c r="E14" s="10"/>
      <c r="F14" s="14"/>
      <c r="G14" s="14">
        <f>SUM($F13:F13)</f>
        <v>-4.9497112042039166</v>
      </c>
      <c r="H14" s="14">
        <f>SUM($F13:G13)</f>
        <v>-10.205232907580726</v>
      </c>
      <c r="I14" s="67">
        <f>SUM($F13:H13)</f>
        <v>-15.867439346566599</v>
      </c>
      <c r="K14" s="84">
        <v>2023</v>
      </c>
      <c r="L14" s="85" t="s">
        <v>29</v>
      </c>
      <c r="M14" s="86">
        <f>E18</f>
        <v>1647.2377421294868</v>
      </c>
    </row>
    <row r="15" spans="2:17" ht="15.75" thickBot="1">
      <c r="B15" s="7">
        <v>11</v>
      </c>
      <c r="C15" s="8" t="s">
        <v>30</v>
      </c>
      <c r="D15" s="15"/>
      <c r="E15" s="16"/>
      <c r="F15" s="10">
        <v>0.20075940780736284</v>
      </c>
      <c r="G15" s="10">
        <v>0.44041199195315539</v>
      </c>
      <c r="H15" s="10">
        <v>0.64510736025040971</v>
      </c>
      <c r="I15" s="11">
        <v>0.82135304445546409</v>
      </c>
      <c r="K15" s="87">
        <v>2024</v>
      </c>
      <c r="L15" t="str">
        <f>"2023 Revenue Requirement x 1.0525"</f>
        <v>2023 Revenue Requirement x 1.0525</v>
      </c>
      <c r="M15" s="86">
        <f>M14*(1+N7%)</f>
        <v>1733.6534307641891</v>
      </c>
    </row>
    <row r="16" spans="2:17" ht="15.6" customHeight="1" thickBot="1">
      <c r="B16" s="7">
        <v>12</v>
      </c>
      <c r="C16" s="17" t="s">
        <v>31</v>
      </c>
      <c r="D16" s="18"/>
      <c r="E16" s="69">
        <f>SUM(E10)</f>
        <v>1044.2284221299101</v>
      </c>
      <c r="F16" s="69">
        <f>SUM(F10,F13:F15)</f>
        <v>1112.5538311646251</v>
      </c>
      <c r="G16" s="69">
        <f>SUM(G10,G13:G15)</f>
        <v>1175.6676118321425</v>
      </c>
      <c r="H16" s="69">
        <f t="shared" ref="H16:I16" si="2">SUM(H10,H13:H15)</f>
        <v>1260.7984598874109</v>
      </c>
      <c r="I16" s="70">
        <f t="shared" si="2"/>
        <v>1333.3218896750052</v>
      </c>
      <c r="K16" s="88">
        <v>2025</v>
      </c>
      <c r="L16" s="89" t="str">
        <f>"2024 Revenue Requirement x 1.0472"</f>
        <v>2024 Revenue Requirement x 1.0472</v>
      </c>
      <c r="M16" s="86">
        <f>M15*(1+O7%)</f>
        <v>1815.4001994196935</v>
      </c>
    </row>
    <row r="17" spans="2:16" ht="26.25">
      <c r="B17" s="7">
        <v>13</v>
      </c>
      <c r="C17" s="3" t="s">
        <v>32</v>
      </c>
      <c r="D17" s="71" t="s">
        <v>45</v>
      </c>
      <c r="E17" s="72">
        <v>603.00931999957686</v>
      </c>
      <c r="F17" s="72">
        <f>E17*(1+N4%+N5%)</f>
        <v>621.09959959956416</v>
      </c>
      <c r="G17" s="72">
        <f>F17*(1+O4%+O5%)</f>
        <v>639.73258758755105</v>
      </c>
      <c r="H17" s="72">
        <f>G17*(1+P4%+P5%)</f>
        <v>658.92456521517761</v>
      </c>
      <c r="I17" s="73">
        <f>H17*(1+Q4%+Q5%)</f>
        <v>678.69230217163295</v>
      </c>
      <c r="K17" s="90">
        <v>2026</v>
      </c>
      <c r="L17" s="91" t="str">
        <f>"2025 Revenue Requirement x 1.0575"</f>
        <v>2025 Revenue Requirement x 1.0575</v>
      </c>
      <c r="M17" s="86">
        <f>M16*(1+P7%)</f>
        <v>1919.7230251025883</v>
      </c>
    </row>
    <row r="18" spans="2:16" ht="15.75" thickBot="1">
      <c r="B18" s="7">
        <v>14</v>
      </c>
      <c r="C18" s="12" t="s">
        <v>34</v>
      </c>
      <c r="D18" s="13"/>
      <c r="E18" s="31">
        <f>SUM(E16:E17)</f>
        <v>1647.2377421294868</v>
      </c>
      <c r="F18" s="31">
        <f>SUM(F16:F17)</f>
        <v>1733.6534307641891</v>
      </c>
      <c r="G18" s="31">
        <f>SUM(G16:G17)</f>
        <v>1815.4001994196935</v>
      </c>
      <c r="H18" s="31">
        <f>SUM(H16:H17)</f>
        <v>1919.7230251025885</v>
      </c>
      <c r="I18" s="66">
        <f>SUM(I16:I17)</f>
        <v>2012.0141918466381</v>
      </c>
      <c r="J18" s="20"/>
      <c r="K18" s="92">
        <v>2027</v>
      </c>
      <c r="L18" s="93" t="str">
        <f>"2026 Revenue Requirement x 1.0481"</f>
        <v>2026 Revenue Requirement x 1.0481</v>
      </c>
      <c r="M18" s="94">
        <f>M17*(1+Q7%)</f>
        <v>2012.0141918466379</v>
      </c>
      <c r="N18" s="20"/>
      <c r="O18" s="20"/>
      <c r="P18" s="20"/>
    </row>
    <row r="19" spans="2:16">
      <c r="B19" s="7"/>
      <c r="C19" s="21"/>
      <c r="D19" s="22"/>
      <c r="E19" s="23"/>
      <c r="F19" s="23"/>
      <c r="G19" s="23"/>
      <c r="H19" s="23"/>
      <c r="I19" s="24"/>
      <c r="L19" s="20"/>
      <c r="M19" s="20"/>
      <c r="N19" s="20"/>
      <c r="O19" s="20"/>
      <c r="P19" s="20"/>
    </row>
    <row r="20" spans="2:16">
      <c r="B20" s="7"/>
      <c r="C20" s="25"/>
      <c r="D20" s="26"/>
      <c r="E20" s="27"/>
      <c r="F20" s="27"/>
      <c r="G20" s="27"/>
      <c r="H20" s="27"/>
      <c r="I20" s="28"/>
      <c r="L20" s="20"/>
      <c r="M20" s="20"/>
      <c r="N20" s="20"/>
      <c r="O20" s="20"/>
      <c r="P20" s="20"/>
    </row>
    <row r="21" spans="2:16" ht="15" customHeight="1">
      <c r="B21" s="7">
        <v>15</v>
      </c>
      <c r="C21" s="29" t="s">
        <v>35</v>
      </c>
      <c r="D21" s="26"/>
      <c r="E21" s="27"/>
      <c r="F21" s="74">
        <f>F16-E16</f>
        <v>68.325409034714994</v>
      </c>
      <c r="G21" s="74">
        <f>G16-F16</f>
        <v>63.113780667517403</v>
      </c>
      <c r="H21" s="74">
        <f>H16-G16</f>
        <v>85.130848055268416</v>
      </c>
      <c r="I21" s="75">
        <f>I16-H16</f>
        <v>72.523429787594296</v>
      </c>
      <c r="L21" s="20"/>
      <c r="M21" s="20"/>
      <c r="N21" s="20"/>
      <c r="O21" s="20"/>
      <c r="P21" s="20"/>
    </row>
    <row r="22" spans="2:16" ht="42.6" customHeight="1">
      <c r="B22" s="7">
        <v>16</v>
      </c>
      <c r="C22" s="30" t="s">
        <v>36</v>
      </c>
      <c r="D22" s="13"/>
      <c r="E22" s="31"/>
      <c r="F22" s="76">
        <f>(F16-E16)/E18</f>
        <v>4.1478778252364762E-2</v>
      </c>
      <c r="G22" s="76">
        <f>(G16-F16)/F18</f>
        <v>3.6405073555962703E-2</v>
      </c>
      <c r="H22" s="76">
        <f>(H16-G16)/G18</f>
        <v>4.6893708661308472E-2</v>
      </c>
      <c r="I22" s="77">
        <f>(I16-H16)/H18</f>
        <v>3.7778069460681026E-2</v>
      </c>
      <c r="K22" s="1"/>
    </row>
    <row r="23" spans="2:16" ht="15.75" thickBot="1">
      <c r="B23" s="7">
        <v>17</v>
      </c>
      <c r="C23" s="32" t="s">
        <v>37</v>
      </c>
      <c r="D23" s="33"/>
      <c r="E23" s="34"/>
      <c r="F23" s="78">
        <f>E16/E18*(N4+N5)/100</f>
        <v>1.9017808943230703E-2</v>
      </c>
      <c r="G23" s="78">
        <f>F16/F18*(O4+O5)/100</f>
        <v>1.9252184054010402E-2</v>
      </c>
      <c r="H23" s="78">
        <f>G16/G18*(P4+P5)/100</f>
        <v>1.9428238669489298E-2</v>
      </c>
      <c r="I23" s="79">
        <f>H16/H18*(Q4+Q5)/100</f>
        <v>1.9702818220144566E-2</v>
      </c>
    </row>
    <row r="24" spans="2:16" ht="15.75" thickBot="1">
      <c r="B24" s="35">
        <v>18</v>
      </c>
      <c r="C24" s="36" t="s">
        <v>38</v>
      </c>
      <c r="D24" s="37"/>
      <c r="E24" s="38"/>
      <c r="F24" s="80">
        <f>F22-F23</f>
        <v>2.2460969309134059E-2</v>
      </c>
      <c r="G24" s="80">
        <f>G22-G23</f>
        <v>1.71528895019523E-2</v>
      </c>
      <c r="H24" s="80">
        <f>H22-H23</f>
        <v>2.7465469991819175E-2</v>
      </c>
      <c r="I24" s="81">
        <f>I22-I23</f>
        <v>1.8075251240536459E-2</v>
      </c>
    </row>
    <row r="25" spans="2:16">
      <c r="B25" t="s">
        <v>39</v>
      </c>
      <c r="C25" s="1"/>
      <c r="D25" s="6"/>
      <c r="E25" s="39"/>
      <c r="F25" s="40"/>
      <c r="G25" s="40"/>
      <c r="H25" s="40"/>
      <c r="I25" s="40"/>
    </row>
    <row r="26" spans="2:16">
      <c r="B26" t="s">
        <v>40</v>
      </c>
      <c r="C26" s="1"/>
      <c r="D26" s="6"/>
      <c r="F26" s="41"/>
      <c r="G26" s="41"/>
      <c r="H26" s="41"/>
      <c r="I26" s="41"/>
    </row>
    <row r="27" spans="2:16">
      <c r="C27" s="1"/>
      <c r="F27" s="20"/>
      <c r="G27" s="20"/>
      <c r="H27" s="20"/>
      <c r="I27" s="20"/>
    </row>
    <row r="28" spans="2:16" ht="12.6" customHeight="1"/>
    <row r="29" spans="2:16">
      <c r="C29" s="1"/>
      <c r="E29" s="20"/>
      <c r="F29" s="42"/>
      <c r="G29" s="42"/>
      <c r="H29" s="42"/>
      <c r="I29" s="42"/>
      <c r="J29" s="20"/>
      <c r="K29" s="96"/>
    </row>
    <row r="30" spans="2:16">
      <c r="F30" s="19"/>
      <c r="G30" s="19"/>
      <c r="H30" s="19"/>
      <c r="I30" s="19"/>
      <c r="J30" s="19"/>
    </row>
    <row r="31" spans="2:16">
      <c r="F31" s="95"/>
      <c r="G31" s="19"/>
      <c r="H31" s="19"/>
      <c r="I31" s="19"/>
      <c r="J31" s="19"/>
    </row>
    <row r="32" spans="2:16">
      <c r="F32" s="19"/>
      <c r="G32" s="19"/>
      <c r="H32" s="19"/>
      <c r="I32" s="19"/>
      <c r="J32" s="19"/>
    </row>
    <row r="33" spans="6:14">
      <c r="F33" s="42"/>
      <c r="G33" s="42"/>
      <c r="H33" s="42"/>
      <c r="I33" s="42"/>
      <c r="J33" s="19"/>
    </row>
    <row r="34" spans="6:14">
      <c r="F34" s="42"/>
      <c r="G34" s="42"/>
      <c r="H34" s="42"/>
      <c r="I34" s="42"/>
      <c r="J34" s="19"/>
    </row>
    <row r="35" spans="6:14">
      <c r="J35" s="19"/>
    </row>
    <row r="36" spans="6:14">
      <c r="J36" s="97"/>
      <c r="K36" s="97"/>
      <c r="L36" s="97"/>
      <c r="M36" s="97"/>
      <c r="N36" s="97"/>
    </row>
    <row r="37" spans="6:14">
      <c r="J37" s="97"/>
      <c r="K37" s="97"/>
      <c r="L37" s="97"/>
      <c r="M37" s="97"/>
      <c r="N37" s="97"/>
    </row>
    <row r="38" spans="6:14">
      <c r="J38" s="97"/>
      <c r="K38" s="97"/>
      <c r="L38" s="97"/>
      <c r="M38" s="97"/>
      <c r="N38" s="97"/>
    </row>
    <row r="39" spans="6:14">
      <c r="J39" s="97"/>
      <c r="K39" s="97"/>
      <c r="L39" s="97"/>
      <c r="M39" s="97"/>
      <c r="N39" s="97"/>
    </row>
    <row r="40" spans="6:14">
      <c r="J40" s="97"/>
      <c r="K40" s="97"/>
      <c r="L40" s="97"/>
      <c r="M40" s="97"/>
      <c r="N40" s="97"/>
    </row>
    <row r="41" spans="6:14">
      <c r="J41" s="97"/>
      <c r="K41" s="97"/>
      <c r="L41" s="97"/>
      <c r="M41" s="97"/>
      <c r="N41" s="9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2" ma:contentTypeDescription="Create a new document." ma:contentTypeScope="" ma:versionID="21d59457b66960e8c15923019cec9c6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5e740588a1269f5b41866aa20ec1764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6B832-C560-4C99-9FA1-8132A2D6BBCB}"/>
</file>

<file path=customXml/itemProps2.xml><?xml version="1.0" encoding="utf-8"?>
<ds:datastoreItem xmlns:ds="http://schemas.openxmlformats.org/officeDocument/2006/customXml" ds:itemID="{98EA6F9A-B107-4D4E-B2E1-BA33D2E120A3}"/>
</file>

<file path=customXml/itemProps3.xml><?xml version="1.0" encoding="utf-8"?>
<ds:datastoreItem xmlns:ds="http://schemas.openxmlformats.org/officeDocument/2006/customXml" ds:itemID="{D2ACB3E8-C51D-4B83-A3CE-153806275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I-01-A-Staff-007-01</dc:title>
  <dc:subject/>
  <dc:creator>TORRIE Melanie</dc:creator>
  <cp:keywords/>
  <dc:description/>
  <cp:lastModifiedBy>BUT Judy</cp:lastModifiedBy>
  <cp:revision/>
  <dcterms:created xsi:type="dcterms:W3CDTF">2021-11-04T19:29:16Z</dcterms:created>
  <dcterms:modified xsi:type="dcterms:W3CDTF">2022-01-05T21:19:34Z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IntervenorAcronym">
    <vt:lpwstr>SEC</vt:lpwstr>
  </property>
  <property fmtid="{D5CDD505-2E9C-101B-9397-08002B2CF9AE}" pid="5" name="WitnessApproved">
    <vt:lpwstr>Approved</vt:lpwstr>
  </property>
  <property fmtid="{D5CDD505-2E9C-101B-9397-08002B2CF9AE}" pid="6" name="DraftReady">
    <vt:lpwstr>Ready</vt:lpwstr>
  </property>
  <property fmtid="{D5CDD505-2E9C-101B-9397-08002B2CF9AE}" pid="7" name="ConfidentialFlag">
    <vt:bool>false</vt:bool>
  </property>
  <property fmtid="{D5CDD505-2E9C-101B-9397-08002B2CF9AE}" pid="8" name="Witness">
    <vt:lpwstr>JODOIN Joel, , VETSIS Stephen</vt:lpwstr>
  </property>
  <property fmtid="{D5CDD505-2E9C-101B-9397-08002B2CF9AE}" pid="11" name="Internal">
    <vt:lpwstr>No</vt:lpwstr>
  </property>
  <property fmtid="{D5CDD505-2E9C-101B-9397-08002B2CF9AE}" pid="13" name="IssueDate">
    <vt:filetime>2022-01-05T05:00:00Z</vt:filetime>
  </property>
  <property fmtid="{D5CDD505-2E9C-101B-9397-08002B2CF9AE}" pid="14" name="UTAuthors">
    <vt:lpwstr>104;#Anthony.NAVA@HydroOne.com;#95;#clement.li@HydroOne.com</vt:lpwstr>
  </property>
  <property fmtid="{D5CDD505-2E9C-101B-9397-08002B2CF9AE}" pid="15" name="Panel">
    <vt:lpwstr>4 - Finance &amp; Comp</vt:lpwstr>
  </property>
  <property fmtid="{D5CDD505-2E9C-101B-9397-08002B2CF9AE}" pid="17" name="Exhibit">
    <vt:lpwstr>JT-5.18</vt:lpwstr>
  </property>
  <property fmtid="{D5CDD505-2E9C-101B-9397-08002B2CF9AE}" pid="18" name="RAApproved">
    <vt:bool>true</vt:bool>
  </property>
  <property fmtid="{D5CDD505-2E9C-101B-9397-08002B2CF9AE}" pid="19" name="FormattingComplete">
    <vt:bool>true</vt:bool>
  </property>
  <property fmtid="{D5CDD505-2E9C-101B-9397-08002B2CF9AE}" pid="20" name="PDFCreated">
    <vt:bool>false</vt:bool>
  </property>
  <property fmtid="{D5CDD505-2E9C-101B-9397-08002B2CF9AE}" pid="21" name="RA">
    <vt:lpwstr>28;#Uri.Akselrud@HydroOne.com;#44;#Judy.BUT@HydroOne.com</vt:lpwstr>
  </property>
  <property fmtid="{D5CDD505-2E9C-101B-9397-08002B2CF9AE}" pid="22" name="RegDirectorApproved">
    <vt:bool>true</vt:bool>
  </property>
</Properties>
</file>