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\HO\RegulatoryAffairs\RAinternal\Dist Pric\EB-2021-0033_NHW\Draft Rate Order\For Filing\"/>
    </mc:Choice>
  </mc:AlternateContent>
  <bookViews>
    <workbookView xWindow="0" yWindow="0" windowWidth="28800" windowHeight="10800" activeTab="2"/>
  </bookViews>
  <sheets>
    <sheet name="Norfolk" sheetId="1" r:id="rId1"/>
    <sheet name="Haldimand" sheetId="2" r:id="rId2"/>
    <sheet name="Woodstoc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E11" i="3"/>
  <c r="M15" i="3"/>
  <c r="H19" i="3"/>
  <c r="H7" i="3"/>
  <c r="H3" i="3"/>
  <c r="G23" i="3"/>
  <c r="G19" i="3"/>
  <c r="M19" i="3"/>
  <c r="J16" i="3"/>
  <c r="J8" i="3"/>
  <c r="E7" i="3"/>
  <c r="I7" i="3" s="1"/>
  <c r="E3" i="3"/>
  <c r="M3" i="3"/>
  <c r="M23" i="2"/>
  <c r="E19" i="2"/>
  <c r="E15" i="2"/>
  <c r="E11" i="2"/>
  <c r="E3" i="2"/>
  <c r="I20" i="2"/>
  <c r="G19" i="2"/>
  <c r="I24" i="2"/>
  <c r="E23" i="1"/>
  <c r="E19" i="1"/>
  <c r="E15" i="1"/>
  <c r="M11" i="1"/>
  <c r="E7" i="1"/>
  <c r="E3" i="1"/>
  <c r="J12" i="2" l="1"/>
  <c r="J24" i="3"/>
  <c r="J11" i="3"/>
  <c r="K11" i="3" s="1"/>
  <c r="G11" i="2"/>
  <c r="I4" i="3"/>
  <c r="I3" i="2"/>
  <c r="I19" i="3"/>
  <c r="I3" i="3"/>
  <c r="G15" i="3"/>
  <c r="G15" i="2"/>
  <c r="I4" i="2"/>
  <c r="I24" i="3"/>
  <c r="K24" i="3" s="1"/>
  <c r="M3" i="2"/>
  <c r="H7" i="2"/>
  <c r="H11" i="2"/>
  <c r="M19" i="2"/>
  <c r="J4" i="2"/>
  <c r="J20" i="2"/>
  <c r="I5" i="2"/>
  <c r="I15" i="2"/>
  <c r="I20" i="3"/>
  <c r="I8" i="3"/>
  <c r="I9" i="3" s="1"/>
  <c r="M15" i="1"/>
  <c r="G3" i="2"/>
  <c r="I19" i="2"/>
  <c r="J20" i="3"/>
  <c r="G11" i="3"/>
  <c r="J12" i="3"/>
  <c r="J13" i="3" s="1"/>
  <c r="G3" i="3"/>
  <c r="M11" i="2"/>
  <c r="M15" i="2"/>
  <c r="G23" i="2"/>
  <c r="G7" i="3"/>
  <c r="H23" i="3"/>
  <c r="M3" i="1"/>
  <c r="M19" i="1"/>
  <c r="M7" i="2"/>
  <c r="G7" i="2"/>
  <c r="E15" i="3"/>
  <c r="M7" i="1"/>
  <c r="M23" i="1"/>
  <c r="E7" i="2"/>
  <c r="I7" i="2" s="1"/>
  <c r="E11" i="1"/>
  <c r="I11" i="3"/>
  <c r="J7" i="3"/>
  <c r="M23" i="3"/>
  <c r="J3" i="3"/>
  <c r="J4" i="3"/>
  <c r="I12" i="3"/>
  <c r="I16" i="3"/>
  <c r="K16" i="3" s="1"/>
  <c r="J19" i="3"/>
  <c r="E23" i="3"/>
  <c r="I23" i="3" s="1"/>
  <c r="M7" i="3"/>
  <c r="H11" i="3"/>
  <c r="M11" i="3"/>
  <c r="H15" i="3"/>
  <c r="J16" i="2"/>
  <c r="K20" i="2"/>
  <c r="I21" i="2"/>
  <c r="J8" i="2"/>
  <c r="J19" i="2"/>
  <c r="J15" i="2"/>
  <c r="J3" i="2"/>
  <c r="I11" i="2"/>
  <c r="I8" i="2"/>
  <c r="H23" i="2"/>
  <c r="I12" i="2"/>
  <c r="K12" i="2" s="1"/>
  <c r="I16" i="2"/>
  <c r="E23" i="2"/>
  <c r="I23" i="2" s="1"/>
  <c r="I25" i="2" s="1"/>
  <c r="J11" i="2"/>
  <c r="J24" i="2"/>
  <c r="K24" i="2" s="1"/>
  <c r="H3" i="2"/>
  <c r="H15" i="2"/>
  <c r="H19" i="2"/>
  <c r="I25" i="3" l="1"/>
  <c r="K15" i="2"/>
  <c r="I5" i="3"/>
  <c r="K19" i="2"/>
  <c r="K12" i="3"/>
  <c r="K4" i="3"/>
  <c r="K20" i="3"/>
  <c r="J17" i="2"/>
  <c r="K4" i="2"/>
  <c r="J5" i="2"/>
  <c r="I17" i="2"/>
  <c r="I21" i="3"/>
  <c r="K8" i="3"/>
  <c r="J21" i="2"/>
  <c r="J7" i="2"/>
  <c r="J9" i="2" s="1"/>
  <c r="I9" i="2"/>
  <c r="I15" i="3"/>
  <c r="I17" i="3" s="1"/>
  <c r="J15" i="3"/>
  <c r="K19" i="3"/>
  <c r="J21" i="3"/>
  <c r="J5" i="3"/>
  <c r="K3" i="3"/>
  <c r="I13" i="3"/>
  <c r="N11" i="3"/>
  <c r="K13" i="3"/>
  <c r="J23" i="3"/>
  <c r="J9" i="3"/>
  <c r="K7" i="3"/>
  <c r="K3" i="2"/>
  <c r="K5" i="2" s="1"/>
  <c r="K8" i="2"/>
  <c r="K11" i="2"/>
  <c r="J13" i="2"/>
  <c r="J23" i="2"/>
  <c r="N15" i="2"/>
  <c r="I13" i="2"/>
  <c r="K21" i="2"/>
  <c r="N19" i="2"/>
  <c r="K16" i="2"/>
  <c r="K7" i="2" l="1"/>
  <c r="K9" i="2" s="1"/>
  <c r="N3" i="2"/>
  <c r="K15" i="3"/>
  <c r="J17" i="3"/>
  <c r="N7" i="3"/>
  <c r="K9" i="3"/>
  <c r="K5" i="3"/>
  <c r="N3" i="3"/>
  <c r="K23" i="3"/>
  <c r="J25" i="3"/>
  <c r="K21" i="3"/>
  <c r="N19" i="3"/>
  <c r="K17" i="2"/>
  <c r="N7" i="2"/>
  <c r="K23" i="2"/>
  <c r="J25" i="2"/>
  <c r="N11" i="2"/>
  <c r="K13" i="2"/>
  <c r="N15" i="3" l="1"/>
  <c r="K17" i="3"/>
  <c r="K25" i="3"/>
  <c r="N23" i="3"/>
  <c r="K25" i="2"/>
  <c r="N23" i="2"/>
  <c r="J11" i="1" l="1"/>
  <c r="H11" i="1"/>
  <c r="J19" i="1"/>
  <c r="H19" i="1"/>
  <c r="J12" i="1"/>
  <c r="H7" i="1"/>
  <c r="J7" i="1"/>
  <c r="J15" i="1"/>
  <c r="H15" i="1"/>
  <c r="J23" i="1"/>
  <c r="H23" i="1"/>
  <c r="J3" i="1"/>
  <c r="H3" i="1"/>
  <c r="J4" i="1"/>
  <c r="J20" i="1"/>
  <c r="J8" i="1"/>
  <c r="J16" i="1"/>
  <c r="J24" i="1"/>
  <c r="J21" i="1" l="1"/>
  <c r="J9" i="1"/>
  <c r="J25" i="1"/>
  <c r="J5" i="1"/>
  <c r="J17" i="1"/>
  <c r="J13" i="1"/>
  <c r="I16" i="1" l="1"/>
  <c r="K16" i="1" s="1"/>
  <c r="G3" i="1"/>
  <c r="I3" i="1"/>
  <c r="K3" i="1" s="1"/>
  <c r="G11" i="1"/>
  <c r="I11" i="1"/>
  <c r="G19" i="1"/>
  <c r="I19" i="1"/>
  <c r="K19" i="1" s="1"/>
  <c r="N19" i="1" s="1"/>
  <c r="I24" i="1"/>
  <c r="K24" i="1" s="1"/>
  <c r="I12" i="1"/>
  <c r="K12" i="1" s="1"/>
  <c r="I20" i="1"/>
  <c r="I8" i="1"/>
  <c r="K8" i="1" s="1"/>
  <c r="I4" i="1"/>
  <c r="G7" i="1"/>
  <c r="I7" i="1"/>
  <c r="G15" i="1"/>
  <c r="I15" i="1"/>
  <c r="G23" i="1"/>
  <c r="I23" i="1"/>
  <c r="N3" i="1" l="1"/>
  <c r="I25" i="1"/>
  <c r="K23" i="1"/>
  <c r="N23" i="1" s="1"/>
  <c r="I9" i="1"/>
  <c r="K7" i="1"/>
  <c r="N7" i="1" s="1"/>
  <c r="I17" i="1"/>
  <c r="K15" i="1"/>
  <c r="N15" i="1" s="1"/>
  <c r="I5" i="1"/>
  <c r="K4" i="1"/>
  <c r="K5" i="1" s="1"/>
  <c r="I13" i="1"/>
  <c r="K11" i="1"/>
  <c r="N11" i="1" s="1"/>
  <c r="I21" i="1"/>
  <c r="K20" i="1"/>
  <c r="K13" i="1" l="1"/>
  <c r="K21" i="1"/>
  <c r="K9" i="1"/>
  <c r="K25" i="1"/>
  <c r="K17" i="1"/>
  <c r="G16" i="1" l="1"/>
  <c r="G17" i="1" s="1"/>
  <c r="M16" i="1"/>
  <c r="O15" i="1" s="1"/>
  <c r="H16" i="1"/>
  <c r="H17" i="1" s="1"/>
  <c r="M20" i="2"/>
  <c r="O19" i="2" s="1"/>
  <c r="G20" i="2"/>
  <c r="G21" i="2" s="1"/>
  <c r="H20" i="2"/>
  <c r="H21" i="2" s="1"/>
  <c r="H4" i="2"/>
  <c r="H5" i="2" s="1"/>
  <c r="M4" i="2"/>
  <c r="G4" i="2"/>
  <c r="G5" i="2" s="1"/>
  <c r="G4" i="3"/>
  <c r="G5" i="3" s="1"/>
  <c r="H4" i="3"/>
  <c r="H5" i="3" s="1"/>
  <c r="M4" i="3"/>
  <c r="H24" i="2"/>
  <c r="H25" i="2" s="1"/>
  <c r="M24" i="2"/>
  <c r="O23" i="2" s="1"/>
  <c r="G24" i="2"/>
  <c r="G25" i="2" s="1"/>
  <c r="H8" i="1"/>
  <c r="H9" i="1" s="1"/>
  <c r="M8" i="1"/>
  <c r="O7" i="1" s="1"/>
  <c r="G8" i="1"/>
  <c r="G9" i="1" s="1"/>
  <c r="M8" i="2"/>
  <c r="O7" i="2" s="1"/>
  <c r="H8" i="2"/>
  <c r="H9" i="2" s="1"/>
  <c r="G8" i="2"/>
  <c r="G9" i="2" s="1"/>
  <c r="M16" i="2"/>
  <c r="O15" i="2" s="1"/>
  <c r="H16" i="2"/>
  <c r="H17" i="2" s="1"/>
  <c r="G16" i="2"/>
  <c r="G17" i="2" s="1"/>
  <c r="H20" i="3"/>
  <c r="H21" i="3" s="1"/>
  <c r="M20" i="3"/>
  <c r="O19" i="3" s="1"/>
  <c r="G20" i="3"/>
  <c r="G21" i="3" s="1"/>
  <c r="M12" i="1"/>
  <c r="O11" i="1" s="1"/>
  <c r="H12" i="1"/>
  <c r="H13" i="1" s="1"/>
  <c r="G12" i="1"/>
  <c r="G13" i="1" s="1"/>
  <c r="M24" i="3"/>
  <c r="O23" i="3" s="1"/>
  <c r="H24" i="3"/>
  <c r="H25" i="3" s="1"/>
  <c r="G24" i="3"/>
  <c r="G25" i="3" s="1"/>
  <c r="H16" i="3"/>
  <c r="H17" i="3" s="1"/>
  <c r="M16" i="3"/>
  <c r="O15" i="3" s="1"/>
  <c r="G16" i="3"/>
  <c r="G17" i="3" s="1"/>
  <c r="M24" i="1"/>
  <c r="O23" i="1" s="1"/>
  <c r="G24" i="1"/>
  <c r="G25" i="1" s="1"/>
  <c r="H24" i="1"/>
  <c r="H25" i="1" s="1"/>
  <c r="H4" i="1"/>
  <c r="H5" i="1" s="1"/>
  <c r="G4" i="1"/>
  <c r="G5" i="1" s="1"/>
  <c r="M4" i="1"/>
  <c r="G8" i="3"/>
  <c r="G9" i="3" s="1"/>
  <c r="M8" i="3"/>
  <c r="O7" i="3" s="1"/>
  <c r="H8" i="3"/>
  <c r="H9" i="3" s="1"/>
  <c r="M12" i="2"/>
  <c r="O11" i="2" s="1"/>
  <c r="H12" i="2"/>
  <c r="H13" i="2" s="1"/>
  <c r="G12" i="2"/>
  <c r="G13" i="2" s="1"/>
  <c r="H20" i="1"/>
  <c r="H21" i="1" s="1"/>
  <c r="G20" i="1"/>
  <c r="G21" i="1" s="1"/>
  <c r="M20" i="1"/>
  <c r="O19" i="1" s="1"/>
  <c r="G12" i="3"/>
  <c r="G13" i="3" s="1"/>
  <c r="H12" i="3"/>
  <c r="H13" i="3" s="1"/>
  <c r="M12" i="3"/>
  <c r="O11" i="3" s="1"/>
</calcChain>
</file>

<file path=xl/sharedStrings.xml><?xml version="1.0" encoding="utf-8"?>
<sst xmlns="http://schemas.openxmlformats.org/spreadsheetml/2006/main" count="117" uniqueCount="29">
  <si>
    <t>Current 2021 Interim Rate (Approved)</t>
  </si>
  <si>
    <t>2022 Rates</t>
  </si>
  <si>
    <t>Revenue Based on 2022 Rates (Annual)</t>
  </si>
  <si>
    <t>Revenue Based on Existing (2021) Rates (Annual)</t>
  </si>
  <si>
    <t>Residential</t>
  </si>
  <si>
    <t>GS&lt;50 kW</t>
  </si>
  <si>
    <t>GS 50 - 4,999 kW</t>
  </si>
  <si>
    <t>USL</t>
  </si>
  <si>
    <t>Sentinel Light</t>
  </si>
  <si>
    <t>Street Light</t>
  </si>
  <si>
    <t>Fixed Charge ($)</t>
  </si>
  <si>
    <t>Variable Charge ($/kWh)</t>
  </si>
  <si>
    <t>Fixed + Variable ($)</t>
  </si>
  <si>
    <t>2020 Billing Units (Customer Count and Annual kWh/kW)</t>
  </si>
  <si>
    <t>Variable Charge ($/kW)</t>
  </si>
  <si>
    <t>Jan Billing Units (Customers and Volumetric)</t>
  </si>
  <si>
    <t>Revenue Based on Existing (2021) Rates (Jan)</t>
  </si>
  <si>
    <t>Revenue Based on 2022 Rates
(Jan)</t>
  </si>
  <si>
    <t xml:space="preserve">Foregone Revenue (Jan)
</t>
  </si>
  <si>
    <t>Recovery Period in Months (Feb-Dec 2022)</t>
  </si>
  <si>
    <t>Total Billing Units
(Feb-Dec 2022)</t>
  </si>
  <si>
    <t>Monthly Foregone Revenue Charge (Fixed-$/month)</t>
  </si>
  <si>
    <t>Monthly Foregone Revenue Charge (Volumetric-$/kWh or $/kW)</t>
  </si>
  <si>
    <t>Rate Class</t>
  </si>
  <si>
    <t>HALDIMAND</t>
  </si>
  <si>
    <t>NORFOLK</t>
  </si>
  <si>
    <t>WOODSTOCK</t>
  </si>
  <si>
    <t>GS 50 - 999 kW</t>
  </si>
  <si>
    <t>GS &gt; 1,000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</si>
</sst>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"/>
    <numFmt numFmtId="165" formatCode="&quot;$&quot;#,##0.0000"/>
    <numFmt numFmtId="166" formatCode="&quot;$&quot;#,##0"/>
    <numFmt numFmtId="167" formatCode="0.0000"/>
    <numFmt numFmtId="168" formatCode="&quot;$&quot;#,##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0" fillId="0" borderId="0" xfId="0" applyNumberFormat="1"/>
    <xf numFmtId="166" fontId="1" fillId="0" borderId="1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0" fillId="0" borderId="4" xfId="0" applyNumberFormat="1" applyBorder="1"/>
    <xf numFmtId="165" fontId="0" fillId="0" borderId="5" xfId="0" applyNumberFormat="1" applyBorder="1"/>
    <xf numFmtId="167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8" fontId="0" fillId="0" borderId="0" xfId="0" applyNumberFormat="1"/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F25" sqref="F25"/>
    </sheetView>
  </sheetViews>
  <sheetFormatPr defaultRowHeight="15" x14ac:dyDescent="0.25"/>
  <cols>
    <col min="1" max="1" width="15.28515625" style="14" bestFit="1" customWidth="1"/>
    <col min="2" max="2" width="21.7109375" bestFit="1" customWidth="1"/>
    <col min="3" max="3" width="11.42578125" style="6" customWidth="1"/>
    <col min="4" max="6" width="11.42578125" customWidth="1"/>
    <col min="7" max="11" width="13" customWidth="1"/>
    <col min="12" max="12" width="9.85546875" customWidth="1"/>
    <col min="13" max="13" width="11.7109375" customWidth="1"/>
    <col min="14" max="14" width="11.42578125" customWidth="1"/>
    <col min="15" max="15" width="12.85546875" customWidth="1"/>
    <col min="19" max="19" width="9.5703125" bestFit="1" customWidth="1"/>
  </cols>
  <sheetData>
    <row r="1" spans="1:19" ht="15.75" thickBot="1" x14ac:dyDescent="0.3">
      <c r="A1" s="14" t="s">
        <v>25</v>
      </c>
    </row>
    <row r="2" spans="1:19" s="3" customFormat="1" ht="89.25" x14ac:dyDescent="0.25">
      <c r="A2" s="12" t="s">
        <v>23</v>
      </c>
      <c r="C2" s="5" t="s">
        <v>0</v>
      </c>
      <c r="D2" s="1" t="s">
        <v>13</v>
      </c>
      <c r="E2" s="1" t="s">
        <v>15</v>
      </c>
      <c r="F2" s="1" t="s">
        <v>1</v>
      </c>
      <c r="G2" s="1" t="s">
        <v>3</v>
      </c>
      <c r="H2" s="1" t="s">
        <v>2</v>
      </c>
      <c r="I2" s="1" t="s">
        <v>16</v>
      </c>
      <c r="J2" s="1" t="s">
        <v>17</v>
      </c>
      <c r="K2" s="2" t="s">
        <v>18</v>
      </c>
      <c r="L2" s="11" t="s">
        <v>19</v>
      </c>
      <c r="M2" s="11" t="s">
        <v>20</v>
      </c>
      <c r="N2" s="15" t="s">
        <v>21</v>
      </c>
      <c r="O2" s="16" t="s">
        <v>22</v>
      </c>
    </row>
    <row r="3" spans="1:19" x14ac:dyDescent="0.25">
      <c r="A3" s="24" t="s">
        <v>4</v>
      </c>
      <c r="B3" s="4" t="s">
        <v>10</v>
      </c>
      <c r="C3" s="6">
        <v>38.020000000000003</v>
      </c>
      <c r="D3" s="8">
        <v>18599</v>
      </c>
      <c r="E3" s="8">
        <f>D3</f>
        <v>18599</v>
      </c>
      <c r="F3" s="6">
        <v>39.1</v>
      </c>
      <c r="G3" s="9">
        <f>C3*D3*12</f>
        <v>8485607.7600000016</v>
      </c>
      <c r="H3" s="9">
        <f>F3*D3*12</f>
        <v>8726650.8000000007</v>
      </c>
      <c r="I3" s="9">
        <f>E3*C3</f>
        <v>707133.9800000001</v>
      </c>
      <c r="J3" s="9">
        <f>F3*E3</f>
        <v>727220.9</v>
      </c>
      <c r="K3" s="9">
        <f>J3-I3</f>
        <v>20086.919999999925</v>
      </c>
      <c r="L3">
        <v>11</v>
      </c>
      <c r="M3" s="8">
        <f>D3</f>
        <v>18599</v>
      </c>
      <c r="N3" s="17">
        <f>ROUND(K3/M3/11,2)</f>
        <v>0.1</v>
      </c>
      <c r="O3" s="18">
        <v>0</v>
      </c>
      <c r="S3" s="6"/>
    </row>
    <row r="4" spans="1:19" x14ac:dyDescent="0.25">
      <c r="A4" s="24"/>
      <c r="B4" s="4" t="s">
        <v>11</v>
      </c>
      <c r="C4" s="7">
        <v>0</v>
      </c>
      <c r="D4" s="8">
        <v>158367479</v>
      </c>
      <c r="E4" s="8">
        <v>13278127.029999999</v>
      </c>
      <c r="F4" s="7">
        <v>0</v>
      </c>
      <c r="G4" s="9">
        <f>C4*D4</f>
        <v>0</v>
      </c>
      <c r="H4" s="9">
        <f>F4*D4</f>
        <v>0</v>
      </c>
      <c r="I4" s="9">
        <f>C4*E4</f>
        <v>0</v>
      </c>
      <c r="J4" s="9">
        <f>F4*E4</f>
        <v>0</v>
      </c>
      <c r="K4" s="9">
        <f>J4-I4</f>
        <v>0</v>
      </c>
      <c r="M4" s="8">
        <f>D4-E4</f>
        <v>145089351.97</v>
      </c>
      <c r="N4" s="17"/>
      <c r="O4" s="18"/>
    </row>
    <row r="5" spans="1:19" x14ac:dyDescent="0.25">
      <c r="A5" s="24"/>
      <c r="B5" s="4" t="s">
        <v>12</v>
      </c>
      <c r="D5" s="8"/>
      <c r="E5" s="8"/>
      <c r="F5" s="6"/>
      <c r="G5" s="10">
        <f>SUM(G3:G4)</f>
        <v>8485607.7600000016</v>
      </c>
      <c r="H5" s="10">
        <f t="shared" ref="H5:K5" si="0">SUM(H3:H4)</f>
        <v>8726650.8000000007</v>
      </c>
      <c r="I5" s="10">
        <f t="shared" si="0"/>
        <v>707133.9800000001</v>
      </c>
      <c r="J5" s="10">
        <f t="shared" si="0"/>
        <v>727220.9</v>
      </c>
      <c r="K5" s="10">
        <f t="shared" si="0"/>
        <v>20086.919999999925</v>
      </c>
      <c r="M5" s="8"/>
      <c r="N5" s="17"/>
      <c r="O5" s="18"/>
    </row>
    <row r="6" spans="1:19" x14ac:dyDescent="0.25">
      <c r="D6" s="8"/>
      <c r="E6" s="8"/>
      <c r="F6" s="6"/>
      <c r="M6" s="8"/>
      <c r="N6" s="17"/>
      <c r="O6" s="18"/>
    </row>
    <row r="7" spans="1:19" x14ac:dyDescent="0.25">
      <c r="A7" s="24" t="s">
        <v>5</v>
      </c>
      <c r="B7" s="4" t="s">
        <v>10</v>
      </c>
      <c r="C7" s="6">
        <v>51.64</v>
      </c>
      <c r="D7" s="8">
        <v>1947</v>
      </c>
      <c r="E7" s="8">
        <f>D7</f>
        <v>1947</v>
      </c>
      <c r="F7" s="6">
        <v>53.11</v>
      </c>
      <c r="G7" s="9">
        <f>C7*D7*12</f>
        <v>1206516.96</v>
      </c>
      <c r="H7" s="9">
        <f>F7*D7*12</f>
        <v>1240862.04</v>
      </c>
      <c r="I7" s="9">
        <f>E7*C7</f>
        <v>100543.08</v>
      </c>
      <c r="J7" s="9">
        <f>F7*E7</f>
        <v>103405.17</v>
      </c>
      <c r="K7" s="9">
        <f>J7-I7</f>
        <v>2862.0899999999965</v>
      </c>
      <c r="L7">
        <v>11</v>
      </c>
      <c r="M7" s="8">
        <f>D7</f>
        <v>1947</v>
      </c>
      <c r="N7" s="17">
        <f>ROUND(K7/M7/11,2)</f>
        <v>0.13</v>
      </c>
      <c r="O7" s="18">
        <f>ROUND(K8/M8,4)</f>
        <v>0</v>
      </c>
    </row>
    <row r="8" spans="1:19" x14ac:dyDescent="0.25">
      <c r="A8" s="24"/>
      <c r="B8" s="4" t="s">
        <v>11</v>
      </c>
      <c r="C8" s="7">
        <v>1.61E-2</v>
      </c>
      <c r="D8" s="8">
        <v>57323658</v>
      </c>
      <c r="E8" s="8">
        <v>4986073.97</v>
      </c>
      <c r="F8" s="7">
        <v>1.66E-2</v>
      </c>
      <c r="G8" s="9">
        <f>C8*D8</f>
        <v>922910.89379999996</v>
      </c>
      <c r="H8" s="9">
        <f>F8*D8</f>
        <v>951572.72279999999</v>
      </c>
      <c r="I8" s="9">
        <f>C8*E8</f>
        <v>80275.790916999991</v>
      </c>
      <c r="J8" s="9">
        <f>F8*E8</f>
        <v>82768.82790199999</v>
      </c>
      <c r="K8" s="9">
        <f>J8-I8</f>
        <v>2493.0369849999988</v>
      </c>
      <c r="M8" s="8">
        <f>D8-E8</f>
        <v>52337584.030000001</v>
      </c>
      <c r="N8" s="17"/>
      <c r="O8" s="18"/>
    </row>
    <row r="9" spans="1:19" x14ac:dyDescent="0.25">
      <c r="A9" s="24"/>
      <c r="B9" s="4" t="s">
        <v>12</v>
      </c>
      <c r="D9" s="8"/>
      <c r="E9" s="8"/>
      <c r="F9" s="6"/>
      <c r="G9" s="10">
        <f>SUM(G7:G8)</f>
        <v>2129427.8537999997</v>
      </c>
      <c r="H9" s="10">
        <f t="shared" ref="H9:K9" si="1">SUM(H7:H8)</f>
        <v>2192434.7628000001</v>
      </c>
      <c r="I9" s="10">
        <f t="shared" si="1"/>
        <v>180818.87091699999</v>
      </c>
      <c r="J9" s="10">
        <f t="shared" si="1"/>
        <v>186173.99790199997</v>
      </c>
      <c r="K9" s="10">
        <f t="shared" si="1"/>
        <v>5355.1269849999953</v>
      </c>
      <c r="M9" s="8"/>
      <c r="N9" s="17"/>
      <c r="O9" s="18"/>
    </row>
    <row r="10" spans="1:19" x14ac:dyDescent="0.25">
      <c r="A10" s="13"/>
      <c r="D10" s="8"/>
      <c r="E10" s="8"/>
      <c r="F10" s="6"/>
      <c r="M10" s="8"/>
      <c r="N10" s="17"/>
      <c r="O10" s="18"/>
    </row>
    <row r="11" spans="1:19" x14ac:dyDescent="0.25">
      <c r="A11" s="24" t="s">
        <v>6</v>
      </c>
      <c r="B11" s="4" t="s">
        <v>10</v>
      </c>
      <c r="C11" s="6">
        <v>253.72</v>
      </c>
      <c r="D11" s="8">
        <v>144</v>
      </c>
      <c r="E11" s="8">
        <f>D11</f>
        <v>144</v>
      </c>
      <c r="F11" s="6">
        <v>260.95</v>
      </c>
      <c r="G11" s="9">
        <f>C11*D11*12</f>
        <v>438428.16000000003</v>
      </c>
      <c r="H11" s="9">
        <f>F11*D11*12</f>
        <v>450921.6</v>
      </c>
      <c r="I11" s="9">
        <f>E11*C11</f>
        <v>36535.68</v>
      </c>
      <c r="J11" s="9">
        <f>F11*E11</f>
        <v>37576.799999999996</v>
      </c>
      <c r="K11" s="9">
        <f>J11-I11</f>
        <v>1041.1199999999953</v>
      </c>
      <c r="L11">
        <v>11</v>
      </c>
      <c r="M11" s="8">
        <f>D11</f>
        <v>144</v>
      </c>
      <c r="N11" s="17">
        <f>ROUND(K11/M11/11,2)</f>
        <v>0.66</v>
      </c>
      <c r="O11" s="18">
        <f>ROUND(K12/M12,4)</f>
        <v>1.21E-2</v>
      </c>
    </row>
    <row r="12" spans="1:19" x14ac:dyDescent="0.25">
      <c r="A12" s="24"/>
      <c r="B12" s="4" t="s">
        <v>14</v>
      </c>
      <c r="C12" s="7">
        <v>4.0919999999999996</v>
      </c>
      <c r="D12" s="8">
        <v>346685</v>
      </c>
      <c r="E12" s="8">
        <v>32504.83</v>
      </c>
      <c r="F12" s="7">
        <v>4.2085999999999997</v>
      </c>
      <c r="G12" s="9">
        <f>C12*D12</f>
        <v>1418635.0199999998</v>
      </c>
      <c r="H12" s="9">
        <f>F12*D12</f>
        <v>1459058.4909999999</v>
      </c>
      <c r="I12" s="9">
        <f>C12*E12</f>
        <v>133009.76436</v>
      </c>
      <c r="J12" s="9">
        <f>F12*E12</f>
        <v>136799.82753799998</v>
      </c>
      <c r="K12" s="9">
        <f>J12-I12</f>
        <v>3790.0631779999821</v>
      </c>
      <c r="M12" s="8">
        <f>D12-E12</f>
        <v>314180.17</v>
      </c>
      <c r="N12" s="17"/>
      <c r="O12" s="18"/>
    </row>
    <row r="13" spans="1:19" x14ac:dyDescent="0.25">
      <c r="A13" s="24"/>
      <c r="B13" s="4" t="s">
        <v>12</v>
      </c>
      <c r="D13" s="8"/>
      <c r="E13" s="8"/>
      <c r="F13" s="6"/>
      <c r="G13" s="10">
        <f>SUM(G11:G12)</f>
        <v>1857063.1799999997</v>
      </c>
      <c r="H13" s="10">
        <f t="shared" ref="H13:K13" si="2">SUM(H11:H12)</f>
        <v>1909980.091</v>
      </c>
      <c r="I13" s="10">
        <f t="shared" si="2"/>
        <v>169545.44435999999</v>
      </c>
      <c r="J13" s="10">
        <f t="shared" si="2"/>
        <v>174376.62753799997</v>
      </c>
      <c r="K13" s="10">
        <f t="shared" si="2"/>
        <v>4831.1831779999775</v>
      </c>
      <c r="M13" s="8"/>
      <c r="N13" s="17"/>
      <c r="O13" s="18"/>
    </row>
    <row r="14" spans="1:19" x14ac:dyDescent="0.25">
      <c r="A14" s="13"/>
      <c r="D14" s="8"/>
      <c r="E14" s="8"/>
      <c r="F14" s="6"/>
      <c r="M14" s="8"/>
      <c r="N14" s="17"/>
      <c r="O14" s="18"/>
    </row>
    <row r="15" spans="1:19" x14ac:dyDescent="0.25">
      <c r="A15" s="24" t="s">
        <v>7</v>
      </c>
      <c r="B15" s="4" t="s">
        <v>10</v>
      </c>
      <c r="C15" s="6">
        <v>16.010000000000002</v>
      </c>
      <c r="D15" s="8">
        <v>33</v>
      </c>
      <c r="E15" s="8">
        <f>D15</f>
        <v>33</v>
      </c>
      <c r="F15" s="6">
        <v>16.47</v>
      </c>
      <c r="G15" s="9">
        <f>C15*D15*12</f>
        <v>6339.9600000000009</v>
      </c>
      <c r="H15" s="9">
        <f>F15*D15*12</f>
        <v>6522.12</v>
      </c>
      <c r="I15" s="9">
        <f>E15*C15</f>
        <v>528.33000000000004</v>
      </c>
      <c r="J15" s="9">
        <f>F15*E15</f>
        <v>543.51</v>
      </c>
      <c r="K15" s="9">
        <f>J15-I15</f>
        <v>15.17999999999995</v>
      </c>
      <c r="L15">
        <v>11</v>
      </c>
      <c r="M15" s="8">
        <f>D15</f>
        <v>33</v>
      </c>
      <c r="N15" s="17">
        <f>ROUND(K15/M15/11,2)</f>
        <v>0.04</v>
      </c>
      <c r="O15" s="18">
        <f>ROUND(K16/M16,4)</f>
        <v>0</v>
      </c>
    </row>
    <row r="16" spans="1:19" x14ac:dyDescent="0.25">
      <c r="A16" s="24"/>
      <c r="B16" s="4" t="s">
        <v>11</v>
      </c>
      <c r="C16" s="7">
        <v>8.9999999999999993E-3</v>
      </c>
      <c r="D16" s="8">
        <v>465311</v>
      </c>
      <c r="E16" s="8">
        <v>35212.83</v>
      </c>
      <c r="F16" s="7">
        <v>9.2999999999999992E-3</v>
      </c>
      <c r="G16" s="9">
        <f>C16*D16</f>
        <v>4187.799</v>
      </c>
      <c r="H16" s="9">
        <f>F16*D16</f>
        <v>4327.3922999999995</v>
      </c>
      <c r="I16" s="9">
        <f>C16*E16</f>
        <v>316.91546999999997</v>
      </c>
      <c r="J16" s="9">
        <f>F16*E16</f>
        <v>327.47931899999998</v>
      </c>
      <c r="K16" s="9">
        <f>J16-I16</f>
        <v>10.563849000000005</v>
      </c>
      <c r="M16" s="8">
        <f>D16-E16</f>
        <v>430098.17</v>
      </c>
      <c r="N16" s="17"/>
      <c r="O16" s="18"/>
    </row>
    <row r="17" spans="1:15" x14ac:dyDescent="0.25">
      <c r="A17" s="24"/>
      <c r="B17" s="4" t="s">
        <v>12</v>
      </c>
      <c r="D17" s="8"/>
      <c r="E17" s="8"/>
      <c r="F17" s="6"/>
      <c r="G17" s="10">
        <f>SUM(G15:G16)</f>
        <v>10527.759000000002</v>
      </c>
      <c r="H17" s="10">
        <f t="shared" ref="H17:K17" si="3">SUM(H15:H16)</f>
        <v>10849.512299999999</v>
      </c>
      <c r="I17" s="10">
        <f t="shared" si="3"/>
        <v>845.24547000000007</v>
      </c>
      <c r="J17" s="10">
        <f t="shared" si="3"/>
        <v>870.98931900000002</v>
      </c>
      <c r="K17" s="10">
        <f t="shared" si="3"/>
        <v>25.743848999999955</v>
      </c>
      <c r="M17" s="8"/>
      <c r="N17" s="17"/>
      <c r="O17" s="18"/>
    </row>
    <row r="18" spans="1:15" x14ac:dyDescent="0.25">
      <c r="A18" s="13"/>
      <c r="D18" s="8"/>
      <c r="E18" s="8"/>
      <c r="F18" s="6"/>
      <c r="M18" s="8"/>
      <c r="N18" s="17"/>
      <c r="O18" s="18"/>
    </row>
    <row r="19" spans="1:15" x14ac:dyDescent="0.25">
      <c r="A19" s="24" t="s">
        <v>8</v>
      </c>
      <c r="B19" s="4" t="s">
        <v>10</v>
      </c>
      <c r="C19" s="6">
        <v>6.75</v>
      </c>
      <c r="D19" s="8">
        <v>158</v>
      </c>
      <c r="E19" s="8">
        <f>D19</f>
        <v>158</v>
      </c>
      <c r="F19" s="6">
        <v>6.94</v>
      </c>
      <c r="G19" s="9">
        <f>C19*D19*12</f>
        <v>12798</v>
      </c>
      <c r="H19" s="9">
        <f>F19*D19*12</f>
        <v>13158.24</v>
      </c>
      <c r="I19" s="9">
        <f>E19*C19</f>
        <v>1066.5</v>
      </c>
      <c r="J19" s="9">
        <f>F19*E19</f>
        <v>1096.52</v>
      </c>
      <c r="K19" s="9">
        <f>J19-I19</f>
        <v>30.019999999999982</v>
      </c>
      <c r="L19">
        <v>11</v>
      </c>
      <c r="M19" s="8">
        <f>D19</f>
        <v>158</v>
      </c>
      <c r="N19" s="17">
        <f>ROUND(K19/M19/11,2)</f>
        <v>0.02</v>
      </c>
      <c r="O19" s="18">
        <f>ROUND(K20/M20,4)</f>
        <v>4.6399999999999997E-2</v>
      </c>
    </row>
    <row r="20" spans="1:15" x14ac:dyDescent="0.25">
      <c r="A20" s="24"/>
      <c r="B20" s="4" t="s">
        <v>14</v>
      </c>
      <c r="C20" s="7">
        <v>20.079499999999999</v>
      </c>
      <c r="D20" s="8">
        <v>433</v>
      </c>
      <c r="E20" s="8">
        <v>32.47</v>
      </c>
      <c r="F20" s="7">
        <v>20.651800000000001</v>
      </c>
      <c r="G20" s="9">
        <f>C20*D20</f>
        <v>8694.423499999999</v>
      </c>
      <c r="H20" s="9">
        <f>F20*D20</f>
        <v>8942.2294000000002</v>
      </c>
      <c r="I20" s="9">
        <f>C20*E20</f>
        <v>651.98136499999998</v>
      </c>
      <c r="J20" s="9">
        <f>F20*E20</f>
        <v>670.56394599999999</v>
      </c>
      <c r="K20" s="9">
        <f>J20-I20</f>
        <v>18.582581000000005</v>
      </c>
      <c r="M20" s="8">
        <f>D20-E20</f>
        <v>400.53</v>
      </c>
      <c r="N20" s="17"/>
      <c r="O20" s="18"/>
    </row>
    <row r="21" spans="1:15" x14ac:dyDescent="0.25">
      <c r="A21" s="24"/>
      <c r="B21" s="4" t="s">
        <v>12</v>
      </c>
      <c r="D21" s="8"/>
      <c r="E21" s="8"/>
      <c r="F21" s="6"/>
      <c r="G21" s="10">
        <f>SUM(G19:G20)</f>
        <v>21492.423499999997</v>
      </c>
      <c r="H21" s="10">
        <f t="shared" ref="H21:K21" si="4">SUM(H19:H20)</f>
        <v>22100.469400000002</v>
      </c>
      <c r="I21" s="10">
        <f t="shared" si="4"/>
        <v>1718.4813650000001</v>
      </c>
      <c r="J21" s="10">
        <f t="shared" si="4"/>
        <v>1767.083946</v>
      </c>
      <c r="K21" s="10">
        <f t="shared" si="4"/>
        <v>48.602580999999986</v>
      </c>
      <c r="M21" s="8"/>
      <c r="N21" s="17"/>
      <c r="O21" s="18"/>
    </row>
    <row r="22" spans="1:15" x14ac:dyDescent="0.25">
      <c r="A22" s="13"/>
      <c r="D22" s="8"/>
      <c r="E22" s="8"/>
      <c r="F22" s="6"/>
      <c r="M22" s="8"/>
      <c r="N22" s="17"/>
      <c r="O22" s="18"/>
    </row>
    <row r="23" spans="1:15" x14ac:dyDescent="0.25">
      <c r="A23" s="24" t="s">
        <v>9</v>
      </c>
      <c r="B23" s="4" t="s">
        <v>10</v>
      </c>
      <c r="C23" s="6">
        <v>2.04</v>
      </c>
      <c r="D23" s="8">
        <v>14</v>
      </c>
      <c r="E23" s="8">
        <f>D23</f>
        <v>14</v>
      </c>
      <c r="F23" s="6">
        <v>2.1</v>
      </c>
      <c r="G23" s="9">
        <f>C23*D23*12</f>
        <v>342.72</v>
      </c>
      <c r="H23" s="9">
        <f>F23*D23*12</f>
        <v>352.8</v>
      </c>
      <c r="I23" s="9">
        <f>E23*C23</f>
        <v>28.560000000000002</v>
      </c>
      <c r="J23" s="9">
        <f>F23*E23</f>
        <v>29.400000000000002</v>
      </c>
      <c r="K23" s="9">
        <f>J23-I23</f>
        <v>0.83999999999999986</v>
      </c>
      <c r="L23">
        <v>11</v>
      </c>
      <c r="M23" s="8">
        <f>D23</f>
        <v>14</v>
      </c>
      <c r="N23" s="17">
        <f>ROUND(K23/M23/11,2)</f>
        <v>0.01</v>
      </c>
      <c r="O23" s="18">
        <f>ROUND(K24/M24,4)</f>
        <v>3.32E-2</v>
      </c>
    </row>
    <row r="24" spans="1:15" x14ac:dyDescent="0.25">
      <c r="A24" s="24"/>
      <c r="B24" s="4" t="s">
        <v>14</v>
      </c>
      <c r="C24" s="7">
        <v>7.6740000000000004</v>
      </c>
      <c r="D24" s="8">
        <v>6133</v>
      </c>
      <c r="E24" s="8">
        <v>807.75</v>
      </c>
      <c r="F24" s="7">
        <v>7.8926999999999996</v>
      </c>
      <c r="G24" s="9">
        <f>C24*D24</f>
        <v>47064.642</v>
      </c>
      <c r="H24" s="9">
        <f>F24*D24</f>
        <v>48405.929100000001</v>
      </c>
      <c r="I24" s="9">
        <f>C24*E24</f>
        <v>6198.6734999999999</v>
      </c>
      <c r="J24" s="9">
        <f>F24*E24</f>
        <v>6375.3284249999997</v>
      </c>
      <c r="K24" s="9">
        <f>J24-I24</f>
        <v>176.65492499999982</v>
      </c>
      <c r="M24" s="8">
        <f>D24-E24</f>
        <v>5325.25</v>
      </c>
      <c r="N24" s="19"/>
      <c r="O24" s="20"/>
    </row>
    <row r="25" spans="1:15" ht="15.75" thickBot="1" x14ac:dyDescent="0.3">
      <c r="A25" s="24"/>
      <c r="B25" s="4" t="s">
        <v>12</v>
      </c>
      <c r="E25" s="8"/>
      <c r="F25" s="6"/>
      <c r="G25" s="10">
        <f>SUM(G23:G24)</f>
        <v>47407.362000000001</v>
      </c>
      <c r="H25" s="10">
        <f t="shared" ref="H25:K25" si="5">SUM(H23:H24)</f>
        <v>48758.729100000004</v>
      </c>
      <c r="I25" s="10">
        <f t="shared" si="5"/>
        <v>6227.2335000000003</v>
      </c>
      <c r="J25" s="10">
        <f t="shared" si="5"/>
        <v>6404.7284249999993</v>
      </c>
      <c r="K25" s="10">
        <f t="shared" si="5"/>
        <v>177.49492499999982</v>
      </c>
      <c r="M25" s="8"/>
      <c r="N25" s="21"/>
      <c r="O25" s="22"/>
    </row>
    <row r="28" spans="1:15" x14ac:dyDescent="0.25">
      <c r="I28" s="9"/>
      <c r="J28" s="9"/>
    </row>
    <row r="32" spans="1:15" x14ac:dyDescent="0.25">
      <c r="I32" s="9"/>
      <c r="J32" s="9"/>
    </row>
    <row r="33" spans="9:10" x14ac:dyDescent="0.25">
      <c r="I33" s="9"/>
      <c r="J33" s="9"/>
    </row>
    <row r="36" spans="9:10" x14ac:dyDescent="0.25">
      <c r="I36" s="9"/>
      <c r="J36" s="9"/>
    </row>
    <row r="37" spans="9:10" x14ac:dyDescent="0.25">
      <c r="I37" s="9"/>
      <c r="J37" s="9"/>
    </row>
    <row r="40" spans="9:10" x14ac:dyDescent="0.25">
      <c r="I40" s="9"/>
      <c r="J40" s="9"/>
    </row>
    <row r="41" spans="9:10" x14ac:dyDescent="0.25">
      <c r="I41" s="9"/>
      <c r="J41" s="9"/>
    </row>
  </sheetData>
  <mergeCells count="6">
    <mergeCell ref="A23:A25"/>
    <mergeCell ref="A19:A21"/>
    <mergeCell ref="A3:A5"/>
    <mergeCell ref="A15:A17"/>
    <mergeCell ref="A11:A13"/>
    <mergeCell ref="A7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Q2" sqref="Q2"/>
    </sheetView>
  </sheetViews>
  <sheetFormatPr defaultRowHeight="15" x14ac:dyDescent="0.25"/>
  <cols>
    <col min="1" max="1" width="15.28515625" style="14" bestFit="1" customWidth="1"/>
    <col min="2" max="2" width="21.7109375" bestFit="1" customWidth="1"/>
    <col min="3" max="3" width="11.42578125" style="6" customWidth="1"/>
    <col min="4" max="6" width="11.42578125" customWidth="1"/>
    <col min="7" max="11" width="13" customWidth="1"/>
    <col min="12" max="12" width="9.85546875" customWidth="1"/>
    <col min="13" max="13" width="16.42578125" customWidth="1"/>
    <col min="14" max="14" width="11.42578125" customWidth="1"/>
    <col min="15" max="15" width="12.85546875" customWidth="1"/>
  </cols>
  <sheetData>
    <row r="1" spans="1:19" ht="15.75" thickBot="1" x14ac:dyDescent="0.3">
      <c r="A1" s="14" t="s">
        <v>24</v>
      </c>
    </row>
    <row r="2" spans="1:19" s="3" customFormat="1" ht="89.25" x14ac:dyDescent="0.25">
      <c r="A2" s="12" t="s">
        <v>23</v>
      </c>
      <c r="C2" s="5" t="s">
        <v>0</v>
      </c>
      <c r="D2" s="1" t="s">
        <v>13</v>
      </c>
      <c r="E2" s="1" t="s">
        <v>15</v>
      </c>
      <c r="F2" s="1" t="s">
        <v>1</v>
      </c>
      <c r="G2" s="1" t="s">
        <v>3</v>
      </c>
      <c r="H2" s="1" t="s">
        <v>2</v>
      </c>
      <c r="I2" s="1" t="s">
        <v>16</v>
      </c>
      <c r="J2" s="1" t="s">
        <v>17</v>
      </c>
      <c r="K2" s="2" t="s">
        <v>18</v>
      </c>
      <c r="L2" s="11" t="s">
        <v>19</v>
      </c>
      <c r="M2" s="11" t="s">
        <v>20</v>
      </c>
      <c r="N2" s="15" t="s">
        <v>21</v>
      </c>
      <c r="O2" s="16" t="s">
        <v>22</v>
      </c>
    </row>
    <row r="3" spans="1:19" x14ac:dyDescent="0.25">
      <c r="A3" s="24" t="s">
        <v>4</v>
      </c>
      <c r="B3" s="4" t="s">
        <v>10</v>
      </c>
      <c r="C3" s="6">
        <v>36.28</v>
      </c>
      <c r="D3" s="8">
        <v>20363</v>
      </c>
      <c r="E3" s="8">
        <f>D3</f>
        <v>20363</v>
      </c>
      <c r="F3" s="6">
        <v>37.31</v>
      </c>
      <c r="G3" s="9">
        <f>C3*D3*12</f>
        <v>8865235.6799999997</v>
      </c>
      <c r="H3" s="9">
        <f>F3*D3*12</f>
        <v>9116922.3599999994</v>
      </c>
      <c r="I3" s="9">
        <f>E3*C3</f>
        <v>738769.64</v>
      </c>
      <c r="J3" s="9">
        <f>F3*E3</f>
        <v>759743.53</v>
      </c>
      <c r="K3" s="9">
        <f>J3-I3</f>
        <v>20973.890000000014</v>
      </c>
      <c r="L3">
        <v>11</v>
      </c>
      <c r="M3" s="8">
        <f>D3</f>
        <v>20363</v>
      </c>
      <c r="N3" s="17">
        <f>ROUND(K3/M3/11,2)</f>
        <v>0.09</v>
      </c>
      <c r="O3" s="18">
        <v>0</v>
      </c>
    </row>
    <row r="4" spans="1:19" x14ac:dyDescent="0.25">
      <c r="A4" s="24"/>
      <c r="B4" s="4" t="s">
        <v>11</v>
      </c>
      <c r="C4" s="7">
        <v>0</v>
      </c>
      <c r="D4" s="8">
        <v>192097446</v>
      </c>
      <c r="E4" s="8">
        <v>16291243.66</v>
      </c>
      <c r="F4" s="7">
        <v>0</v>
      </c>
      <c r="G4" s="9">
        <f>C4*D4</f>
        <v>0</v>
      </c>
      <c r="H4" s="9">
        <f>F4*D4</f>
        <v>0</v>
      </c>
      <c r="I4" s="9">
        <f>C4*E4</f>
        <v>0</v>
      </c>
      <c r="J4" s="9">
        <f>F4*E4</f>
        <v>0</v>
      </c>
      <c r="K4" s="9">
        <f>J4-I4</f>
        <v>0</v>
      </c>
      <c r="M4" s="8">
        <f>D4-E4</f>
        <v>175806202.34</v>
      </c>
      <c r="N4" s="17"/>
      <c r="O4" s="18"/>
    </row>
    <row r="5" spans="1:19" x14ac:dyDescent="0.25">
      <c r="A5" s="24"/>
      <c r="B5" s="4" t="s">
        <v>12</v>
      </c>
      <c r="D5" s="8"/>
      <c r="E5" s="8"/>
      <c r="F5" s="6"/>
      <c r="G5" s="10">
        <f>SUM(G3:G4)</f>
        <v>8865235.6799999997</v>
      </c>
      <c r="H5" s="10">
        <f t="shared" ref="H5:K5" si="0">SUM(H3:H4)</f>
        <v>9116922.3599999994</v>
      </c>
      <c r="I5" s="10">
        <f t="shared" si="0"/>
        <v>738769.64</v>
      </c>
      <c r="J5" s="10">
        <f t="shared" si="0"/>
        <v>759743.53</v>
      </c>
      <c r="K5" s="10">
        <f t="shared" si="0"/>
        <v>20973.890000000014</v>
      </c>
      <c r="M5" s="8"/>
      <c r="N5" s="17"/>
      <c r="O5" s="18"/>
    </row>
    <row r="6" spans="1:19" x14ac:dyDescent="0.25">
      <c r="D6" s="8"/>
      <c r="E6" s="8"/>
      <c r="F6" s="6"/>
      <c r="M6" s="8"/>
      <c r="N6" s="17"/>
      <c r="O6" s="18"/>
    </row>
    <row r="7" spans="1:19" x14ac:dyDescent="0.25">
      <c r="A7" s="24" t="s">
        <v>5</v>
      </c>
      <c r="B7" s="4" t="s">
        <v>10</v>
      </c>
      <c r="C7" s="6">
        <v>27.41</v>
      </c>
      <c r="D7" s="8">
        <v>2259</v>
      </c>
      <c r="E7" s="8">
        <f>D7</f>
        <v>2259</v>
      </c>
      <c r="F7" s="6">
        <v>28.19</v>
      </c>
      <c r="G7" s="9">
        <f>C7*D7*12</f>
        <v>743030.28</v>
      </c>
      <c r="H7" s="9">
        <f>F7*D7*12</f>
        <v>764174.52</v>
      </c>
      <c r="I7" s="9">
        <f>E7*C7</f>
        <v>61919.19</v>
      </c>
      <c r="J7" s="9">
        <f>F7*E7</f>
        <v>63681.210000000006</v>
      </c>
      <c r="K7" s="9">
        <f>J7-I7</f>
        <v>1762.0200000000041</v>
      </c>
      <c r="L7">
        <v>11</v>
      </c>
      <c r="M7" s="8">
        <f>D7</f>
        <v>2259</v>
      </c>
      <c r="N7" s="17">
        <f>ROUND(K7/M7/11,2)</f>
        <v>7.0000000000000007E-2</v>
      </c>
      <c r="O7" s="18">
        <f>ROUND(K8/M8,4)</f>
        <v>1E-4</v>
      </c>
      <c r="R7" s="23"/>
      <c r="S7" s="9"/>
    </row>
    <row r="8" spans="1:19" x14ac:dyDescent="0.25">
      <c r="A8" s="24"/>
      <c r="B8" s="4" t="s">
        <v>11</v>
      </c>
      <c r="C8" s="7">
        <v>1.9300000000000001E-2</v>
      </c>
      <c r="D8" s="8">
        <v>63117919</v>
      </c>
      <c r="E8" s="8">
        <v>5506980.5800000001</v>
      </c>
      <c r="F8" s="7">
        <v>1.9900000000000001E-2</v>
      </c>
      <c r="G8" s="9">
        <f>C8*D8</f>
        <v>1218175.8367000001</v>
      </c>
      <c r="H8" s="9">
        <f>F8*D8</f>
        <v>1256046.5881000001</v>
      </c>
      <c r="I8" s="9">
        <f>C8*E8</f>
        <v>106284.72519400001</v>
      </c>
      <c r="J8" s="9">
        <f>F8*E8</f>
        <v>109588.91354200001</v>
      </c>
      <c r="K8" s="9">
        <f>J8-I8</f>
        <v>3304.188347999996</v>
      </c>
      <c r="M8" s="8">
        <f>D8-E8</f>
        <v>57610938.420000002</v>
      </c>
      <c r="N8" s="17"/>
      <c r="O8" s="18"/>
    </row>
    <row r="9" spans="1:19" x14ac:dyDescent="0.25">
      <c r="A9" s="24"/>
      <c r="B9" s="4" t="s">
        <v>12</v>
      </c>
      <c r="D9" s="8"/>
      <c r="E9" s="8"/>
      <c r="F9" s="6"/>
      <c r="G9" s="10">
        <f>SUM(G7:G8)</f>
        <v>1961206.1167000001</v>
      </c>
      <c r="H9" s="10">
        <f t="shared" ref="H9:K9" si="1">SUM(H7:H8)</f>
        <v>2020221.1081000001</v>
      </c>
      <c r="I9" s="10">
        <f t="shared" si="1"/>
        <v>168203.915194</v>
      </c>
      <c r="J9" s="10">
        <f t="shared" si="1"/>
        <v>173270.12354200002</v>
      </c>
      <c r="K9" s="10">
        <f t="shared" si="1"/>
        <v>5066.2083480000001</v>
      </c>
      <c r="M9" s="8"/>
      <c r="N9" s="17"/>
      <c r="O9" s="18"/>
    </row>
    <row r="10" spans="1:19" x14ac:dyDescent="0.25">
      <c r="A10" s="13"/>
      <c r="D10" s="8"/>
      <c r="E10" s="8"/>
      <c r="F10" s="6"/>
      <c r="M10" s="8"/>
      <c r="N10" s="17"/>
      <c r="O10" s="18"/>
    </row>
    <row r="11" spans="1:19" x14ac:dyDescent="0.25">
      <c r="A11" s="24" t="s">
        <v>6</v>
      </c>
      <c r="B11" s="4" t="s">
        <v>10</v>
      </c>
      <c r="C11" s="6">
        <v>85.07</v>
      </c>
      <c r="D11" s="8">
        <v>157</v>
      </c>
      <c r="E11" s="8">
        <f>D11</f>
        <v>157</v>
      </c>
      <c r="F11" s="6">
        <v>87.49</v>
      </c>
      <c r="G11" s="9">
        <f>C11*D11*12</f>
        <v>160271.88</v>
      </c>
      <c r="H11" s="9">
        <f>F11*D11*12</f>
        <v>164831.15999999997</v>
      </c>
      <c r="I11" s="9">
        <f>E11*C11</f>
        <v>13355.99</v>
      </c>
      <c r="J11" s="9">
        <f>F11*E11</f>
        <v>13735.929999999998</v>
      </c>
      <c r="K11" s="9">
        <f>J11-I11</f>
        <v>379.93999999999869</v>
      </c>
      <c r="L11">
        <v>11</v>
      </c>
      <c r="M11" s="8">
        <f>D11</f>
        <v>157</v>
      </c>
      <c r="N11" s="17">
        <f>ROUND(K11/M11/11,2)</f>
        <v>0.22</v>
      </c>
      <c r="O11" s="18">
        <f>ROUND(K12/M12,4)</f>
        <v>1.21E-2</v>
      </c>
    </row>
    <row r="12" spans="1:19" x14ac:dyDescent="0.25">
      <c r="A12" s="24"/>
      <c r="B12" s="4" t="s">
        <v>14</v>
      </c>
      <c r="C12" s="7">
        <v>4.0026999999999999</v>
      </c>
      <c r="D12" s="8">
        <v>357341</v>
      </c>
      <c r="E12" s="8">
        <v>34211.17</v>
      </c>
      <c r="F12" s="7">
        <v>4.1167999999999996</v>
      </c>
      <c r="G12" s="9">
        <f>C12*D12</f>
        <v>1430328.8207</v>
      </c>
      <c r="H12" s="9">
        <f>F12*D12</f>
        <v>1471101.4287999999</v>
      </c>
      <c r="I12" s="9">
        <f>C12*E12</f>
        <v>136937.05015899998</v>
      </c>
      <c r="J12" s="9">
        <f>F12*E12</f>
        <v>140840.54465599998</v>
      </c>
      <c r="K12" s="9">
        <f>J12-I12</f>
        <v>3903.494497000007</v>
      </c>
      <c r="M12" s="8">
        <f>D12-E12</f>
        <v>323129.83</v>
      </c>
      <c r="N12" s="17"/>
      <c r="O12" s="18"/>
    </row>
    <row r="13" spans="1:19" x14ac:dyDescent="0.25">
      <c r="A13" s="24"/>
      <c r="B13" s="4" t="s">
        <v>12</v>
      </c>
      <c r="D13" s="8"/>
      <c r="E13" s="8"/>
      <c r="F13" s="6"/>
      <c r="G13" s="10">
        <f>SUM(G11:G12)</f>
        <v>1590600.7006999999</v>
      </c>
      <c r="H13" s="10">
        <f t="shared" ref="H13:K13" si="2">SUM(H11:H12)</f>
        <v>1635932.5887999998</v>
      </c>
      <c r="I13" s="10">
        <f t="shared" si="2"/>
        <v>150293.04015899997</v>
      </c>
      <c r="J13" s="10">
        <f t="shared" si="2"/>
        <v>154576.47465599998</v>
      </c>
      <c r="K13" s="10">
        <f t="shared" si="2"/>
        <v>4283.4344970000056</v>
      </c>
      <c r="M13" s="8"/>
      <c r="N13" s="17"/>
      <c r="O13" s="18"/>
    </row>
    <row r="14" spans="1:19" x14ac:dyDescent="0.25">
      <c r="A14" s="13"/>
      <c r="D14" s="8"/>
      <c r="E14" s="8"/>
      <c r="F14" s="6"/>
      <c r="M14" s="8"/>
      <c r="N14" s="17"/>
      <c r="O14" s="18"/>
    </row>
    <row r="15" spans="1:19" x14ac:dyDescent="0.25">
      <c r="A15" s="24" t="s">
        <v>7</v>
      </c>
      <c r="B15" s="4" t="s">
        <v>10</v>
      </c>
      <c r="C15" s="6">
        <v>19.850000000000001</v>
      </c>
      <c r="D15" s="8">
        <v>54</v>
      </c>
      <c r="E15" s="8">
        <f>D15</f>
        <v>54</v>
      </c>
      <c r="F15" s="6">
        <v>20.420000000000002</v>
      </c>
      <c r="G15" s="9">
        <f>C15*D15*12</f>
        <v>12862.800000000001</v>
      </c>
      <c r="H15" s="9">
        <f>F15*D15*12</f>
        <v>13232.16</v>
      </c>
      <c r="I15" s="9">
        <f>E15*C15</f>
        <v>1071.9000000000001</v>
      </c>
      <c r="J15" s="9">
        <f>F15*E15</f>
        <v>1102.68</v>
      </c>
      <c r="K15" s="9">
        <f>J15-I15</f>
        <v>30.779999999999973</v>
      </c>
      <c r="L15">
        <v>11</v>
      </c>
      <c r="M15" s="8">
        <f>D15</f>
        <v>54</v>
      </c>
      <c r="N15" s="17">
        <f>ROUND(K15/M15/11,2)</f>
        <v>0.05</v>
      </c>
      <c r="O15" s="18">
        <f>ROUND(K16/M16,4)</f>
        <v>0</v>
      </c>
    </row>
    <row r="16" spans="1:19" x14ac:dyDescent="0.25">
      <c r="A16" s="24"/>
      <c r="B16" s="4" t="s">
        <v>11</v>
      </c>
      <c r="C16" s="7">
        <v>2.5000000000000001E-3</v>
      </c>
      <c r="D16" s="8">
        <v>305471</v>
      </c>
      <c r="E16" s="8">
        <v>24897.78</v>
      </c>
      <c r="F16" s="7">
        <v>2.5999999999999999E-3</v>
      </c>
      <c r="G16" s="9">
        <f>C16*D16</f>
        <v>763.67750000000001</v>
      </c>
      <c r="H16" s="9">
        <f>F16*D16</f>
        <v>794.22460000000001</v>
      </c>
      <c r="I16" s="9">
        <f>C16*E16</f>
        <v>62.244450000000001</v>
      </c>
      <c r="J16" s="9">
        <f>F16*E16</f>
        <v>64.734227999999987</v>
      </c>
      <c r="K16" s="9">
        <f>J16-I16</f>
        <v>2.4897779999999869</v>
      </c>
      <c r="M16" s="8">
        <f>D16-E16</f>
        <v>280573.21999999997</v>
      </c>
      <c r="N16" s="17"/>
      <c r="O16" s="18"/>
    </row>
    <row r="17" spans="1:15" x14ac:dyDescent="0.25">
      <c r="A17" s="24"/>
      <c r="B17" s="4" t="s">
        <v>12</v>
      </c>
      <c r="D17" s="8"/>
      <c r="E17" s="8"/>
      <c r="F17" s="6"/>
      <c r="G17" s="10">
        <f>SUM(G15:G16)</f>
        <v>13626.477500000001</v>
      </c>
      <c r="H17" s="10">
        <f t="shared" ref="H17:K17" si="3">SUM(H15:H16)</f>
        <v>14026.384599999999</v>
      </c>
      <c r="I17" s="10">
        <f t="shared" si="3"/>
        <v>1134.14445</v>
      </c>
      <c r="J17" s="10">
        <f t="shared" si="3"/>
        <v>1167.4142280000001</v>
      </c>
      <c r="K17" s="10">
        <f t="shared" si="3"/>
        <v>33.26977799999996</v>
      </c>
      <c r="M17" s="8"/>
      <c r="N17" s="17"/>
      <c r="O17" s="18"/>
    </row>
    <row r="18" spans="1:15" x14ac:dyDescent="0.25">
      <c r="A18" s="13"/>
      <c r="D18" s="8"/>
      <c r="E18" s="8"/>
      <c r="F18" s="6"/>
      <c r="M18" s="8"/>
      <c r="N18" s="17"/>
      <c r="O18" s="18"/>
    </row>
    <row r="19" spans="1:15" x14ac:dyDescent="0.25">
      <c r="A19" s="24" t="s">
        <v>8</v>
      </c>
      <c r="B19" s="4" t="s">
        <v>10</v>
      </c>
      <c r="C19" s="6">
        <v>14.48</v>
      </c>
      <c r="D19" s="8">
        <v>401</v>
      </c>
      <c r="E19" s="8">
        <f>D19</f>
        <v>401</v>
      </c>
      <c r="F19" s="6">
        <v>14.89</v>
      </c>
      <c r="G19" s="9">
        <f>C19*D19*12</f>
        <v>69677.760000000009</v>
      </c>
      <c r="H19" s="9">
        <f>F19*D19*12</f>
        <v>71650.680000000008</v>
      </c>
      <c r="I19" s="9">
        <f>E19*C19</f>
        <v>5806.4800000000005</v>
      </c>
      <c r="J19" s="9">
        <f>F19*E19</f>
        <v>5970.89</v>
      </c>
      <c r="K19" s="9">
        <f>J19-I19</f>
        <v>164.40999999999985</v>
      </c>
      <c r="L19">
        <v>11</v>
      </c>
      <c r="M19" s="8">
        <f>D19</f>
        <v>401</v>
      </c>
      <c r="N19" s="17">
        <f>ROUND(K19/M19/11,2)</f>
        <v>0.04</v>
      </c>
      <c r="O19" s="18">
        <f>ROUND(K20/M20,4)</f>
        <v>7.8799999999999995E-2</v>
      </c>
    </row>
    <row r="20" spans="1:15" x14ac:dyDescent="0.25">
      <c r="A20" s="24"/>
      <c r="B20" s="4" t="s">
        <v>14</v>
      </c>
      <c r="C20" s="7">
        <v>37.3688</v>
      </c>
      <c r="D20" s="8">
        <v>712</v>
      </c>
      <c r="E20" s="8">
        <v>49.07</v>
      </c>
      <c r="F20" s="7">
        <v>38.433799999999998</v>
      </c>
      <c r="G20" s="9">
        <f>C20*D20</f>
        <v>26606.585599999999</v>
      </c>
      <c r="H20" s="9">
        <f>F20*D20</f>
        <v>27364.865599999997</v>
      </c>
      <c r="I20" s="9">
        <f>C20*E20</f>
        <v>1833.6870160000001</v>
      </c>
      <c r="J20" s="9">
        <f>F20*E20</f>
        <v>1885.9465659999998</v>
      </c>
      <c r="K20" s="9">
        <f>J20-I20</f>
        <v>52.259549999999763</v>
      </c>
      <c r="M20" s="8">
        <f>D20-E20</f>
        <v>662.93</v>
      </c>
      <c r="N20" s="17"/>
      <c r="O20" s="18"/>
    </row>
    <row r="21" spans="1:15" x14ac:dyDescent="0.25">
      <c r="A21" s="24"/>
      <c r="B21" s="4" t="s">
        <v>12</v>
      </c>
      <c r="D21" s="8"/>
      <c r="E21" s="8"/>
      <c r="F21" s="6"/>
      <c r="G21" s="10">
        <f>SUM(G19:G20)</f>
        <v>96284.345600000001</v>
      </c>
      <c r="H21" s="10">
        <f t="shared" ref="H21:K21" si="4">SUM(H19:H20)</f>
        <v>99015.545600000012</v>
      </c>
      <c r="I21" s="10">
        <f t="shared" si="4"/>
        <v>7640.1670160000003</v>
      </c>
      <c r="J21" s="10">
        <f t="shared" si="4"/>
        <v>7856.8365659999999</v>
      </c>
      <c r="K21" s="10">
        <f t="shared" si="4"/>
        <v>216.66954999999962</v>
      </c>
      <c r="M21" s="8"/>
      <c r="N21" s="17"/>
      <c r="O21" s="18"/>
    </row>
    <row r="22" spans="1:15" x14ac:dyDescent="0.25">
      <c r="A22" s="13"/>
      <c r="D22" s="8"/>
      <c r="E22" s="8"/>
      <c r="F22" s="6"/>
      <c r="M22" s="8"/>
      <c r="N22" s="17"/>
      <c r="O22" s="18"/>
    </row>
    <row r="23" spans="1:15" x14ac:dyDescent="0.25">
      <c r="A23" s="24" t="s">
        <v>9</v>
      </c>
      <c r="B23" s="4" t="s">
        <v>10</v>
      </c>
      <c r="C23" s="6">
        <v>5.8</v>
      </c>
      <c r="D23" s="8">
        <v>4</v>
      </c>
      <c r="E23" s="8">
        <f>D23</f>
        <v>4</v>
      </c>
      <c r="F23" s="6">
        <v>5.97</v>
      </c>
      <c r="G23" s="9">
        <f>C23*D23*12</f>
        <v>278.39999999999998</v>
      </c>
      <c r="H23" s="9">
        <f>F23*D23*12</f>
        <v>286.56</v>
      </c>
      <c r="I23" s="9">
        <f>E23*C23</f>
        <v>23.2</v>
      </c>
      <c r="J23" s="9">
        <f>F23*E23</f>
        <v>23.88</v>
      </c>
      <c r="K23" s="9">
        <f>J23-I23</f>
        <v>0.67999999999999972</v>
      </c>
      <c r="L23">
        <v>11</v>
      </c>
      <c r="M23" s="8">
        <f>D23</f>
        <v>4</v>
      </c>
      <c r="N23" s="17">
        <f>ROUND(K23/M23/11,2)</f>
        <v>0.02</v>
      </c>
      <c r="O23" s="18">
        <f>ROUND(K24/M24,4)</f>
        <v>3.85E-2</v>
      </c>
    </row>
    <row r="24" spans="1:15" x14ac:dyDescent="0.25">
      <c r="A24" s="24"/>
      <c r="B24" s="4" t="s">
        <v>14</v>
      </c>
      <c r="C24" s="7">
        <v>14.843500000000001</v>
      </c>
      <c r="D24" s="8">
        <v>4087</v>
      </c>
      <c r="E24" s="8">
        <v>340.65</v>
      </c>
      <c r="F24" s="7">
        <v>15.266500000000001</v>
      </c>
      <c r="G24" s="9">
        <f>C24*D24</f>
        <v>60665.3845</v>
      </c>
      <c r="H24" s="9">
        <f>F24*D24</f>
        <v>62394.1855</v>
      </c>
      <c r="I24" s="9">
        <f>C24*E24</f>
        <v>5056.4382749999995</v>
      </c>
      <c r="J24" s="9">
        <f>F24*E24</f>
        <v>5200.5332250000001</v>
      </c>
      <c r="K24" s="9">
        <f>J24-I24</f>
        <v>144.09495000000061</v>
      </c>
      <c r="M24" s="8">
        <f>D24-E24</f>
        <v>3746.35</v>
      </c>
      <c r="N24" s="19"/>
      <c r="O24" s="20"/>
    </row>
    <row r="25" spans="1:15" ht="15.75" thickBot="1" x14ac:dyDescent="0.3">
      <c r="A25" s="24"/>
      <c r="B25" s="4" t="s">
        <v>12</v>
      </c>
      <c r="E25" s="8"/>
      <c r="F25" s="6"/>
      <c r="G25" s="10">
        <f>SUM(G23:G24)</f>
        <v>60943.784500000002</v>
      </c>
      <c r="H25" s="10">
        <f t="shared" ref="H25:K25" si="5">SUM(H23:H24)</f>
        <v>62680.745499999997</v>
      </c>
      <c r="I25" s="10">
        <f t="shared" si="5"/>
        <v>5079.6382749999993</v>
      </c>
      <c r="J25" s="10">
        <f t="shared" si="5"/>
        <v>5224.4132250000002</v>
      </c>
      <c r="K25" s="10">
        <f t="shared" si="5"/>
        <v>144.77495000000062</v>
      </c>
      <c r="M25" s="8"/>
      <c r="N25" s="21"/>
      <c r="O25" s="22"/>
    </row>
  </sheetData>
  <mergeCells count="6">
    <mergeCell ref="A23:A25"/>
    <mergeCell ref="A3:A5"/>
    <mergeCell ref="A7:A9"/>
    <mergeCell ref="A11:A13"/>
    <mergeCell ref="A15:A17"/>
    <mergeCell ref="A19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Q1" sqref="Q1"/>
    </sheetView>
  </sheetViews>
  <sheetFormatPr defaultRowHeight="15" x14ac:dyDescent="0.25"/>
  <cols>
    <col min="1" max="1" width="15.28515625" style="14" bestFit="1" customWidth="1"/>
    <col min="2" max="2" width="21.7109375" bestFit="1" customWidth="1"/>
    <col min="3" max="3" width="11.42578125" style="6" customWidth="1"/>
    <col min="4" max="6" width="11.42578125" customWidth="1"/>
    <col min="7" max="11" width="13" customWidth="1"/>
    <col min="12" max="12" width="9.85546875" customWidth="1"/>
    <col min="13" max="13" width="16.42578125" customWidth="1"/>
    <col min="14" max="14" width="11.42578125" customWidth="1"/>
    <col min="15" max="15" width="12.85546875" customWidth="1"/>
  </cols>
  <sheetData>
    <row r="1" spans="1:15" ht="15.75" thickBot="1" x14ac:dyDescent="0.3">
      <c r="A1" s="14" t="s">
        <v>26</v>
      </c>
    </row>
    <row r="2" spans="1:15" s="3" customFormat="1" ht="89.25" x14ac:dyDescent="0.25">
      <c r="A2" s="12" t="s">
        <v>23</v>
      </c>
      <c r="C2" s="5" t="s">
        <v>0</v>
      </c>
      <c r="D2" s="1" t="s">
        <v>13</v>
      </c>
      <c r="E2" s="1" t="s">
        <v>15</v>
      </c>
      <c r="F2" s="1" t="s">
        <v>1</v>
      </c>
      <c r="G2" s="1" t="s">
        <v>3</v>
      </c>
      <c r="H2" s="1" t="s">
        <v>2</v>
      </c>
      <c r="I2" s="1" t="s">
        <v>16</v>
      </c>
      <c r="J2" s="1" t="s">
        <v>17</v>
      </c>
      <c r="K2" s="2" t="s">
        <v>18</v>
      </c>
      <c r="L2" s="11" t="s">
        <v>19</v>
      </c>
      <c r="M2" s="11" t="s">
        <v>20</v>
      </c>
      <c r="N2" s="15" t="s">
        <v>21</v>
      </c>
      <c r="O2" s="16" t="s">
        <v>22</v>
      </c>
    </row>
    <row r="3" spans="1:15" x14ac:dyDescent="0.25">
      <c r="A3" s="24" t="s">
        <v>4</v>
      </c>
      <c r="B3" s="4" t="s">
        <v>10</v>
      </c>
      <c r="C3" s="6">
        <v>30.55</v>
      </c>
      <c r="D3" s="8">
        <v>15295</v>
      </c>
      <c r="E3" s="8">
        <f>D3</f>
        <v>15295</v>
      </c>
      <c r="F3" s="6">
        <v>31.42</v>
      </c>
      <c r="G3" s="9">
        <f>C3*D3*12</f>
        <v>5607147</v>
      </c>
      <c r="H3" s="9">
        <f>F3*D3*12</f>
        <v>5766826.8000000007</v>
      </c>
      <c r="I3" s="9">
        <f>E3*C3</f>
        <v>467262.25</v>
      </c>
      <c r="J3" s="9">
        <f>F3*E3</f>
        <v>480568.9</v>
      </c>
      <c r="K3" s="9">
        <f>J3-I3</f>
        <v>13306.650000000023</v>
      </c>
      <c r="L3">
        <v>11</v>
      </c>
      <c r="M3" s="8">
        <f>D3</f>
        <v>15295</v>
      </c>
      <c r="N3" s="17">
        <f>ROUND(K3/M3/11,2)</f>
        <v>0.08</v>
      </c>
      <c r="O3" s="18">
        <v>0</v>
      </c>
    </row>
    <row r="4" spans="1:15" x14ac:dyDescent="0.25">
      <c r="A4" s="24"/>
      <c r="B4" s="4" t="s">
        <v>11</v>
      </c>
      <c r="C4" s="7">
        <v>0</v>
      </c>
      <c r="D4" s="8">
        <v>124078865</v>
      </c>
      <c r="E4" s="8">
        <v>10146709.92</v>
      </c>
      <c r="F4" s="7">
        <v>0</v>
      </c>
      <c r="G4" s="9">
        <f>C4*D4</f>
        <v>0</v>
      </c>
      <c r="H4" s="9">
        <f>F4*D4</f>
        <v>0</v>
      </c>
      <c r="I4" s="9">
        <f>C4*E4</f>
        <v>0</v>
      </c>
      <c r="J4" s="9">
        <f>F4*E4</f>
        <v>0</v>
      </c>
      <c r="K4" s="9">
        <f>J4-I4</f>
        <v>0</v>
      </c>
      <c r="M4" s="8">
        <f>D4-E4</f>
        <v>113932155.08</v>
      </c>
      <c r="N4" s="17"/>
      <c r="O4" s="18"/>
    </row>
    <row r="5" spans="1:15" x14ac:dyDescent="0.25">
      <c r="A5" s="24"/>
      <c r="B5" s="4" t="s">
        <v>12</v>
      </c>
      <c r="D5" s="8"/>
      <c r="E5" s="8"/>
      <c r="F5" s="6"/>
      <c r="G5" s="10">
        <f>SUM(G3:G4)</f>
        <v>5607147</v>
      </c>
      <c r="H5" s="10">
        <f t="shared" ref="H5:K5" si="0">SUM(H3:H4)</f>
        <v>5766826.8000000007</v>
      </c>
      <c r="I5" s="10">
        <f t="shared" si="0"/>
        <v>467262.25</v>
      </c>
      <c r="J5" s="10">
        <f t="shared" si="0"/>
        <v>480568.9</v>
      </c>
      <c r="K5" s="10">
        <f t="shared" si="0"/>
        <v>13306.650000000023</v>
      </c>
      <c r="M5" s="8"/>
      <c r="N5" s="17"/>
      <c r="O5" s="18"/>
    </row>
    <row r="6" spans="1:15" x14ac:dyDescent="0.25">
      <c r="D6" s="8"/>
      <c r="E6" s="8"/>
      <c r="F6" s="6"/>
      <c r="M6" s="8"/>
      <c r="N6" s="17"/>
      <c r="O6" s="18"/>
    </row>
    <row r="7" spans="1:15" x14ac:dyDescent="0.25">
      <c r="A7" s="24" t="s">
        <v>5</v>
      </c>
      <c r="B7" s="4" t="s">
        <v>10</v>
      </c>
      <c r="C7" s="6">
        <v>25.63</v>
      </c>
      <c r="D7" s="8">
        <v>1316</v>
      </c>
      <c r="E7" s="8">
        <f>D7</f>
        <v>1316</v>
      </c>
      <c r="F7" s="6">
        <v>26.36</v>
      </c>
      <c r="G7" s="9">
        <f>C7*D7*12</f>
        <v>404748.96</v>
      </c>
      <c r="H7" s="9">
        <f>F7*D7*12</f>
        <v>416277.12</v>
      </c>
      <c r="I7" s="9">
        <f>E7*C7</f>
        <v>33729.08</v>
      </c>
      <c r="J7" s="9">
        <f>F7*E7</f>
        <v>34689.760000000002</v>
      </c>
      <c r="K7" s="9">
        <f>J7-I7</f>
        <v>960.68000000000029</v>
      </c>
      <c r="L7">
        <v>11</v>
      </c>
      <c r="M7" s="8">
        <f>D7</f>
        <v>1316</v>
      </c>
      <c r="N7" s="17">
        <f>ROUND(K7/M7/11,2)</f>
        <v>7.0000000000000007E-2</v>
      </c>
      <c r="O7" s="18">
        <f>ROUND(K8/M8,4)</f>
        <v>0</v>
      </c>
    </row>
    <row r="8" spans="1:15" x14ac:dyDescent="0.25">
      <c r="A8" s="24"/>
      <c r="B8" s="4" t="s">
        <v>11</v>
      </c>
      <c r="C8" s="7">
        <v>1.4800000000000001E-2</v>
      </c>
      <c r="D8" s="8">
        <v>43311581</v>
      </c>
      <c r="E8" s="8">
        <v>4000667.18</v>
      </c>
      <c r="F8" s="7">
        <v>1.52E-2</v>
      </c>
      <c r="G8" s="9">
        <f>C8*D8</f>
        <v>641011.39880000008</v>
      </c>
      <c r="H8" s="9">
        <f>F8*D8</f>
        <v>658336.03119999997</v>
      </c>
      <c r="I8" s="9">
        <f>C8*E8</f>
        <v>59209.874264000005</v>
      </c>
      <c r="J8" s="9">
        <f>F8*E8</f>
        <v>60810.141136000006</v>
      </c>
      <c r="K8" s="9">
        <f>J8-I8</f>
        <v>1600.2668720000001</v>
      </c>
      <c r="M8" s="8">
        <f>D8-E8</f>
        <v>39310913.82</v>
      </c>
      <c r="N8" s="17"/>
      <c r="O8" s="18"/>
    </row>
    <row r="9" spans="1:15" x14ac:dyDescent="0.25">
      <c r="A9" s="24"/>
      <c r="B9" s="4" t="s">
        <v>12</v>
      </c>
      <c r="D9" s="8"/>
      <c r="E9" s="8"/>
      <c r="F9" s="6"/>
      <c r="G9" s="10">
        <f>SUM(G7:G8)</f>
        <v>1045760.3588</v>
      </c>
      <c r="H9" s="10">
        <f t="shared" ref="H9:K9" si="1">SUM(H7:H8)</f>
        <v>1074613.1512</v>
      </c>
      <c r="I9" s="10">
        <f t="shared" si="1"/>
        <v>92938.954264</v>
      </c>
      <c r="J9" s="10">
        <f t="shared" si="1"/>
        <v>95499.901136</v>
      </c>
      <c r="K9" s="10">
        <f t="shared" si="1"/>
        <v>2560.9468720000004</v>
      </c>
      <c r="M9" s="8"/>
      <c r="N9" s="17"/>
      <c r="O9" s="18"/>
    </row>
    <row r="10" spans="1:15" x14ac:dyDescent="0.25">
      <c r="A10" s="13"/>
      <c r="D10" s="8"/>
      <c r="E10" s="8"/>
      <c r="F10" s="6"/>
      <c r="M10" s="8"/>
      <c r="N10" s="17"/>
      <c r="O10" s="18"/>
    </row>
    <row r="11" spans="1:15" x14ac:dyDescent="0.25">
      <c r="A11" s="24" t="s">
        <v>27</v>
      </c>
      <c r="B11" s="4" t="s">
        <v>10</v>
      </c>
      <c r="C11" s="6">
        <v>142.41</v>
      </c>
      <c r="D11" s="8">
        <v>209</v>
      </c>
      <c r="E11" s="8">
        <f>D11</f>
        <v>209</v>
      </c>
      <c r="F11" s="6">
        <v>146.47</v>
      </c>
      <c r="G11" s="9">
        <f>C11*D11*12</f>
        <v>357164.27999999997</v>
      </c>
      <c r="H11" s="9">
        <f>F11*D11*12</f>
        <v>367346.76</v>
      </c>
      <c r="I11" s="9">
        <f>E11*C11</f>
        <v>29763.69</v>
      </c>
      <c r="J11" s="9">
        <f>F11*E11</f>
        <v>30612.23</v>
      </c>
      <c r="K11" s="9">
        <f>J11-I11</f>
        <v>848.54000000000087</v>
      </c>
      <c r="L11">
        <v>11</v>
      </c>
      <c r="M11" s="8">
        <f>D11</f>
        <v>209</v>
      </c>
      <c r="N11" s="17">
        <f>ROUND(K11/M11/11,2)</f>
        <v>0.37</v>
      </c>
      <c r="O11" s="18">
        <f>ROUND(K12/M12,4)</f>
        <v>6.7999999999999996E-3</v>
      </c>
    </row>
    <row r="12" spans="1:15" x14ac:dyDescent="0.25">
      <c r="A12" s="24"/>
      <c r="B12" s="4" t="s">
        <v>14</v>
      </c>
      <c r="C12" s="7">
        <v>2.6227999999999998</v>
      </c>
      <c r="D12" s="8">
        <v>367910</v>
      </c>
      <c r="E12" s="8">
        <v>30514.050000000003</v>
      </c>
      <c r="F12" s="7">
        <v>2.6974999999999998</v>
      </c>
      <c r="G12" s="9">
        <f>C12*D12</f>
        <v>964954.34799999988</v>
      </c>
      <c r="H12" s="9">
        <f>F12*D12</f>
        <v>992437.22499999998</v>
      </c>
      <c r="I12" s="9">
        <f>C12*E12</f>
        <v>80032.250339999999</v>
      </c>
      <c r="J12" s="9">
        <f>F12*E12</f>
        <v>82311.649875000003</v>
      </c>
      <c r="K12" s="9">
        <f>J12-I12</f>
        <v>2279.3995350000041</v>
      </c>
      <c r="M12" s="8">
        <f>D12-E12</f>
        <v>337395.95</v>
      </c>
      <c r="N12" s="17"/>
      <c r="O12" s="18"/>
    </row>
    <row r="13" spans="1:15" x14ac:dyDescent="0.25">
      <c r="A13" s="24"/>
      <c r="B13" s="4" t="s">
        <v>12</v>
      </c>
      <c r="D13" s="8"/>
      <c r="E13" s="8"/>
      <c r="F13" s="6"/>
      <c r="G13" s="10">
        <f>SUM(G11:G12)</f>
        <v>1322118.6279999998</v>
      </c>
      <c r="H13" s="10">
        <f t="shared" ref="H13:K13" si="2">SUM(H11:H12)</f>
        <v>1359783.9849999999</v>
      </c>
      <c r="I13" s="10">
        <f t="shared" si="2"/>
        <v>109795.94034</v>
      </c>
      <c r="J13" s="10">
        <f t="shared" si="2"/>
        <v>112923.879875</v>
      </c>
      <c r="K13" s="10">
        <f t="shared" si="2"/>
        <v>3127.939535000005</v>
      </c>
      <c r="M13" s="8"/>
      <c r="N13" s="17"/>
      <c r="O13" s="18"/>
    </row>
    <row r="14" spans="1:15" x14ac:dyDescent="0.25">
      <c r="A14" s="13"/>
      <c r="D14" s="8"/>
      <c r="E14" s="8"/>
      <c r="F14" s="6"/>
      <c r="M14" s="8"/>
      <c r="N14" s="17"/>
      <c r="O14" s="18"/>
    </row>
    <row r="15" spans="1:15" x14ac:dyDescent="0.25">
      <c r="A15" s="24" t="s">
        <v>28</v>
      </c>
      <c r="B15" s="4" t="s">
        <v>10</v>
      </c>
      <c r="C15" s="6">
        <v>527.92999999999995</v>
      </c>
      <c r="D15" s="8">
        <v>8</v>
      </c>
      <c r="E15" s="8">
        <f>D15</f>
        <v>8</v>
      </c>
      <c r="F15" s="6">
        <v>542.98</v>
      </c>
      <c r="G15" s="9">
        <f>C15*D15*12</f>
        <v>50681.279999999999</v>
      </c>
      <c r="H15" s="9">
        <f>F15*D15*12</f>
        <v>52126.080000000002</v>
      </c>
      <c r="I15" s="9">
        <f>E15*C15</f>
        <v>4223.4399999999996</v>
      </c>
      <c r="J15" s="9">
        <f>F15*E15</f>
        <v>4343.84</v>
      </c>
      <c r="K15" s="9">
        <f>J15-I15</f>
        <v>120.40000000000055</v>
      </c>
      <c r="L15">
        <v>11</v>
      </c>
      <c r="M15" s="8">
        <f>D15</f>
        <v>8</v>
      </c>
      <c r="N15" s="17">
        <f>ROUND(K15/M15/11,2)</f>
        <v>1.37</v>
      </c>
      <c r="O15" s="18">
        <f>ROUND(K16/M16,4)</f>
        <v>7.1999999999999998E-3</v>
      </c>
    </row>
    <row r="16" spans="1:15" x14ac:dyDescent="0.25">
      <c r="A16" s="24"/>
      <c r="B16" s="4" t="s">
        <v>14</v>
      </c>
      <c r="C16" s="7">
        <v>2.7877000000000001</v>
      </c>
      <c r="D16" s="8">
        <v>157277</v>
      </c>
      <c r="E16" s="8">
        <v>13101</v>
      </c>
      <c r="F16" s="7">
        <v>2.8671000000000002</v>
      </c>
      <c r="G16" s="9">
        <f>C16*D16</f>
        <v>438441.09289999999</v>
      </c>
      <c r="H16" s="9">
        <f>F16*D16</f>
        <v>450928.88670000003</v>
      </c>
      <c r="I16" s="9">
        <f>C16*E16</f>
        <v>36521.657700000003</v>
      </c>
      <c r="J16" s="9">
        <f>F16*E16</f>
        <v>37561.877100000005</v>
      </c>
      <c r="K16" s="9">
        <f>J16-I16</f>
        <v>1040.2194000000018</v>
      </c>
      <c r="M16" s="8">
        <f>D16-E16</f>
        <v>144176</v>
      </c>
      <c r="N16" s="17"/>
      <c r="O16" s="18"/>
    </row>
    <row r="17" spans="1:15" x14ac:dyDescent="0.25">
      <c r="A17" s="24"/>
      <c r="B17" s="4" t="s">
        <v>12</v>
      </c>
      <c r="D17" s="8"/>
      <c r="E17" s="8"/>
      <c r="F17" s="6"/>
      <c r="G17" s="10">
        <f>SUM(G15:G16)</f>
        <v>489122.37289999996</v>
      </c>
      <c r="H17" s="10">
        <f t="shared" ref="H17:K17" si="3">SUM(H15:H16)</f>
        <v>503054.96670000005</v>
      </c>
      <c r="I17" s="10">
        <f t="shared" si="3"/>
        <v>40745.097700000006</v>
      </c>
      <c r="J17" s="10">
        <f t="shared" si="3"/>
        <v>41905.717100000009</v>
      </c>
      <c r="K17" s="10">
        <f t="shared" si="3"/>
        <v>1160.6194000000023</v>
      </c>
      <c r="M17" s="8"/>
      <c r="N17" s="17"/>
      <c r="O17" s="18"/>
    </row>
    <row r="18" spans="1:15" x14ac:dyDescent="0.25">
      <c r="A18" s="13"/>
      <c r="D18" s="8"/>
      <c r="E18" s="8"/>
      <c r="F18" s="6"/>
      <c r="M18" s="8"/>
      <c r="N18" s="17"/>
      <c r="O18" s="18"/>
    </row>
    <row r="19" spans="1:15" x14ac:dyDescent="0.25">
      <c r="A19" s="24" t="s">
        <v>7</v>
      </c>
      <c r="B19" s="4" t="s">
        <v>10</v>
      </c>
      <c r="C19" s="6">
        <v>10.71</v>
      </c>
      <c r="D19" s="8">
        <v>36</v>
      </c>
      <c r="E19" s="8">
        <f>D19</f>
        <v>36</v>
      </c>
      <c r="F19" s="6">
        <v>11.02</v>
      </c>
      <c r="G19" s="9">
        <f>C19*D19*12</f>
        <v>4626.7200000000012</v>
      </c>
      <c r="H19" s="9">
        <f>F19*D19*12</f>
        <v>4760.6399999999994</v>
      </c>
      <c r="I19" s="9">
        <f>E19*C19</f>
        <v>385.56000000000006</v>
      </c>
      <c r="J19" s="9">
        <f>F19*E19</f>
        <v>396.71999999999997</v>
      </c>
      <c r="K19" s="9">
        <f>J19-I19</f>
        <v>11.159999999999911</v>
      </c>
      <c r="L19">
        <v>11</v>
      </c>
      <c r="M19" s="8">
        <f>D19</f>
        <v>36</v>
      </c>
      <c r="N19" s="17">
        <f>ROUND(K19/M19/11,2)</f>
        <v>0.03</v>
      </c>
      <c r="O19" s="18">
        <f>ROUND(K20/M20,4)</f>
        <v>0</v>
      </c>
    </row>
    <row r="20" spans="1:15" x14ac:dyDescent="0.25">
      <c r="A20" s="24"/>
      <c r="B20" s="4" t="s">
        <v>11</v>
      </c>
      <c r="C20" s="7">
        <v>1.24E-2</v>
      </c>
      <c r="D20" s="8">
        <v>544635</v>
      </c>
      <c r="E20" s="8">
        <v>41695.71</v>
      </c>
      <c r="F20" s="7">
        <v>1.2800000000000001E-2</v>
      </c>
      <c r="G20" s="9">
        <f>C20*D20</f>
        <v>6753.4740000000002</v>
      </c>
      <c r="H20" s="9">
        <f>F20*D20</f>
        <v>6971.3280000000004</v>
      </c>
      <c r="I20" s="9">
        <f>C20*E20</f>
        <v>517.02680399999997</v>
      </c>
      <c r="J20" s="9">
        <f>F20*E20</f>
        <v>533.70508800000005</v>
      </c>
      <c r="K20" s="9">
        <f>J20-I20</f>
        <v>16.678284000000076</v>
      </c>
      <c r="M20" s="8">
        <f>D20-E20</f>
        <v>502939.29</v>
      </c>
      <c r="N20" s="17"/>
      <c r="O20" s="18"/>
    </row>
    <row r="21" spans="1:15" x14ac:dyDescent="0.25">
      <c r="A21" s="24"/>
      <c r="B21" s="4" t="s">
        <v>12</v>
      </c>
      <c r="D21" s="8"/>
      <c r="E21" s="8"/>
      <c r="F21" s="6"/>
      <c r="G21" s="10">
        <f>SUM(G19:G20)</f>
        <v>11380.194000000001</v>
      </c>
      <c r="H21" s="10">
        <f t="shared" ref="H21:K21" si="4">SUM(H19:H20)</f>
        <v>11731.968000000001</v>
      </c>
      <c r="I21" s="10">
        <f t="shared" si="4"/>
        <v>902.58680400000003</v>
      </c>
      <c r="J21" s="10">
        <f t="shared" si="4"/>
        <v>930.42508799999996</v>
      </c>
      <c r="K21" s="10">
        <f t="shared" si="4"/>
        <v>27.838283999999987</v>
      </c>
      <c r="M21" s="8"/>
      <c r="N21" s="17"/>
      <c r="O21" s="18"/>
    </row>
    <row r="22" spans="1:15" x14ac:dyDescent="0.25">
      <c r="A22" s="13"/>
      <c r="D22" s="8"/>
      <c r="E22" s="8"/>
      <c r="F22" s="6"/>
      <c r="M22" s="8"/>
      <c r="N22" s="17"/>
      <c r="O22" s="18"/>
    </row>
    <row r="23" spans="1:15" x14ac:dyDescent="0.25">
      <c r="A23" s="24" t="s">
        <v>9</v>
      </c>
      <c r="B23" s="4" t="s">
        <v>10</v>
      </c>
      <c r="C23" s="6">
        <v>3.14</v>
      </c>
      <c r="D23" s="8">
        <v>6</v>
      </c>
      <c r="E23" s="8">
        <f>D23</f>
        <v>6</v>
      </c>
      <c r="F23" s="6">
        <v>3.23</v>
      </c>
      <c r="G23" s="9">
        <f>C23*D23*12</f>
        <v>226.07999999999998</v>
      </c>
      <c r="H23" s="9">
        <f>F23*D23*12</f>
        <v>232.56</v>
      </c>
      <c r="I23" s="9">
        <f>E23*C23</f>
        <v>18.84</v>
      </c>
      <c r="J23" s="9">
        <f>F23*E23</f>
        <v>19.38</v>
      </c>
      <c r="K23" s="9">
        <f>J23-I23</f>
        <v>0.53999999999999915</v>
      </c>
      <c r="L23">
        <v>11</v>
      </c>
      <c r="M23" s="8">
        <f>D23</f>
        <v>6</v>
      </c>
      <c r="N23" s="17">
        <f>ROUND(K23/M23/11,2)</f>
        <v>0.01</v>
      </c>
      <c r="O23" s="18">
        <f>ROUND(K24/M24,4)</f>
        <v>3.32E-2</v>
      </c>
    </row>
    <row r="24" spans="1:15" x14ac:dyDescent="0.25">
      <c r="A24" s="24"/>
      <c r="B24" s="4" t="s">
        <v>14</v>
      </c>
      <c r="C24" s="7">
        <v>12.6732</v>
      </c>
      <c r="D24" s="8">
        <v>7475</v>
      </c>
      <c r="E24" s="8">
        <v>628.58000000000004</v>
      </c>
      <c r="F24" s="7">
        <v>13.0344</v>
      </c>
      <c r="G24" s="9">
        <f>C24*D24</f>
        <v>94732.17</v>
      </c>
      <c r="H24" s="9">
        <f>F24*D24</f>
        <v>97432.14</v>
      </c>
      <c r="I24" s="9">
        <f>C24*E24</f>
        <v>7966.1200560000007</v>
      </c>
      <c r="J24" s="9">
        <f>F24*E24</f>
        <v>8193.163152000001</v>
      </c>
      <c r="K24" s="9">
        <f>J24-I24</f>
        <v>227.04309600000033</v>
      </c>
      <c r="M24" s="8">
        <f>D24-E24</f>
        <v>6846.42</v>
      </c>
      <c r="N24" s="19"/>
      <c r="O24" s="20"/>
    </row>
    <row r="25" spans="1:15" ht="15.75" thickBot="1" x14ac:dyDescent="0.3">
      <c r="A25" s="24"/>
      <c r="B25" s="4" t="s">
        <v>12</v>
      </c>
      <c r="E25" s="8"/>
      <c r="F25" s="6"/>
      <c r="G25" s="10">
        <f>SUM(G23:G24)</f>
        <v>94958.25</v>
      </c>
      <c r="H25" s="10">
        <f t="shared" ref="H25:K25" si="5">SUM(H23:H24)</f>
        <v>97664.7</v>
      </c>
      <c r="I25" s="10">
        <f t="shared" si="5"/>
        <v>7984.9600560000008</v>
      </c>
      <c r="J25" s="10">
        <f t="shared" si="5"/>
        <v>8212.5431520000002</v>
      </c>
      <c r="K25" s="10">
        <f t="shared" si="5"/>
        <v>227.58309600000032</v>
      </c>
      <c r="M25" s="8"/>
      <c r="N25" s="21"/>
      <c r="O25" s="22"/>
    </row>
  </sheetData>
  <mergeCells count="6">
    <mergeCell ref="A23:A25"/>
    <mergeCell ref="A3:A5"/>
    <mergeCell ref="A7:A9"/>
    <mergeCell ref="A11:A13"/>
    <mergeCell ref="A15:A17"/>
    <mergeCell ref="A19:A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0d78a72cf98d5a2f90efb0a0410117c3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7b99fbf14d995a372d9664f880f2991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Frank D'Andrea"/>
              <xsd:enumeration value="Joanne Richardson"/>
              <xsd:enumeration value="Jeffrey Smith"/>
              <xsd:enumeration value="Stephen Vetsi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EB-2021-0033</Case_x0020_Number_x002f_Docket_x0020_Number>
    <Issue_x0020_Date xmlns="f9175001-c430-4d57-adde-c1c10539e919">2022-01-11T05:00:00+00:00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Submission</Document_x0020_Type>
    <RA_x0020_Contact xmlns="31a38067-a042-4e0e-9037-517587b10700">AKSULRUD Uri</RA_x0020_Contact>
    <Hydro_x0020_One_x0020_Data_x0020_Classification xmlns="f0af1d65-dfd0-4b99-b523-def3a954563f">Internal Use</Hydro_x0020_One_x0020_Data_x0020_Classification>
    <Witness xmlns="95f47813-6223-4a6f-8345-4f354f0b8e15">LI Clement</Witness>
    <Dir_Approved xmlns="95f47813-6223-4a6f-8345-4f354f0b8e15">false</Dir_Approved>
    <_dlc_DocId xmlns="f0af1d65-dfd0-4b99-b523-def3a954563f">PMCN44DTZYCH-1935566727-3396</_dlc_DocId>
    <_dlc_DocIdUrl xmlns="f0af1d65-dfd0-4b99-b523-def3a954563f">
      <Url>https://teams.hydroone.com/sites/ra/ra/_layouts/DocIdRedir.aspx?ID=PMCN44DTZYCH-1935566727-3396</Url>
      <Description>PMCN44DTZYCH-1935566727-3396</Description>
    </_dlc_DocIdUrl>
  </documentManagement>
</p:properties>
</file>

<file path=customXml/itemProps1.xml><?xml version="1.0" encoding="utf-8"?>
<ds:datastoreItem xmlns:ds="http://schemas.openxmlformats.org/officeDocument/2006/customXml" ds:itemID="{AC5EC3CA-23E2-48A0-BD7E-ADA1B26944BF}"/>
</file>

<file path=customXml/itemProps2.xml><?xml version="1.0" encoding="utf-8"?>
<ds:datastoreItem xmlns:ds="http://schemas.openxmlformats.org/officeDocument/2006/customXml" ds:itemID="{A3EC9E39-F5B4-491E-B56C-6FAEC9BA12EE}"/>
</file>

<file path=customXml/itemProps3.xml><?xml version="1.0" encoding="utf-8"?>
<ds:datastoreItem xmlns:ds="http://schemas.openxmlformats.org/officeDocument/2006/customXml" ds:itemID="{948073F2-3EE1-4C48-B452-F0378F480104}"/>
</file>

<file path=customXml/itemProps4.xml><?xml version="1.0" encoding="utf-8"?>
<ds:datastoreItem xmlns:ds="http://schemas.openxmlformats.org/officeDocument/2006/customXml" ds:itemID="{9E5793E2-0885-48D2-A8D9-FEA652C18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Norfolk</vt:lpstr>
      <vt:lpstr>Haldimand</vt:lpstr>
      <vt:lpstr>Woodstock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Foregone Rev Rider Calculations</dc:title>
  <dc:creator>SHETH Nikita</dc:creator>
  <cp:lastModifiedBy>SHETH Nikita</cp:lastModifiedBy>
  <dcterms:created xsi:type="dcterms:W3CDTF">2022-01-08T15:58:19Z</dcterms:created>
  <dcterms:modified xsi:type="dcterms:W3CDTF">2022-01-11T19:41:12Z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ed1ec05f-fc76-4a12-98f8-afa5fe01825b</vt:lpwstr>
  </property>
</Properties>
</file>