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\HO\RegulatoryAffairs\RAinternal\2023-2027 JRAP\TC Undertakings\Niki Working Folder\Submissions_14Jan2022\"/>
    </mc:Choice>
  </mc:AlternateContent>
  <bookViews>
    <workbookView xWindow="0" yWindow="0" windowWidth="28800" windowHeight="10800"/>
  </bookViews>
  <sheets>
    <sheet name="2023" sheetId="1" r:id="rId1"/>
  </sheets>
  <definedNames>
    <definedName name="_xlnm.Print_Area" localSheetId="0">'2023'!$A$3:$AC$40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1" l="1"/>
  <c r="W12" i="1"/>
  <c r="D29" i="1"/>
  <c r="W10" i="1"/>
  <c r="F29" i="1"/>
  <c r="W25" i="1"/>
  <c r="AA16" i="1"/>
  <c r="AA20" i="1"/>
  <c r="W11" i="1"/>
  <c r="L29" i="1"/>
  <c r="X32" i="1" s="1"/>
  <c r="C29" i="1" l="1"/>
  <c r="G29" i="1"/>
  <c r="S29" i="1"/>
  <c r="E29" i="1"/>
  <c r="M29" i="1"/>
  <c r="R29" i="1"/>
  <c r="W22" i="1"/>
  <c r="W26" i="1"/>
  <c r="H29" i="1"/>
  <c r="I15" i="1" s="1"/>
  <c r="W23" i="1"/>
  <c r="W27" i="1"/>
  <c r="I16" i="1"/>
  <c r="I11" i="1"/>
  <c r="I13" i="1"/>
  <c r="I12" i="1"/>
  <c r="I17" i="1"/>
  <c r="I14" i="1"/>
  <c r="I19" i="1"/>
  <c r="I21" i="1"/>
  <c r="I10" i="1"/>
  <c r="AA27" i="1"/>
  <c r="AC27" i="1" s="1"/>
  <c r="AA24" i="1"/>
  <c r="AC24" i="1" s="1"/>
  <c r="J29" i="1"/>
  <c r="K12" i="1" s="1"/>
  <c r="K26" i="1" l="1"/>
  <c r="I20" i="1"/>
  <c r="I18" i="1"/>
  <c r="K20" i="1"/>
  <c r="K13" i="1"/>
  <c r="K11" i="1"/>
  <c r="K25" i="1"/>
  <c r="K23" i="1"/>
  <c r="K21" i="1"/>
  <c r="K19" i="1"/>
  <c r="K16" i="1"/>
  <c r="K17" i="1"/>
  <c r="K10" i="1"/>
  <c r="K15" i="1"/>
  <c r="I29" i="1"/>
  <c r="K27" i="1"/>
  <c r="K24" i="1"/>
  <c r="K18" i="1"/>
  <c r="K22" i="1"/>
  <c r="K14" i="1"/>
  <c r="K29" i="1" l="1"/>
  <c r="W17" i="1" l="1"/>
  <c r="W18" i="1"/>
  <c r="W19" i="1"/>
  <c r="W15" i="1"/>
  <c r="AC16" i="1" l="1"/>
  <c r="W14" i="1"/>
  <c r="X29" i="1"/>
  <c r="W20" i="1"/>
  <c r="W16" i="1"/>
  <c r="W13" i="1"/>
  <c r="V29" i="1"/>
  <c r="W21" i="1"/>
  <c r="AC14" i="1" l="1"/>
  <c r="AC20" i="1"/>
  <c r="X31" i="1"/>
  <c r="X33" i="1" s="1"/>
</calcChain>
</file>

<file path=xl/sharedStrings.xml><?xml version="1.0" encoding="utf-8"?>
<sst xmlns="http://schemas.openxmlformats.org/spreadsheetml/2006/main" count="79" uniqueCount="70">
  <si>
    <t>2023 Rate Design Including 7th Year of Residential Phase-in to All-Fixed Rates for R1 and R2 Rate Classes</t>
  </si>
  <si>
    <t>Number of Customers</t>
  </si>
  <si>
    <t>GWh</t>
  </si>
  <si>
    <t>kWs</t>
  </si>
  <si>
    <t>Revenue</t>
  </si>
  <si>
    <t>Costs Allocated from Previous Study (2022)</t>
  </si>
  <si>
    <t>Alloc Cost</t>
  </si>
  <si>
    <t>Misc Rev</t>
  </si>
  <si>
    <t>Revenue from Rates</t>
  </si>
  <si>
    <t>2022 R/C Ratio</t>
  </si>
  <si>
    <t>R/C Ratio from the CAM</t>
  </si>
  <si>
    <t>Target 2023 R/C Ratio</t>
  </si>
  <si>
    <t>Total rev to be collected</t>
  </si>
  <si>
    <t>Shifted Rev</t>
  </si>
  <si>
    <t>% Change in revenue from rates</t>
  </si>
  <si>
    <t>Base Fixed Charge ($/month)</t>
  </si>
  <si>
    <t>Revenue from Fixed Charge</t>
  </si>
  <si>
    <t>Fixed Rev %</t>
  </si>
  <si>
    <t>Revenue from Volumetric Charge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</si>
  <si>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</si>
  <si>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</si>
  <si>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</si>
  <si>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</si>
  <si>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</si>
  <si>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(A)</t>
  </si>
  <si>
    <t>($)</t>
  </si>
  <si>
    <t>(%)</t>
  </si>
  <si>
    <t>(C)</t>
  </si>
  <si>
    <t>(D=A-C)</t>
  </si>
  <si>
    <t>(E)</t>
  </si>
  <si>
    <t>(F=A/B)</t>
  </si>
  <si>
    <t>(G)</t>
  </si>
  <si>
    <t>(H=BxG)</t>
  </si>
  <si>
    <t>(I=H-A)</t>
  </si>
  <si>
    <t>(J=I/D)</t>
  </si>
  <si>
    <t>(K= (H - C) x M)</t>
  </si>
  <si>
    <t>(M)</t>
  </si>
  <si>
    <t>(L=H-C-K)</t>
  </si>
  <si>
    <t>UR</t>
  </si>
  <si>
    <t>R1</t>
  </si>
  <si>
    <t>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</si>
  <si>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</si>
  <si>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</si>
  <si>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</si>
  <si>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</si>
  <si>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</si>
  <si>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</si>
  <si>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</si>
  <si>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</si>
  <si>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</si>
  <si>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</t>
  </si>
  <si>
    <t>AUR</t>
  </si>
  <si>
    <t>AUGe</t>
  </si>
  <si>
    <t>AUGd</t>
  </si>
  <si>
    <t>AR</t>
  </si>
  <si>
    <t>AGSe</t>
  </si>
  <si>
    <t>AGSd</t>
  </si>
  <si>
    <t>Total Rev (K+L)</t>
  </si>
  <si>
    <t>Misc Rev (C)</t>
  </si>
  <si>
    <t>Total Rev Req</t>
  </si>
  <si>
    <t>-</t>
  </si>
  <si>
    <t>* ST rates are listed below.</t>
  </si>
  <si>
    <t>2023 ST Rates</t>
  </si>
  <si>
    <t>Service Charge (per Delivery Point) ($/month)</t>
  </si>
  <si>
    <t>Meter Charge (for Hydro One ownership per Meter Point) ($/month)</t>
  </si>
  <si>
    <t>ST Common Line Charge ($/kW)</t>
  </si>
  <si>
    <t>HVDS-high cost allocation ($/kW)</t>
  </si>
  <si>
    <t>HVDS-low cost allocation ($/kW)</t>
  </si>
  <si>
    <t>LVDS-low cost allocation ($/kW)</t>
  </si>
  <si>
    <t>Specific ST lines ($/km)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</si>
</sst>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0_);_(&quot;$&quot;* \(#,##0.0000\);_(&quot;$&quot;* &quot;-&quot;??_);_(@_)"/>
    <numFmt numFmtId="168" formatCode="0.0000"/>
    <numFmt numFmtId="169" formatCode="#,##0.0000_);\(#,##0.0000\)"/>
    <numFmt numFmtId="170" formatCode="_(* #,##0.0000_);_(* \(#,##0.00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164" fontId="6" fillId="2" borderId="1" xfId="1" applyNumberFormat="1" applyFont="1" applyFill="1" applyBorder="1"/>
    <xf numFmtId="165" fontId="2" fillId="2" borderId="1" xfId="2" applyNumberFormat="1" applyFill="1" applyBorder="1"/>
    <xf numFmtId="10" fontId="2" fillId="2" borderId="1" xfId="3" applyNumberFormat="1" applyFont="1" applyFill="1" applyBorder="1"/>
    <xf numFmtId="165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165" fontId="0" fillId="2" borderId="1" xfId="2" applyNumberFormat="1" applyFont="1" applyFill="1" applyBorder="1"/>
    <xf numFmtId="166" fontId="0" fillId="2" borderId="1" xfId="3" applyNumberFormat="1" applyFont="1" applyFill="1" applyBorder="1" applyAlignment="1">
      <alignment horizontal="center"/>
    </xf>
    <xf numFmtId="44" fontId="2" fillId="2" borderId="1" xfId="2" applyNumberFormat="1" applyFont="1" applyFill="1" applyBorder="1"/>
    <xf numFmtId="165" fontId="2" fillId="2" borderId="1" xfId="2" applyNumberFormat="1" applyFont="1" applyFill="1" applyBorder="1"/>
    <xf numFmtId="9" fontId="0" fillId="2" borderId="1" xfId="3" applyFont="1" applyFill="1" applyBorder="1"/>
    <xf numFmtId="167" fontId="2" fillId="2" borderId="1" xfId="2" applyNumberFormat="1" applyFont="1" applyFill="1" applyBorder="1"/>
    <xf numFmtId="167" fontId="0" fillId="2" borderId="1" xfId="2" applyNumberFormat="1" applyFont="1" applyFill="1" applyBorder="1"/>
    <xf numFmtId="0" fontId="0" fillId="2" borderId="1" xfId="0" applyNumberFormat="1" applyFont="1" applyFill="1" applyBorder="1"/>
    <xf numFmtId="167" fontId="0" fillId="2" borderId="1" xfId="0" applyNumberFormat="1" applyFont="1" applyFill="1" applyBorder="1"/>
    <xf numFmtId="0" fontId="0" fillId="2" borderId="3" xfId="0" applyFill="1" applyBorder="1"/>
    <xf numFmtId="44" fontId="0" fillId="2" borderId="1" xfId="2" applyNumberFormat="1" applyFont="1" applyFill="1" applyBorder="1" applyAlignment="1">
      <alignment horizontal="center"/>
    </xf>
    <xf numFmtId="0" fontId="6" fillId="2" borderId="3" xfId="0" applyFont="1" applyFill="1" applyBorder="1"/>
    <xf numFmtId="164" fontId="2" fillId="2" borderId="3" xfId="1" applyNumberFormat="1" applyFill="1" applyBorder="1"/>
    <xf numFmtId="168" fontId="0" fillId="2" borderId="3" xfId="0" applyNumberFormat="1" applyFill="1" applyBorder="1" applyAlignment="1">
      <alignment horizontal="center"/>
    </xf>
    <xf numFmtId="165" fontId="0" fillId="2" borderId="3" xfId="2" applyNumberFormat="1" applyFont="1" applyFill="1" applyBorder="1"/>
    <xf numFmtId="9" fontId="0" fillId="2" borderId="0" xfId="3" applyFont="1" applyFill="1"/>
    <xf numFmtId="0" fontId="0" fillId="2" borderId="0" xfId="0" applyFill="1" applyBorder="1"/>
    <xf numFmtId="164" fontId="7" fillId="2" borderId="0" xfId="0" applyNumberFormat="1" applyFont="1" applyFill="1" applyBorder="1"/>
    <xf numFmtId="9" fontId="7" fillId="2" borderId="0" xfId="3" applyFont="1" applyFill="1" applyBorder="1"/>
    <xf numFmtId="43" fontId="4" fillId="2" borderId="0" xfId="0" applyNumberFormat="1" applyFont="1" applyFill="1" applyBorder="1"/>
    <xf numFmtId="0" fontId="4" fillId="2" borderId="0" xfId="0" applyFont="1" applyFill="1" applyBorder="1"/>
    <xf numFmtId="44" fontId="0" fillId="2" borderId="0" xfId="0" applyNumberFormat="1" applyFill="1"/>
    <xf numFmtId="165" fontId="4" fillId="2" borderId="0" xfId="0" applyNumberFormat="1" applyFont="1" applyFill="1"/>
    <xf numFmtId="43" fontId="0" fillId="2" borderId="0" xfId="0" applyNumberFormat="1" applyFill="1"/>
    <xf numFmtId="165" fontId="0" fillId="2" borderId="0" xfId="0" applyNumberFormat="1" applyFill="1"/>
    <xf numFmtId="0" fontId="0" fillId="0" borderId="0" xfId="0" applyFill="1"/>
    <xf numFmtId="164" fontId="0" fillId="2" borderId="0" xfId="0" applyNumberFormat="1" applyFill="1"/>
    <xf numFmtId="0" fontId="4" fillId="2" borderId="0" xfId="0" applyFont="1" applyFill="1" applyAlignment="1">
      <alignment horizontal="center"/>
    </xf>
    <xf numFmtId="168" fontId="0" fillId="2" borderId="0" xfId="0" applyNumberFormat="1" applyFill="1"/>
    <xf numFmtId="168" fontId="0" fillId="2" borderId="0" xfId="0" applyNumberFormat="1" applyFill="1" applyBorder="1"/>
    <xf numFmtId="43" fontId="0" fillId="2" borderId="0" xfId="0" applyNumberFormat="1" applyFill="1" applyBorder="1"/>
    <xf numFmtId="0" fontId="4" fillId="2" borderId="0" xfId="0" quotePrefix="1" applyFont="1" applyFill="1" applyAlignment="1">
      <alignment horizontal="center"/>
    </xf>
    <xf numFmtId="0" fontId="0" fillId="2" borderId="0" xfId="0" applyFill="1" applyAlignment="1">
      <alignment wrapText="1"/>
    </xf>
    <xf numFmtId="164" fontId="0" fillId="2" borderId="0" xfId="0" applyNumberFormat="1" applyFill="1" applyBorder="1"/>
    <xf numFmtId="3" fontId="0" fillId="2" borderId="0" xfId="0" applyNumberFormat="1" applyFill="1"/>
    <xf numFmtId="3" fontId="4" fillId="2" borderId="0" xfId="0" applyNumberFormat="1" applyFont="1" applyFill="1" applyAlignment="1">
      <alignment horizontal="center" wrapText="1"/>
    </xf>
    <xf numFmtId="165" fontId="4" fillId="2" borderId="0" xfId="2" applyNumberFormat="1" applyFont="1" applyFill="1" applyAlignment="1">
      <alignment vertical="center"/>
    </xf>
    <xf numFmtId="0" fontId="0" fillId="2" borderId="0" xfId="0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right"/>
    </xf>
    <xf numFmtId="166" fontId="0" fillId="2" borderId="0" xfId="3" applyNumberFormat="1" applyFont="1" applyFill="1" applyBorder="1"/>
    <xf numFmtId="44" fontId="0" fillId="2" borderId="0" xfId="0" applyNumberFormat="1" applyFill="1" applyBorder="1"/>
    <xf numFmtId="44" fontId="0" fillId="2" borderId="0" xfId="2" applyFont="1" applyFill="1" applyBorder="1"/>
    <xf numFmtId="0" fontId="0" fillId="2" borderId="0" xfId="0" applyNumberFormat="1" applyFill="1" applyBorder="1" applyAlignment="1">
      <alignment horizontal="center"/>
    </xf>
    <xf numFmtId="9" fontId="0" fillId="2" borderId="0" xfId="3" applyFont="1" applyFill="1" applyBorder="1"/>
    <xf numFmtId="3" fontId="0" fillId="2" borderId="0" xfId="0" applyNumberFormat="1" applyFill="1" applyBorder="1"/>
    <xf numFmtId="0" fontId="0" fillId="0" borderId="0" xfId="0" applyBorder="1"/>
    <xf numFmtId="168" fontId="0" fillId="0" borderId="0" xfId="0" applyNumberFormat="1"/>
    <xf numFmtId="168" fontId="0" fillId="0" borderId="0" xfId="0" applyNumberFormat="1" applyBorder="1"/>
    <xf numFmtId="9" fontId="0" fillId="0" borderId="0" xfId="3" applyFont="1" applyBorder="1"/>
    <xf numFmtId="3" fontId="0" fillId="0" borderId="0" xfId="0" applyNumberFormat="1"/>
    <xf numFmtId="43" fontId="0" fillId="0" borderId="0" xfId="0" applyNumberFormat="1"/>
    <xf numFmtId="0" fontId="4" fillId="0" borderId="0" xfId="0" applyFont="1" applyFill="1" applyAlignment="1">
      <alignment horizontal="center" vertical="center"/>
    </xf>
    <xf numFmtId="165" fontId="2" fillId="0" borderId="1" xfId="2" applyNumberFormat="1" applyFill="1" applyBorder="1"/>
    <xf numFmtId="10" fontId="2" fillId="0" borderId="1" xfId="3" applyNumberFormat="1" applyFont="1" applyFill="1" applyBorder="1"/>
    <xf numFmtId="0" fontId="6" fillId="0" borderId="3" xfId="0" applyFont="1" applyFill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43" fontId="9" fillId="0" borderId="1" xfId="1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169" fontId="9" fillId="0" borderId="1" xfId="0" applyNumberFormat="1" applyFont="1" applyBorder="1"/>
    <xf numFmtId="170" fontId="9" fillId="0" borderId="1" xfId="1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view="pageBreakPreview" topLeftCell="K4" zoomScaleNormal="100" zoomScaleSheetLayoutView="100" workbookViewId="0">
      <selection activeCell="M33" sqref="M33"/>
    </sheetView>
  </sheetViews>
  <sheetFormatPr defaultRowHeight="12.75" x14ac:dyDescent="0.2"/>
  <cols>
    <col min="1" max="1" width="31" customWidth="1"/>
    <col min="2" max="2" width="9.85546875" customWidth="1"/>
    <col min="3" max="3" width="14" customWidth="1"/>
    <col min="4" max="4" width="18" bestFit="1" customWidth="1"/>
    <col min="5" max="5" width="14.42578125" bestFit="1" customWidth="1"/>
    <col min="6" max="6" width="1" customWidth="1"/>
    <col min="7" max="7" width="19.85546875" customWidth="1"/>
    <col min="8" max="8" width="16.140625" bestFit="1" customWidth="1"/>
    <col min="9" max="9" width="7.5703125" bestFit="1" customWidth="1"/>
    <col min="10" max="10" width="16.140625" bestFit="1" customWidth="1"/>
    <col min="11" max="11" width="8.140625" bestFit="1" customWidth="1"/>
    <col min="12" max="12" width="16.42578125" bestFit="1" customWidth="1"/>
    <col min="13" max="13" width="18.85546875" customWidth="1"/>
    <col min="14" max="14" width="11.5703125" customWidth="1"/>
    <col min="15" max="15" width="15.42578125" bestFit="1" customWidth="1"/>
    <col min="16" max="16" width="2" customWidth="1"/>
    <col min="17" max="17" width="14.42578125" bestFit="1" customWidth="1"/>
    <col min="18" max="18" width="17.42578125" customWidth="1"/>
    <col min="19" max="19" width="13.5703125" bestFit="1" customWidth="1"/>
    <col min="20" max="20" width="16.140625" customWidth="1"/>
    <col min="21" max="21" width="14.140625" bestFit="1" customWidth="1"/>
    <col min="22" max="22" width="16.42578125" bestFit="1" customWidth="1"/>
    <col min="23" max="23" width="14.85546875" bestFit="1" customWidth="1"/>
    <col min="24" max="24" width="18.5703125" bestFit="1" customWidth="1"/>
    <col min="25" max="25" width="13.5703125" customWidth="1"/>
    <col min="26" max="26" width="13" customWidth="1"/>
    <col min="27" max="27" width="10" customWidth="1"/>
    <col min="28" max="28" width="10.5703125" customWidth="1"/>
    <col min="29" max="29" width="13.5703125" customWidth="1"/>
  </cols>
  <sheetData>
    <row r="1" spans="1:29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25</v>
      </c>
      <c r="AA1" s="1">
        <v>30</v>
      </c>
    </row>
    <row r="2" spans="1:29" x14ac:dyDescent="0.2">
      <c r="H2" s="45"/>
      <c r="I2" s="45"/>
      <c r="L2" s="2"/>
    </row>
    <row r="3" spans="1:29" s="4" customFormat="1" ht="23.25" x14ac:dyDescent="0.35">
      <c r="A3" s="3" t="s">
        <v>0</v>
      </c>
      <c r="G3" s="5"/>
      <c r="H3" s="72"/>
      <c r="I3" s="7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9" s="4" customFormat="1" ht="23.25" x14ac:dyDescent="0.35">
      <c r="A4" s="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s="4" customFormat="1" ht="23.25" x14ac:dyDescent="0.35">
      <c r="A5" s="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9" s="4" customFormat="1" ht="15.75" x14ac:dyDescent="0.2">
      <c r="G6" s="6"/>
      <c r="H6" s="7"/>
      <c r="I6" s="8"/>
      <c r="J6" s="7"/>
      <c r="K6" s="8"/>
    </row>
    <row r="7" spans="1:29" s="9" customFormat="1" ht="78.75" x14ac:dyDescent="0.2">
      <c r="C7" s="10" t="s">
        <v>1</v>
      </c>
      <c r="D7" s="9" t="s">
        <v>2</v>
      </c>
      <c r="E7" s="9" t="s">
        <v>3</v>
      </c>
      <c r="F7" s="10"/>
      <c r="G7" s="9" t="s">
        <v>4</v>
      </c>
      <c r="H7" s="7" t="s">
        <v>5</v>
      </c>
      <c r="I7" s="8"/>
      <c r="J7" s="11" t="s">
        <v>6</v>
      </c>
      <c r="K7" s="8"/>
      <c r="L7" s="9" t="s">
        <v>7</v>
      </c>
      <c r="M7" s="10" t="s">
        <v>8</v>
      </c>
      <c r="N7" s="10" t="s">
        <v>9</v>
      </c>
      <c r="O7" s="10" t="s">
        <v>10</v>
      </c>
      <c r="Q7" s="10" t="s">
        <v>11</v>
      </c>
      <c r="R7" s="10" t="s">
        <v>12</v>
      </c>
      <c r="S7" s="10" t="s">
        <v>13</v>
      </c>
      <c r="T7" s="10" t="s">
        <v>14</v>
      </c>
      <c r="U7" s="10" t="s">
        <v>15</v>
      </c>
      <c r="V7" s="10" t="s">
        <v>16</v>
      </c>
      <c r="W7" s="10" t="s">
        <v>17</v>
      </c>
      <c r="X7" s="10" t="s">
        <v>18</v>
      </c>
      <c r="Y7" s="10" t="s">
        <v>19</v>
      </c>
      <c r="Z7" s="10" t="s">
        <v>20</v>
      </c>
      <c r="AA7" s="10" t="s">
        <v>21</v>
      </c>
      <c r="AB7" s="10" t="s">
        <v>22</v>
      </c>
      <c r="AC7" s="10" t="s">
        <v>23</v>
      </c>
    </row>
    <row r="8" spans="1:29" s="4" customFormat="1" x14ac:dyDescent="0.2">
      <c r="G8" s="12" t="s">
        <v>24</v>
      </c>
      <c r="H8" s="12" t="s">
        <v>25</v>
      </c>
      <c r="I8" s="12" t="s">
        <v>26</v>
      </c>
      <c r="J8" s="12" t="s">
        <v>25</v>
      </c>
      <c r="K8" s="12" t="s">
        <v>26</v>
      </c>
      <c r="L8" s="12" t="s">
        <v>27</v>
      </c>
      <c r="M8" s="12" t="s">
        <v>28</v>
      </c>
      <c r="N8" s="12" t="s">
        <v>29</v>
      </c>
      <c r="O8" s="12" t="s">
        <v>30</v>
      </c>
      <c r="P8" s="12"/>
      <c r="Q8" s="12" t="s">
        <v>31</v>
      </c>
      <c r="R8" s="12" t="s">
        <v>32</v>
      </c>
      <c r="S8" s="12" t="s">
        <v>33</v>
      </c>
      <c r="T8" s="12" t="s">
        <v>34</v>
      </c>
      <c r="U8" s="12"/>
      <c r="V8" s="12" t="s">
        <v>35</v>
      </c>
      <c r="W8" s="12" t="s">
        <v>36</v>
      </c>
      <c r="X8" s="12" t="s">
        <v>37</v>
      </c>
    </row>
    <row r="9" spans="1:29" s="4" customFormat="1" x14ac:dyDescent="0.2"/>
    <row r="10" spans="1:29" s="4" customFormat="1" x14ac:dyDescent="0.2">
      <c r="A10" s="13" t="s">
        <v>38</v>
      </c>
      <c r="B10" s="14"/>
      <c r="C10" s="15">
        <v>246399.44217882439</v>
      </c>
      <c r="D10" s="15">
        <v>2041.267573237734</v>
      </c>
      <c r="E10" s="15">
        <v>0</v>
      </c>
      <c r="F10" s="14"/>
      <c r="G10" s="16">
        <v>110711704.19510171</v>
      </c>
      <c r="H10" s="73">
        <v>100054600.12367477</v>
      </c>
      <c r="I10" s="74">
        <f>H10/H$29</f>
        <v>6.4084836134884665E-2</v>
      </c>
      <c r="J10" s="16">
        <v>105970158.54228349</v>
      </c>
      <c r="K10" s="17">
        <f>J10/J$29</f>
        <v>6.4917719822239553E-2</v>
      </c>
      <c r="L10" s="16">
        <v>4630962.5638810135</v>
      </c>
      <c r="M10" s="18">
        <v>106080741.6312207</v>
      </c>
      <c r="N10" s="19">
        <v>1.1173266021264381</v>
      </c>
      <c r="O10" s="19">
        <v>1.0447441592807118</v>
      </c>
      <c r="P10" s="19"/>
      <c r="Q10" s="19">
        <v>1.0447441592807118</v>
      </c>
      <c r="R10" s="20">
        <v>110711704.19510171</v>
      </c>
      <c r="S10" s="20">
        <v>0</v>
      </c>
      <c r="T10" s="21">
        <v>0</v>
      </c>
      <c r="U10" s="22">
        <v>35.876955420158986</v>
      </c>
      <c r="V10" s="23">
        <v>106080741.6312207</v>
      </c>
      <c r="W10" s="24">
        <f>V10/SUM(V10,X10)</f>
        <v>1</v>
      </c>
      <c r="X10" s="23">
        <v>0</v>
      </c>
      <c r="Y10" s="25">
        <v>0</v>
      </c>
      <c r="Z10" s="26"/>
      <c r="AA10" s="27"/>
      <c r="AB10" s="27"/>
      <c r="AC10" s="27"/>
    </row>
    <row r="11" spans="1:29" s="4" customFormat="1" x14ac:dyDescent="0.2">
      <c r="A11" s="13" t="s">
        <v>39</v>
      </c>
      <c r="B11" s="14"/>
      <c r="C11" s="15">
        <v>544980.86710812268</v>
      </c>
      <c r="D11" s="15">
        <v>5124.4492123305745</v>
      </c>
      <c r="E11" s="15">
        <v>0</v>
      </c>
      <c r="F11" s="14"/>
      <c r="G11" s="16">
        <v>413842006.97892201</v>
      </c>
      <c r="H11" s="73">
        <v>327520644.70115423</v>
      </c>
      <c r="I11" s="74">
        <f>H11/H$29</f>
        <v>0.20977653021971193</v>
      </c>
      <c r="J11" s="16">
        <v>362503099.99225283</v>
      </c>
      <c r="K11" s="17">
        <f>J11/J$29</f>
        <v>0.22207076976864604</v>
      </c>
      <c r="L11" s="16">
        <v>12775414.972825259</v>
      </c>
      <c r="M11" s="18">
        <v>401066592.00609672</v>
      </c>
      <c r="N11" s="19">
        <v>1.1152538011997595</v>
      </c>
      <c r="O11" s="19">
        <v>1.1416233598768297</v>
      </c>
      <c r="P11" s="19"/>
      <c r="Q11" s="19">
        <v>1.1416233598768297</v>
      </c>
      <c r="R11" s="20">
        <v>413842006.97892201</v>
      </c>
      <c r="S11" s="20">
        <v>0</v>
      </c>
      <c r="T11" s="21">
        <v>0</v>
      </c>
      <c r="U11" s="22">
        <v>57.223842335207785</v>
      </c>
      <c r="V11" s="23">
        <v>374230790.58120048</v>
      </c>
      <c r="W11" s="24">
        <f t="shared" ref="W11:W27" si="0">V11/SUM(V11,X11)</f>
        <v>0.93308891351267587</v>
      </c>
      <c r="X11" s="23">
        <v>26835801.424896285</v>
      </c>
      <c r="Y11" s="25">
        <v>5.2368167412652515E-3</v>
      </c>
      <c r="Z11" s="26"/>
      <c r="AA11" s="27"/>
      <c r="AB11" s="27"/>
      <c r="AC11" s="27"/>
    </row>
    <row r="12" spans="1:29" s="4" customFormat="1" x14ac:dyDescent="0.2">
      <c r="A12" s="13" t="s">
        <v>40</v>
      </c>
      <c r="B12" s="14"/>
      <c r="C12" s="15">
        <v>414576.7882517837</v>
      </c>
      <c r="D12" s="15">
        <v>4867.2860708326898</v>
      </c>
      <c r="E12" s="15">
        <v>0</v>
      </c>
      <c r="F12" s="14"/>
      <c r="G12" s="16">
        <v>635281696.40785933</v>
      </c>
      <c r="H12" s="73">
        <v>609181143.87094498</v>
      </c>
      <c r="I12" s="74">
        <f>H12/H$29</f>
        <v>0.39017969921598533</v>
      </c>
      <c r="J12" s="16">
        <v>666772886.8005712</v>
      </c>
      <c r="K12" s="17">
        <f>J12/J$29</f>
        <v>0.40846759168633207</v>
      </c>
      <c r="L12" s="16">
        <v>15926331.976238076</v>
      </c>
      <c r="M12" s="18">
        <v>619355364.43162119</v>
      </c>
      <c r="N12" s="19">
        <v>0.97247284228995223</v>
      </c>
      <c r="O12" s="19">
        <v>0.95277073945850055</v>
      </c>
      <c r="P12" s="19"/>
      <c r="Q12" s="19">
        <v>0.95277073945850055</v>
      </c>
      <c r="R12" s="20">
        <v>635281696.40785933</v>
      </c>
      <c r="S12" s="20">
        <v>0</v>
      </c>
      <c r="T12" s="21">
        <v>0</v>
      </c>
      <c r="U12" s="22">
        <v>116.57734632747076</v>
      </c>
      <c r="V12" s="23">
        <v>579963141.88030434</v>
      </c>
      <c r="W12" s="24">
        <f t="shared" si="0"/>
        <v>0.93639802799243244</v>
      </c>
      <c r="X12" s="23">
        <v>39392222.551316701</v>
      </c>
      <c r="Y12" s="25">
        <v>8.093262236500828E-3</v>
      </c>
      <c r="Z12" s="26"/>
      <c r="AA12" s="27"/>
      <c r="AB12" s="27"/>
      <c r="AC12" s="27"/>
    </row>
    <row r="13" spans="1:29" s="4" customFormat="1" x14ac:dyDescent="0.2">
      <c r="A13" s="13" t="s">
        <v>41</v>
      </c>
      <c r="B13" s="14"/>
      <c r="C13" s="15">
        <v>88794.916531946306</v>
      </c>
      <c r="D13" s="15">
        <v>2010.9349727918002</v>
      </c>
      <c r="E13" s="15">
        <v>0</v>
      </c>
      <c r="F13" s="14"/>
      <c r="G13" s="16">
        <v>167001524.63525015</v>
      </c>
      <c r="H13" s="73">
        <v>191152503.08015054</v>
      </c>
      <c r="I13" s="74">
        <f t="shared" ref="I13:I21" si="1">H13/H$29</f>
        <v>0.12243291984099304</v>
      </c>
      <c r="J13" s="16">
        <v>163951018.2623454</v>
      </c>
      <c r="K13" s="17">
        <f t="shared" ref="K13:K27" si="2">J13/J$29</f>
        <v>0.1004370137266426</v>
      </c>
      <c r="L13" s="16">
        <v>3849792.2556580761</v>
      </c>
      <c r="M13" s="18">
        <v>163151732.37959206</v>
      </c>
      <c r="N13" s="19">
        <v>0.94155000438220215</v>
      </c>
      <c r="O13" s="19">
        <v>1.0186062057145842</v>
      </c>
      <c r="P13" s="19"/>
      <c r="Q13" s="19">
        <v>1.0186062057145842</v>
      </c>
      <c r="R13" s="20">
        <v>167001524.63525015</v>
      </c>
      <c r="S13" s="20">
        <v>0</v>
      </c>
      <c r="T13" s="21">
        <v>0</v>
      </c>
      <c r="U13" s="22">
        <v>30.946717344087759</v>
      </c>
      <c r="V13" s="23">
        <v>32974934.202072091</v>
      </c>
      <c r="W13" s="24">
        <f t="shared" si="0"/>
        <v>0.2021120690606702</v>
      </c>
      <c r="X13" s="23">
        <v>130176798.17751998</v>
      </c>
      <c r="Y13" s="25">
        <v>6.4734464285930784E-2</v>
      </c>
      <c r="Z13" s="26"/>
      <c r="AA13" s="27"/>
      <c r="AB13" s="27"/>
      <c r="AC13" s="27"/>
    </row>
    <row r="14" spans="1:29" s="4" customFormat="1" x14ac:dyDescent="0.2">
      <c r="A14" s="13" t="s">
        <v>42</v>
      </c>
      <c r="B14" s="14"/>
      <c r="C14" s="15">
        <v>5342.5982814367044</v>
      </c>
      <c r="D14" s="15">
        <v>2201.2146722448751</v>
      </c>
      <c r="E14" s="15">
        <v>7055234.0324765751</v>
      </c>
      <c r="F14" s="14"/>
      <c r="G14" s="16">
        <v>137618165.16644537</v>
      </c>
      <c r="H14" s="73">
        <v>179299343.69613272</v>
      </c>
      <c r="I14" s="74">
        <f t="shared" si="1"/>
        <v>0.11484098727750748</v>
      </c>
      <c r="J14" s="16">
        <v>148373857.90379393</v>
      </c>
      <c r="K14" s="17">
        <f t="shared" si="2"/>
        <v>9.0894386389918869E-2</v>
      </c>
      <c r="L14" s="16">
        <v>2277266.086977974</v>
      </c>
      <c r="M14" s="18">
        <v>135340899.07946739</v>
      </c>
      <c r="N14" s="19">
        <v>0.87601603497415204</v>
      </c>
      <c r="O14" s="19">
        <v>0.92750951623619182</v>
      </c>
      <c r="P14" s="19"/>
      <c r="Q14" s="19">
        <v>0.92750951623619182</v>
      </c>
      <c r="R14" s="20">
        <v>137618165.16644537</v>
      </c>
      <c r="S14" s="20">
        <v>0</v>
      </c>
      <c r="T14" s="21">
        <v>0</v>
      </c>
      <c r="U14" s="22">
        <v>99.803345795211925</v>
      </c>
      <c r="V14" s="23">
        <v>6398510.2047255887</v>
      </c>
      <c r="W14" s="24">
        <f t="shared" si="0"/>
        <v>4.7276989056860112E-2</v>
      </c>
      <c r="X14" s="23">
        <v>128942388.87474179</v>
      </c>
      <c r="Y14" s="25"/>
      <c r="Z14" s="26">
        <v>18.276132057589532</v>
      </c>
      <c r="AA14" s="26">
        <v>0.12909999999999999</v>
      </c>
      <c r="AB14" s="26">
        <v>1.2200000000000001E-2</v>
      </c>
      <c r="AC14" s="28">
        <f>Z14+AA14+AB14</f>
        <v>18.417432057589533</v>
      </c>
    </row>
    <row r="15" spans="1:29" s="4" customFormat="1" x14ac:dyDescent="0.2">
      <c r="A15" s="13" t="s">
        <v>43</v>
      </c>
      <c r="B15" s="14"/>
      <c r="C15" s="15">
        <v>18432.018802277362</v>
      </c>
      <c r="D15" s="15">
        <v>551.68497195534019</v>
      </c>
      <c r="E15" s="15">
        <v>0</v>
      </c>
      <c r="F15" s="14"/>
      <c r="G15" s="16">
        <v>23109404.007472225</v>
      </c>
      <c r="H15" s="73">
        <v>25804597.545240235</v>
      </c>
      <c r="I15" s="74">
        <f t="shared" si="1"/>
        <v>1.6527809847516204E-2</v>
      </c>
      <c r="J15" s="16">
        <v>23889378.095893577</v>
      </c>
      <c r="K15" s="17">
        <f t="shared" si="2"/>
        <v>1.4634723353159452E-2</v>
      </c>
      <c r="L15" s="16">
        <v>626802.74769137893</v>
      </c>
      <c r="M15" s="18">
        <v>22482601.259780847</v>
      </c>
      <c r="N15" s="19">
        <v>0.98897809238494505</v>
      </c>
      <c r="O15" s="19">
        <v>0.96735059048877359</v>
      </c>
      <c r="P15" s="19"/>
      <c r="Q15" s="19">
        <v>0.96735059048877359</v>
      </c>
      <c r="R15" s="20">
        <v>23109404.007472225</v>
      </c>
      <c r="S15" s="20">
        <v>0</v>
      </c>
      <c r="T15" s="21">
        <v>0</v>
      </c>
      <c r="U15" s="22">
        <v>24.101326548044998</v>
      </c>
      <c r="V15" s="23">
        <v>5330833.2491207039</v>
      </c>
      <c r="W15" s="24">
        <f t="shared" si="0"/>
        <v>0.23710927341210458</v>
      </c>
      <c r="X15" s="23">
        <v>17151768.010660142</v>
      </c>
      <c r="Y15" s="25">
        <v>3.1089786531376836E-2</v>
      </c>
      <c r="Z15" s="26"/>
      <c r="AA15" s="26"/>
      <c r="AB15" s="27"/>
      <c r="AC15" s="28"/>
    </row>
    <row r="16" spans="1:29" s="4" customFormat="1" x14ac:dyDescent="0.2">
      <c r="A16" s="13" t="s">
        <v>44</v>
      </c>
      <c r="B16" s="14"/>
      <c r="C16" s="15">
        <v>1742.9663843396359</v>
      </c>
      <c r="D16" s="15">
        <v>890.83874160231824</v>
      </c>
      <c r="E16" s="15">
        <v>2323293.5358517054</v>
      </c>
      <c r="F16" s="14"/>
      <c r="G16" s="16">
        <v>26870820.644903697</v>
      </c>
      <c r="H16" s="73">
        <v>35579909.460130446</v>
      </c>
      <c r="I16" s="74">
        <f t="shared" si="1"/>
        <v>2.2788883915662875E-2</v>
      </c>
      <c r="J16" s="16">
        <v>27673817.335209213</v>
      </c>
      <c r="K16" s="17">
        <f t="shared" si="2"/>
        <v>1.6953085141059896E-2</v>
      </c>
      <c r="L16" s="16">
        <v>469636.45730661554</v>
      </c>
      <c r="M16" s="18">
        <v>26401184.187597081</v>
      </c>
      <c r="N16" s="19">
        <v>0.87019646700137798</v>
      </c>
      <c r="O16" s="19">
        <v>0.97098352277971178</v>
      </c>
      <c r="P16" s="19"/>
      <c r="Q16" s="19">
        <v>0.97098352277971178</v>
      </c>
      <c r="R16" s="20">
        <v>26870820.644903697</v>
      </c>
      <c r="S16" s="20">
        <v>0</v>
      </c>
      <c r="T16" s="21">
        <v>0</v>
      </c>
      <c r="U16" s="22">
        <v>91.192475817338618</v>
      </c>
      <c r="V16" s="23">
        <v>1907345.0382519166</v>
      </c>
      <c r="W16" s="24">
        <f t="shared" si="0"/>
        <v>7.224467753790989E-2</v>
      </c>
      <c r="X16" s="23">
        <v>24493839.149345163</v>
      </c>
      <c r="Y16" s="25"/>
      <c r="Z16" s="26">
        <v>10.542722549419857</v>
      </c>
      <c r="AA16" s="26">
        <f>AA14</f>
        <v>0.12909999999999999</v>
      </c>
      <c r="AB16" s="27"/>
      <c r="AC16" s="28">
        <f>Z16+AA16+AB16</f>
        <v>10.671822549419856</v>
      </c>
    </row>
    <row r="17" spans="1:29" s="4" customFormat="1" x14ac:dyDescent="0.2">
      <c r="A17" s="13" t="s">
        <v>45</v>
      </c>
      <c r="B17" s="14"/>
      <c r="C17" s="15">
        <v>5493.909688122113</v>
      </c>
      <c r="D17" s="15">
        <v>84.012530666556856</v>
      </c>
      <c r="E17" s="15">
        <v>0</v>
      </c>
      <c r="F17" s="14"/>
      <c r="G17" s="16">
        <v>9398353.4604254495</v>
      </c>
      <c r="H17" s="73">
        <v>12687400.224659782</v>
      </c>
      <c r="I17" s="74">
        <f t="shared" si="1"/>
        <v>8.1262626942690038E-3</v>
      </c>
      <c r="J17" s="16">
        <v>9600572.4570397362</v>
      </c>
      <c r="K17" s="17">
        <f t="shared" si="2"/>
        <v>5.8813469893086142E-3</v>
      </c>
      <c r="L17" s="16">
        <v>266149.49507354794</v>
      </c>
      <c r="M17" s="18">
        <v>9132203.9653519019</v>
      </c>
      <c r="N17" s="19">
        <v>0.9326416976294335</v>
      </c>
      <c r="O17" s="19">
        <v>0.97893677720582095</v>
      </c>
      <c r="P17" s="19"/>
      <c r="Q17" s="19">
        <v>0.97893677720582095</v>
      </c>
      <c r="R17" s="20">
        <v>9398353.4604254495</v>
      </c>
      <c r="S17" s="20">
        <v>0</v>
      </c>
      <c r="T17" s="21">
        <v>0</v>
      </c>
      <c r="U17" s="22">
        <v>2.9746344585610083</v>
      </c>
      <c r="V17" s="23">
        <v>196108.47684612242</v>
      </c>
      <c r="W17" s="24">
        <f t="shared" si="0"/>
        <v>2.1474386423055054E-2</v>
      </c>
      <c r="X17" s="23">
        <v>8936095.4885057788</v>
      </c>
      <c r="Y17" s="25">
        <v>0.10636622201005784</v>
      </c>
      <c r="Z17" s="26"/>
      <c r="AA17" s="26"/>
      <c r="AB17" s="27"/>
      <c r="AC17" s="28"/>
    </row>
    <row r="18" spans="1:29" s="4" customFormat="1" x14ac:dyDescent="0.2">
      <c r="A18" s="13" t="s">
        <v>46</v>
      </c>
      <c r="B18" s="14"/>
      <c r="C18" s="15">
        <v>19409.438554209246</v>
      </c>
      <c r="D18" s="15">
        <v>11.474983252941515</v>
      </c>
      <c r="E18" s="15">
        <v>0</v>
      </c>
      <c r="F18" s="14"/>
      <c r="G18" s="16">
        <v>5278143.0623590946</v>
      </c>
      <c r="H18" s="73">
        <v>6512792.4133104337</v>
      </c>
      <c r="I18" s="74">
        <f t="shared" si="1"/>
        <v>4.1714347373495875E-3</v>
      </c>
      <c r="J18" s="16">
        <v>4709845.085825393</v>
      </c>
      <c r="K18" s="17">
        <f t="shared" si="2"/>
        <v>2.8852689086594639E-3</v>
      </c>
      <c r="L18" s="16">
        <v>2746112.2941835281</v>
      </c>
      <c r="M18" s="18">
        <v>2532030.7681755666</v>
      </c>
      <c r="N18" s="19">
        <v>0.93547120612830947</v>
      </c>
      <c r="O18" s="19">
        <v>1.1206617131090009</v>
      </c>
      <c r="P18" s="19"/>
      <c r="Q18" s="19">
        <v>1.0952299594683417</v>
      </c>
      <c r="R18" s="20">
        <v>5158363.4424507134</v>
      </c>
      <c r="S18" s="20">
        <v>-119779.61990838125</v>
      </c>
      <c r="T18" s="21">
        <v>-4.730575213139588E-2</v>
      </c>
      <c r="U18" s="22">
        <v>2.8045248926071462</v>
      </c>
      <c r="V18" s="23">
        <v>653211.04292170424</v>
      </c>
      <c r="W18" s="24">
        <f t="shared" si="0"/>
        <v>0.2707889862093884</v>
      </c>
      <c r="X18" s="23">
        <v>1759040.1053454811</v>
      </c>
      <c r="Y18" s="25">
        <v>0.15329347909022578</v>
      </c>
      <c r="Z18" s="26"/>
      <c r="AA18" s="26"/>
      <c r="AB18" s="27"/>
      <c r="AC18" s="28"/>
    </row>
    <row r="19" spans="1:29" s="4" customFormat="1" x14ac:dyDescent="0.2">
      <c r="A19" s="13" t="s">
        <v>47</v>
      </c>
      <c r="B19" s="14"/>
      <c r="C19" s="15">
        <v>5752.4176283894267</v>
      </c>
      <c r="D19" s="15">
        <v>32.893272095852659</v>
      </c>
      <c r="E19" s="15">
        <v>0</v>
      </c>
      <c r="F19" s="14"/>
      <c r="G19" s="16">
        <v>3460776.2087344555</v>
      </c>
      <c r="H19" s="73">
        <v>3196382.1862844033</v>
      </c>
      <c r="I19" s="74">
        <f t="shared" si="1"/>
        <v>2.0472784697485543E-3</v>
      </c>
      <c r="J19" s="16">
        <v>2910175.1108250595</v>
      </c>
      <c r="K19" s="17">
        <f t="shared" si="2"/>
        <v>1.7827842769793894E-3</v>
      </c>
      <c r="L19" s="16">
        <v>93373.428633490053</v>
      </c>
      <c r="M19" s="18">
        <v>3367402.7801009654</v>
      </c>
      <c r="N19" s="19">
        <v>1.112511005156904</v>
      </c>
      <c r="O19" s="19">
        <v>1.1891986141525677</v>
      </c>
      <c r="P19" s="19"/>
      <c r="Q19" s="19">
        <v>1.0952299594683417</v>
      </c>
      <c r="R19" s="20">
        <v>3187310.9686747068</v>
      </c>
      <c r="S19" s="20">
        <v>-273465.24005974876</v>
      </c>
      <c r="T19" s="21">
        <v>-8.1209542759702005E-2</v>
      </c>
      <c r="U19" s="22">
        <v>34.547018519815019</v>
      </c>
      <c r="V19" s="23">
        <v>2384746.5401001587</v>
      </c>
      <c r="W19" s="24">
        <f t="shared" si="0"/>
        <v>0.7707804405348111</v>
      </c>
      <c r="X19" s="23">
        <v>709190.99994105799</v>
      </c>
      <c r="Y19" s="25">
        <v>2.1560366444373171E-2</v>
      </c>
      <c r="Z19" s="26"/>
      <c r="AA19" s="26"/>
      <c r="AB19" s="27"/>
      <c r="AC19" s="28"/>
    </row>
    <row r="20" spans="1:29" s="4" customFormat="1" x14ac:dyDescent="0.2">
      <c r="A20" s="13" t="s">
        <v>48</v>
      </c>
      <c r="B20" s="14"/>
      <c r="C20" s="15">
        <v>1489.3264647525425</v>
      </c>
      <c r="D20" s="15">
        <v>30.536218275771468</v>
      </c>
      <c r="E20" s="15">
        <v>212159.15855613395</v>
      </c>
      <c r="F20" s="14"/>
      <c r="G20" s="16">
        <v>5631562.5625789091</v>
      </c>
      <c r="H20" s="73">
        <v>7279939.2366449758</v>
      </c>
      <c r="I20" s="74">
        <f t="shared" si="1"/>
        <v>4.6627912407389673E-3</v>
      </c>
      <c r="J20" s="16">
        <v>6864006.8048577327</v>
      </c>
      <c r="K20" s="17">
        <f t="shared" si="2"/>
        <v>4.20491652315403E-3</v>
      </c>
      <c r="L20" s="16">
        <v>82290.759351225337</v>
      </c>
      <c r="M20" s="18">
        <v>5549271.8032276835</v>
      </c>
      <c r="N20" s="19">
        <v>0.85979701713146617</v>
      </c>
      <c r="O20" s="19">
        <v>0.82044827790575481</v>
      </c>
      <c r="P20" s="19"/>
      <c r="Q20" s="19">
        <v>0.82044827790575481</v>
      </c>
      <c r="R20" s="20">
        <v>5631562.5625789091</v>
      </c>
      <c r="S20" s="20">
        <v>0</v>
      </c>
      <c r="T20" s="21">
        <v>0</v>
      </c>
      <c r="U20" s="22">
        <v>192.51143606565498</v>
      </c>
      <c r="V20" s="23">
        <v>3440548.5180011643</v>
      </c>
      <c r="W20" s="24">
        <f t="shared" si="0"/>
        <v>0.62000000000000011</v>
      </c>
      <c r="X20" s="23">
        <v>2108723.2852265192</v>
      </c>
      <c r="Y20" s="25"/>
      <c r="Z20" s="26">
        <v>9.9393460059777929</v>
      </c>
      <c r="AA20" s="26">
        <f>AA14</f>
        <v>0.12909999999999999</v>
      </c>
      <c r="AB20" s="27"/>
      <c r="AC20" s="28">
        <f>Z20+AA20+AB20</f>
        <v>10.068446005977792</v>
      </c>
    </row>
    <row r="21" spans="1:29" s="4" customFormat="1" x14ac:dyDescent="0.2">
      <c r="A21" s="13" t="s">
        <v>49</v>
      </c>
      <c r="B21" s="29"/>
      <c r="C21" s="15">
        <v>910</v>
      </c>
      <c r="D21" s="15">
        <v>14998.001695896139</v>
      </c>
      <c r="E21" s="15">
        <v>30658244.419979587</v>
      </c>
      <c r="F21" s="14"/>
      <c r="G21" s="16">
        <v>61614223.715605237</v>
      </c>
      <c r="H21" s="73">
        <v>63014288.184819892</v>
      </c>
      <c r="I21" s="74">
        <f t="shared" si="1"/>
        <v>4.0360566405632507E-2</v>
      </c>
      <c r="J21" s="16">
        <v>71378290.846392155</v>
      </c>
      <c r="K21" s="17">
        <f t="shared" si="2"/>
        <v>4.3726610871375624E-2</v>
      </c>
      <c r="L21" s="16">
        <v>1343816.5085441128</v>
      </c>
      <c r="M21" s="18">
        <v>60270407.207061127</v>
      </c>
      <c r="N21" s="19">
        <v>0.98992725417188232</v>
      </c>
      <c r="O21" s="19">
        <v>0.86320676756187076</v>
      </c>
      <c r="P21" s="19"/>
      <c r="Q21" s="19">
        <v>0.86320676756187076</v>
      </c>
      <c r="R21" s="20">
        <v>61614223.715605237</v>
      </c>
      <c r="S21" s="20">
        <v>0</v>
      </c>
      <c r="T21" s="21">
        <v>0</v>
      </c>
      <c r="U21" s="30" t="s">
        <v>50</v>
      </c>
      <c r="V21" s="23">
        <v>11276728.489986302</v>
      </c>
      <c r="W21" s="24">
        <f t="shared" si="0"/>
        <v>0.18710224490842911</v>
      </c>
      <c r="X21" s="23">
        <v>48993678.717074826</v>
      </c>
      <c r="Y21" s="30"/>
      <c r="Z21" s="30" t="s">
        <v>50</v>
      </c>
      <c r="AA21" s="26"/>
      <c r="AB21" s="27"/>
      <c r="AC21" s="30" t="s">
        <v>50</v>
      </c>
    </row>
    <row r="22" spans="1:29" s="4" customFormat="1" x14ac:dyDescent="0.2">
      <c r="A22" s="13" t="s">
        <v>51</v>
      </c>
      <c r="B22" s="29"/>
      <c r="C22" s="15">
        <v>15476.196394747212</v>
      </c>
      <c r="D22" s="15">
        <v>118.12703316183612</v>
      </c>
      <c r="E22" s="15">
        <v>0</v>
      </c>
      <c r="F22" s="14"/>
      <c r="G22" s="16">
        <v>5771662.3126921263</v>
      </c>
      <c r="H22" s="73"/>
      <c r="I22" s="74"/>
      <c r="J22" s="16">
        <v>6102215.6418238254</v>
      </c>
      <c r="K22" s="17">
        <f t="shared" si="2"/>
        <v>3.7382403761596801E-3</v>
      </c>
      <c r="L22" s="16">
        <v>275859.07810061792</v>
      </c>
      <c r="M22" s="18">
        <v>5495803.2345915083</v>
      </c>
      <c r="N22" s="19" t="s">
        <v>60</v>
      </c>
      <c r="O22" s="19">
        <v>0.94583060505660799</v>
      </c>
      <c r="P22" s="19"/>
      <c r="Q22" s="19">
        <v>0.94583060505660799</v>
      </c>
      <c r="R22" s="20">
        <v>5771662.3126921263</v>
      </c>
      <c r="S22" s="20">
        <v>0</v>
      </c>
      <c r="T22" s="21">
        <v>0</v>
      </c>
      <c r="U22" s="22">
        <v>29.592775330640691</v>
      </c>
      <c r="V22" s="23">
        <v>5495803.2345915083</v>
      </c>
      <c r="W22" s="24">
        <f t="shared" si="0"/>
        <v>1</v>
      </c>
      <c r="X22" s="23">
        <v>0</v>
      </c>
      <c r="Y22" s="25">
        <v>0</v>
      </c>
      <c r="Z22" s="26"/>
      <c r="AA22" s="26"/>
      <c r="AB22" s="27"/>
      <c r="AC22" s="28"/>
    </row>
    <row r="23" spans="1:29" s="4" customFormat="1" x14ac:dyDescent="0.2">
      <c r="A23" s="13" t="s">
        <v>52</v>
      </c>
      <c r="B23" s="29"/>
      <c r="C23" s="15">
        <v>1380.1006483381207</v>
      </c>
      <c r="D23" s="15">
        <v>40.925459816640348</v>
      </c>
      <c r="E23" s="15">
        <v>0</v>
      </c>
      <c r="F23" s="14"/>
      <c r="G23" s="16">
        <v>1034895.7847823914</v>
      </c>
      <c r="H23" s="73"/>
      <c r="I23" s="74"/>
      <c r="J23" s="16">
        <v>1298683.5165022661</v>
      </c>
      <c r="K23" s="17">
        <f t="shared" si="2"/>
        <v>7.955784328511228E-4</v>
      </c>
      <c r="L23" s="16">
        <v>35243.891161875501</v>
      </c>
      <c r="M23" s="18">
        <v>999651.89362051594</v>
      </c>
      <c r="N23" s="19" t="s">
        <v>60</v>
      </c>
      <c r="O23" s="19">
        <v>0.7968806654062015</v>
      </c>
      <c r="P23" s="19"/>
      <c r="Q23" s="19">
        <v>0.7968806654062015</v>
      </c>
      <c r="R23" s="20">
        <v>1034895.7847823914</v>
      </c>
      <c r="S23" s="20">
        <v>0</v>
      </c>
      <c r="T23" s="21">
        <v>0</v>
      </c>
      <c r="U23" s="22">
        <v>24.832032838581419</v>
      </c>
      <c r="V23" s="23">
        <v>411248.45544095663</v>
      </c>
      <c r="W23" s="24">
        <f t="shared" si="0"/>
        <v>0.41139166350348877</v>
      </c>
      <c r="X23" s="23">
        <v>588403.43817955931</v>
      </c>
      <c r="Y23" s="25">
        <v>1.4377442326019112E-2</v>
      </c>
      <c r="Z23" s="26"/>
      <c r="AA23" s="26"/>
      <c r="AB23" s="27"/>
      <c r="AC23" s="28"/>
    </row>
    <row r="24" spans="1:29" s="4" customFormat="1" x14ac:dyDescent="0.2">
      <c r="A24" s="13" t="s">
        <v>53</v>
      </c>
      <c r="B24" s="29"/>
      <c r="C24" s="15">
        <v>207.29999999999998</v>
      </c>
      <c r="D24" s="15">
        <v>118.49817452721041</v>
      </c>
      <c r="E24" s="15">
        <v>334038.70333743596</v>
      </c>
      <c r="F24" s="14"/>
      <c r="G24" s="16">
        <v>1096331.1270368956</v>
      </c>
      <c r="H24" s="73"/>
      <c r="I24" s="74"/>
      <c r="J24" s="16">
        <v>1482751.181782464</v>
      </c>
      <c r="K24" s="17">
        <f t="shared" si="2"/>
        <v>9.0833898060689263E-4</v>
      </c>
      <c r="L24" s="16">
        <v>42846.918542830274</v>
      </c>
      <c r="M24" s="18">
        <v>1053484.2084940653</v>
      </c>
      <c r="N24" s="19" t="s">
        <v>60</v>
      </c>
      <c r="O24" s="19">
        <v>0.73938981840429885</v>
      </c>
      <c r="P24" s="19"/>
      <c r="Q24" s="19">
        <v>0.8</v>
      </c>
      <c r="R24" s="20">
        <v>1186200.9454259712</v>
      </c>
      <c r="S24" s="20">
        <v>89869.818389075575</v>
      </c>
      <c r="T24" s="21">
        <v>8.5307228779008176E-2</v>
      </c>
      <c r="U24" s="22">
        <v>149.73584162381374</v>
      </c>
      <c r="V24" s="23">
        <v>372482.87962339906</v>
      </c>
      <c r="W24" s="24">
        <f t="shared" si="0"/>
        <v>0.32578087877016726</v>
      </c>
      <c r="X24" s="23">
        <v>770871.14725974179</v>
      </c>
      <c r="Y24" s="25"/>
      <c r="Z24" s="26">
        <v>2.3077300311545956</v>
      </c>
      <c r="AA24" s="26">
        <f>AA14</f>
        <v>0.12909999999999999</v>
      </c>
      <c r="AB24" s="27"/>
      <c r="AC24" s="28">
        <f>Z24+AA24+AB24</f>
        <v>2.4368300311545958</v>
      </c>
    </row>
    <row r="25" spans="1:29" s="4" customFormat="1" x14ac:dyDescent="0.2">
      <c r="A25" s="13" t="s">
        <v>54</v>
      </c>
      <c r="B25" s="29"/>
      <c r="C25" s="15">
        <v>38990.93040685702</v>
      </c>
      <c r="D25" s="15">
        <v>336.11190671828587</v>
      </c>
      <c r="E25" s="15">
        <v>0</v>
      </c>
      <c r="F25" s="14"/>
      <c r="G25" s="16">
        <v>17578954.684173115</v>
      </c>
      <c r="H25" s="73"/>
      <c r="I25" s="74"/>
      <c r="J25" s="16">
        <v>20405816.501620885</v>
      </c>
      <c r="K25" s="17">
        <f t="shared" si="2"/>
        <v>1.2500680348304703E-2</v>
      </c>
      <c r="L25" s="16">
        <v>761259.08930074354</v>
      </c>
      <c r="M25" s="18">
        <v>16817695.59487237</v>
      </c>
      <c r="N25" s="19" t="s">
        <v>60</v>
      </c>
      <c r="O25" s="19">
        <v>0.86146784093529283</v>
      </c>
      <c r="P25" s="19"/>
      <c r="Q25" s="19">
        <v>0.86146784093529283</v>
      </c>
      <c r="R25" s="20">
        <v>17578954.684173115</v>
      </c>
      <c r="S25" s="20">
        <v>0</v>
      </c>
      <c r="T25" s="21">
        <v>0</v>
      </c>
      <c r="U25" s="22">
        <v>35.943605815047825</v>
      </c>
      <c r="V25" s="23">
        <v>16817695.59487237</v>
      </c>
      <c r="W25" s="24">
        <f t="shared" si="0"/>
        <v>1</v>
      </c>
      <c r="X25" s="23">
        <v>0</v>
      </c>
      <c r="Y25" s="25">
        <v>0</v>
      </c>
      <c r="Z25" s="26"/>
      <c r="AA25" s="26"/>
      <c r="AB25" s="27"/>
      <c r="AC25" s="28"/>
    </row>
    <row r="26" spans="1:29" s="4" customFormat="1" x14ac:dyDescent="0.2">
      <c r="A26" s="13" t="s">
        <v>55</v>
      </c>
      <c r="B26" s="29"/>
      <c r="C26" s="15">
        <v>4222.8559568816245</v>
      </c>
      <c r="D26" s="15">
        <v>117.35573068971547</v>
      </c>
      <c r="E26" s="15">
        <v>0</v>
      </c>
      <c r="F26" s="14"/>
      <c r="G26" s="16">
        <v>4039825.3312047306</v>
      </c>
      <c r="H26" s="73"/>
      <c r="I26" s="74"/>
      <c r="J26" s="16">
        <v>4315151.6348487549</v>
      </c>
      <c r="K26" s="17">
        <f t="shared" si="2"/>
        <v>2.6434782081581477E-3</v>
      </c>
      <c r="L26" s="16">
        <v>120721.32007240984</v>
      </c>
      <c r="M26" s="18">
        <v>3919104.0111323209</v>
      </c>
      <c r="N26" s="19" t="s">
        <v>60</v>
      </c>
      <c r="O26" s="19">
        <v>0.93619545106584079</v>
      </c>
      <c r="P26" s="19"/>
      <c r="Q26" s="19">
        <v>0.93619545106584079</v>
      </c>
      <c r="R26" s="20">
        <v>4039825.3312047306</v>
      </c>
      <c r="S26" s="20">
        <v>0</v>
      </c>
      <c r="T26" s="21">
        <v>0</v>
      </c>
      <c r="U26" s="22">
        <v>37.647951627205067</v>
      </c>
      <c r="V26" s="23">
        <v>1907782.52152001</v>
      </c>
      <c r="W26" s="24">
        <f t="shared" si="0"/>
        <v>0.48679047968640338</v>
      </c>
      <c r="X26" s="23">
        <v>2011321.4896123109</v>
      </c>
      <c r="Y26" s="25">
        <v>1.713867297141352E-2</v>
      </c>
      <c r="Z26" s="26"/>
      <c r="AA26" s="26"/>
      <c r="AB26" s="27"/>
      <c r="AC26" s="28"/>
    </row>
    <row r="27" spans="1:29" s="4" customFormat="1" x14ac:dyDescent="0.2">
      <c r="A27" s="13" t="s">
        <v>56</v>
      </c>
      <c r="B27" s="29"/>
      <c r="C27" s="15">
        <v>303.16261456646674</v>
      </c>
      <c r="D27" s="15">
        <v>231.44753085332601</v>
      </c>
      <c r="E27" s="15">
        <v>646691.32773462601</v>
      </c>
      <c r="F27" s="14"/>
      <c r="G27" s="16">
        <v>3036423.0788204852</v>
      </c>
      <c r="H27" s="73"/>
      <c r="I27" s="74"/>
      <c r="J27" s="16">
        <v>4174747.6504994263</v>
      </c>
      <c r="K27" s="17">
        <f t="shared" si="2"/>
        <v>2.5574661964437471E-3</v>
      </c>
      <c r="L27" s="16">
        <v>95303.651896979922</v>
      </c>
      <c r="M27" s="18">
        <v>2941119.426923505</v>
      </c>
      <c r="N27" s="19" t="s">
        <v>60</v>
      </c>
      <c r="O27" s="19">
        <v>0.72733092704591062</v>
      </c>
      <c r="P27" s="19"/>
      <c r="Q27" s="19">
        <v>0.8</v>
      </c>
      <c r="R27" s="20">
        <v>3339798.1203995412</v>
      </c>
      <c r="S27" s="20">
        <v>303375.04157905607</v>
      </c>
      <c r="T27" s="21">
        <v>0.10314951470583261</v>
      </c>
      <c r="U27" s="22">
        <v>174.48339249388883</v>
      </c>
      <c r="V27" s="23">
        <v>634762.09760249231</v>
      </c>
      <c r="W27" s="24">
        <f t="shared" si="0"/>
        <v>0.19564283550634484</v>
      </c>
      <c r="X27" s="23">
        <v>2609732.3709000689</v>
      </c>
      <c r="Y27" s="25"/>
      <c r="Z27" s="26">
        <v>4.0355147177278825</v>
      </c>
      <c r="AA27" s="26">
        <f>AA14</f>
        <v>0.12909999999999999</v>
      </c>
      <c r="AB27" s="27"/>
      <c r="AC27" s="28">
        <f>Z27+AA27+AB27</f>
        <v>4.1646147177278827</v>
      </c>
    </row>
    <row r="28" spans="1:29" s="4" customFormat="1" x14ac:dyDescent="0.2">
      <c r="A28" s="29"/>
      <c r="B28" s="29"/>
      <c r="C28" s="31"/>
      <c r="D28" s="31"/>
      <c r="E28" s="32"/>
      <c r="F28" s="29"/>
      <c r="G28" s="31"/>
      <c r="H28" s="31"/>
      <c r="I28" s="75"/>
      <c r="J28" s="31"/>
      <c r="K28" s="31"/>
      <c r="L28" s="32"/>
      <c r="M28" s="31"/>
      <c r="N28" s="31"/>
      <c r="O28" s="33"/>
      <c r="P28" s="33"/>
      <c r="Q28" s="33"/>
      <c r="R28" s="34"/>
      <c r="S28" s="34"/>
      <c r="T28" s="29"/>
      <c r="Z28" s="35"/>
    </row>
    <row r="29" spans="1:29" s="4" customFormat="1" x14ac:dyDescent="0.2">
      <c r="A29" s="36"/>
      <c r="B29" s="36"/>
      <c r="C29" s="37">
        <f>SUM(C10:C27)</f>
        <v>1413905.2358955941</v>
      </c>
      <c r="D29" s="37">
        <f t="shared" ref="D29:M29" si="3">SUM(D10:D27)</f>
        <v>33807.060750949604</v>
      </c>
      <c r="E29" s="37">
        <f t="shared" si="3"/>
        <v>41229661.177936062</v>
      </c>
      <c r="F29" s="37">
        <f t="shared" si="3"/>
        <v>0</v>
      </c>
      <c r="G29" s="37">
        <f t="shared" si="3"/>
        <v>1632376473.364367</v>
      </c>
      <c r="H29" s="37">
        <f t="shared" si="3"/>
        <v>1561283544.7231472</v>
      </c>
      <c r="I29" s="38">
        <f t="shared" si="3"/>
        <v>1.0000000000000002</v>
      </c>
      <c r="J29" s="37">
        <f t="shared" si="3"/>
        <v>1632376473.3643675</v>
      </c>
      <c r="K29" s="38">
        <f t="shared" si="3"/>
        <v>0.99999999999999989</v>
      </c>
      <c r="L29" s="37">
        <f t="shared" si="3"/>
        <v>46419183.495439753</v>
      </c>
      <c r="M29" s="37">
        <f t="shared" si="3"/>
        <v>1585957289.8689272</v>
      </c>
      <c r="N29" s="37"/>
      <c r="O29" s="39"/>
      <c r="P29" s="40"/>
      <c r="Q29" s="40"/>
      <c r="R29" s="37">
        <f t="shared" ref="R29:S29" si="4">SUM(R10:R27)</f>
        <v>1632376473.364367</v>
      </c>
      <c r="S29" s="37">
        <f t="shared" si="4"/>
        <v>1.6298145055770874E-9</v>
      </c>
      <c r="T29" s="40"/>
      <c r="U29" s="41"/>
      <c r="V29" s="37">
        <f t="shared" ref="V29" si="5">SUM(V10:V27)</f>
        <v>1150477414.6384022</v>
      </c>
      <c r="W29" s="42"/>
      <c r="X29" s="37">
        <f t="shared" ref="X29" si="6">SUM(X10:X27)</f>
        <v>435479875.23052531</v>
      </c>
      <c r="Y29" s="43"/>
      <c r="Z29" s="35"/>
    </row>
    <row r="30" spans="1:29" s="4" customFormat="1" x14ac:dyDescent="0.2">
      <c r="A30" s="36"/>
      <c r="B30" s="36"/>
      <c r="G30" s="44"/>
      <c r="H30" s="44"/>
      <c r="I30" s="44"/>
      <c r="J30" s="44"/>
      <c r="K30" s="44"/>
      <c r="L30" s="44"/>
      <c r="M30" s="44"/>
      <c r="S30" s="41"/>
    </row>
    <row r="31" spans="1:29" s="4" customFormat="1" x14ac:dyDescent="0.2">
      <c r="A31" s="40" t="s">
        <v>61</v>
      </c>
      <c r="B31" s="36"/>
      <c r="R31" s="46"/>
      <c r="W31" s="47" t="s">
        <v>57</v>
      </c>
      <c r="X31" s="42">
        <f>SUM(V29,X29)</f>
        <v>1585957289.8689275</v>
      </c>
    </row>
    <row r="32" spans="1:29" s="4" customFormat="1" ht="15" x14ac:dyDescent="0.25">
      <c r="A32" s="76" t="s">
        <v>62</v>
      </c>
      <c r="B32" s="77"/>
      <c r="G32" s="48"/>
      <c r="H32" s="48"/>
      <c r="I32" s="48"/>
      <c r="J32" s="48"/>
      <c r="K32" s="48"/>
      <c r="L32" s="49"/>
      <c r="N32" s="6"/>
      <c r="S32" s="43"/>
      <c r="T32" s="50"/>
      <c r="W32" s="51" t="s">
        <v>58</v>
      </c>
      <c r="X32" s="42">
        <f>L29</f>
        <v>46419183.495439753</v>
      </c>
    </row>
    <row r="33" spans="1:26" s="4" customFormat="1" ht="30" x14ac:dyDescent="0.2">
      <c r="A33" s="78" t="s">
        <v>63</v>
      </c>
      <c r="B33" s="79">
        <v>771.17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O33" s="43"/>
      <c r="Q33" s="52"/>
      <c r="R33" s="43"/>
      <c r="T33" s="36"/>
      <c r="W33" s="47" t="s">
        <v>59</v>
      </c>
      <c r="X33" s="42">
        <f>SUM(X31:X32)</f>
        <v>1632376473.3643672</v>
      </c>
      <c r="Z33" s="35"/>
    </row>
    <row r="34" spans="1:26" s="4" customFormat="1" ht="45" x14ac:dyDescent="0.25">
      <c r="A34" s="80" t="s">
        <v>64</v>
      </c>
      <c r="B34" s="79">
        <v>391.39</v>
      </c>
      <c r="G34" s="48"/>
      <c r="H34" s="48"/>
      <c r="I34" s="48"/>
      <c r="J34" s="48"/>
      <c r="K34" s="48"/>
      <c r="L34" s="49"/>
      <c r="O34" s="43"/>
      <c r="T34" s="53"/>
      <c r="V34" s="54"/>
      <c r="Z34" s="35"/>
    </row>
    <row r="35" spans="1:26" s="4" customFormat="1" ht="15" x14ac:dyDescent="0.25">
      <c r="A35" s="81" t="s">
        <v>65</v>
      </c>
      <c r="B35" s="82">
        <v>1.4611000000000001</v>
      </c>
      <c r="G35" s="48"/>
      <c r="H35" s="48"/>
      <c r="I35" s="48"/>
      <c r="J35" s="48"/>
      <c r="K35" s="48"/>
      <c r="L35" s="49"/>
      <c r="O35" s="43"/>
      <c r="V35" s="55"/>
      <c r="W35" s="56"/>
      <c r="Z35" s="35"/>
    </row>
    <row r="36" spans="1:26" s="36" customFormat="1" ht="15" x14ac:dyDescent="0.2">
      <c r="A36" s="78" t="s">
        <v>66</v>
      </c>
      <c r="B36" s="83">
        <v>2.6926000000000001</v>
      </c>
      <c r="G36" s="49"/>
      <c r="H36" s="48"/>
      <c r="I36" s="48"/>
      <c r="J36" s="49"/>
      <c r="K36" s="49"/>
      <c r="L36" s="49"/>
      <c r="O36" s="50"/>
      <c r="Q36" s="57"/>
      <c r="U36" s="58"/>
      <c r="V36" s="58"/>
      <c r="W36" s="58"/>
      <c r="X36" s="58"/>
      <c r="Y36" s="58"/>
      <c r="Z36" s="58"/>
    </row>
    <row r="37" spans="1:26" s="36" customFormat="1" ht="15" x14ac:dyDescent="0.2">
      <c r="A37" s="78" t="s">
        <v>67</v>
      </c>
      <c r="B37" s="83">
        <v>4.5301</v>
      </c>
      <c r="G37" s="49"/>
      <c r="H37" s="48"/>
      <c r="I37" s="48"/>
      <c r="J37" s="49"/>
      <c r="K37" s="49"/>
      <c r="L37" s="49"/>
      <c r="N37" s="59"/>
      <c r="O37" s="60"/>
      <c r="Q37" s="57"/>
      <c r="R37" s="50"/>
      <c r="V37" s="61"/>
      <c r="W37" s="62"/>
      <c r="X37" s="63"/>
      <c r="Y37" s="61"/>
      <c r="Z37" s="61"/>
    </row>
    <row r="38" spans="1:26" s="36" customFormat="1" ht="15" x14ac:dyDescent="0.2">
      <c r="A38" s="78" t="s">
        <v>68</v>
      </c>
      <c r="B38" s="83">
        <v>1.8374999999999999</v>
      </c>
      <c r="G38" s="49"/>
      <c r="H38" s="48"/>
      <c r="I38" s="48"/>
      <c r="J38" s="49"/>
      <c r="K38" s="49"/>
      <c r="L38" s="49"/>
      <c r="N38" s="59"/>
      <c r="O38" s="53"/>
      <c r="Q38" s="57"/>
      <c r="V38" s="61"/>
      <c r="W38" s="62"/>
      <c r="X38" s="63"/>
      <c r="Y38" s="61"/>
      <c r="Z38" s="61"/>
    </row>
    <row r="39" spans="1:26" s="36" customFormat="1" ht="15" x14ac:dyDescent="0.2">
      <c r="A39" s="84" t="s">
        <v>69</v>
      </c>
      <c r="B39" s="83">
        <v>587.12869999999998</v>
      </c>
      <c r="G39" s="49"/>
      <c r="H39" s="48"/>
      <c r="I39" s="48"/>
      <c r="J39" s="49"/>
      <c r="K39" s="49"/>
      <c r="L39" s="49"/>
      <c r="N39" s="59"/>
      <c r="O39" s="50"/>
      <c r="V39" s="61"/>
      <c r="W39" s="62"/>
      <c r="X39" s="63"/>
      <c r="Y39" s="61"/>
      <c r="Z39" s="61"/>
    </row>
    <row r="40" spans="1:26" s="36" customFormat="1" x14ac:dyDescent="0.2">
      <c r="G40" s="49"/>
      <c r="H40" s="48"/>
      <c r="I40" s="48"/>
      <c r="J40" s="49"/>
      <c r="K40" s="49"/>
      <c r="L40" s="49"/>
      <c r="O40" s="50"/>
      <c r="S40" s="64"/>
      <c r="V40" s="61"/>
      <c r="W40" s="62"/>
      <c r="X40" s="63"/>
      <c r="Y40" s="61"/>
      <c r="Z40" s="61"/>
    </row>
    <row r="41" spans="1:26" s="36" customFormat="1" x14ac:dyDescent="0.2">
      <c r="G41" s="49"/>
      <c r="H41" s="48"/>
      <c r="I41" s="48"/>
      <c r="J41" s="49"/>
      <c r="K41" s="49"/>
      <c r="L41" s="49"/>
      <c r="O41" s="50"/>
      <c r="S41" s="64"/>
      <c r="V41" s="65"/>
    </row>
    <row r="42" spans="1:26" x14ac:dyDescent="0.2">
      <c r="A42" s="66"/>
      <c r="G42" s="67"/>
      <c r="H42" s="67"/>
      <c r="I42" s="67"/>
      <c r="J42" s="67"/>
      <c r="K42" s="67"/>
      <c r="L42" s="68"/>
      <c r="Q42" s="66"/>
      <c r="S42" s="69"/>
      <c r="T42" s="66"/>
      <c r="V42" s="70"/>
    </row>
    <row r="43" spans="1:26" x14ac:dyDescent="0.2">
      <c r="A43" s="66"/>
      <c r="G43" s="67"/>
      <c r="H43" s="67"/>
      <c r="I43" s="67"/>
      <c r="J43" s="67"/>
      <c r="K43" s="67"/>
      <c r="L43" s="68"/>
      <c r="O43" s="71"/>
      <c r="Q43" s="66"/>
      <c r="S43" s="69"/>
      <c r="T43" s="66"/>
      <c r="V43" s="70"/>
    </row>
    <row r="44" spans="1:26" x14ac:dyDescent="0.2">
      <c r="A44" s="66"/>
      <c r="G44" s="67"/>
      <c r="H44" s="67"/>
      <c r="I44" s="67"/>
      <c r="J44" s="67"/>
      <c r="K44" s="67"/>
      <c r="L44" s="68"/>
      <c r="T44" s="66"/>
    </row>
    <row r="45" spans="1:26" x14ac:dyDescent="0.2">
      <c r="A45" s="66"/>
      <c r="L45" s="68"/>
      <c r="O45" s="71"/>
      <c r="T45" s="66"/>
    </row>
  </sheetData>
  <mergeCells count="1">
    <mergeCell ref="A32:B32"/>
  </mergeCells>
  <pageMargins left="0.7" right="0.7" top="0.75" bottom="0.75" header="0.3" footer="0.3"/>
  <pageSetup paperSize="17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F8484881-984D-4CBC-9EF1-A88E6447ED37}"/>
</file>

<file path=customXml/itemProps2.xml><?xml version="1.0" encoding="utf-8"?>
<ds:datastoreItem xmlns:ds="http://schemas.openxmlformats.org/officeDocument/2006/customXml" ds:itemID="{1E171F92-7B6F-47E6-A28D-DDE119A3EBE6}"/>
</file>

<file path=customXml/itemProps3.xml><?xml version="1.0" encoding="utf-8"?>
<ds:datastoreItem xmlns:ds="http://schemas.openxmlformats.org/officeDocument/2006/customXml" ds:itemID="{02F4F3C6-364E-41FF-96AE-7ED543D646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UNDERTAKING JT-VECC-TCQ-19-03</dc:title>
  <dc:creator>SHETH Nikita</dc:creator>
  <cp:lastModifiedBy>SHETH Nikita</cp:lastModifiedBy>
  <dcterms:created xsi:type="dcterms:W3CDTF">2022-01-10T12:43:02Z</dcterms:created>
  <dcterms:modified xsi:type="dcterms:W3CDTF">2022-01-13T16:19:44Z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IntervenorAcronym">
    <vt:lpwstr>VECC</vt:lpwstr>
  </property>
  <property fmtid="{D5CDD505-2E9C-101B-9397-08002B2CF9AE}" pid="4" name="RegDirectorApproved">
    <vt:bool>false</vt:bool>
  </property>
  <property fmtid="{D5CDD505-2E9C-101B-9397-08002B2CF9AE}" pid="5" name="DraftReady">
    <vt:lpwstr>Ready</vt:lpwstr>
  </property>
  <property fmtid="{D5CDD505-2E9C-101B-9397-08002B2CF9AE}" pid="6" name="WitnessApproved">
    <vt:lpwstr>Approved</vt:lpwstr>
  </property>
  <property fmtid="{D5CDD505-2E9C-101B-9397-08002B2CF9AE}" pid="7" name="ConfidentialFlag">
    <vt:bool>false</vt:bool>
  </property>
  <property fmtid="{D5CDD505-2E9C-101B-9397-08002B2CF9AE}" pid="8" name="Witness">
    <vt:lpwstr>LI Clement</vt:lpwstr>
  </property>
  <property fmtid="{D5CDD505-2E9C-101B-9397-08002B2CF9AE}" pid="10" name="Internal">
    <vt:lpwstr>No</vt:lpwstr>
  </property>
  <property fmtid="{D5CDD505-2E9C-101B-9397-08002B2CF9AE}" pid="13" name="UTAuthors">
    <vt:lpwstr/>
  </property>
  <property fmtid="{D5CDD505-2E9C-101B-9397-08002B2CF9AE}" pid="14" name="IssueDate">
    <vt:filetime>2022-01-14T05:00:00Z</vt:filetime>
  </property>
  <property fmtid="{D5CDD505-2E9C-101B-9397-08002B2CF9AE}" pid="15" name="Panel">
    <vt:lpwstr>3 - Rates &amp; Custom IR</vt:lpwstr>
  </property>
  <property fmtid="{D5CDD505-2E9C-101B-9397-08002B2CF9AE}" pid="17" name="Exhibit">
    <vt:lpwstr>JT-VECC-TCQ-19-03</vt:lpwstr>
  </property>
  <property fmtid="{D5CDD505-2E9C-101B-9397-08002B2CF9AE}" pid="18" name="RAApproved">
    <vt:bool>true</vt:bool>
  </property>
  <property fmtid="{D5CDD505-2E9C-101B-9397-08002B2CF9AE}" pid="19" name="FormattingComplete">
    <vt:bool>false</vt:bool>
  </property>
  <property fmtid="{D5CDD505-2E9C-101B-9397-08002B2CF9AE}" pid="20" name="RA">
    <vt:lpwstr>25;#i:0#.f|membership|heloise.apesteguy-reux@hydroone.com</vt:lpwstr>
  </property>
</Properties>
</file>