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050" activeTab="2"/>
  </bookViews>
  <sheets>
    <sheet name="instructions for use" sheetId="13" r:id="rId1"/>
    <sheet name="data sources" sheetId="3" r:id="rId2"/>
    <sheet name="outputs" sheetId="10"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7" i="10" l="1"/>
  <c r="C217" i="10"/>
  <c r="D217" i="10"/>
  <c r="E217" i="10"/>
  <c r="B218" i="10"/>
  <c r="C218" i="10"/>
  <c r="D218" i="10"/>
  <c r="E218" i="10"/>
  <c r="B219" i="10"/>
  <c r="C219" i="10"/>
  <c r="D219" i="10"/>
  <c r="E219" i="10"/>
  <c r="B220" i="10"/>
  <c r="C220" i="10"/>
  <c r="D220" i="10"/>
  <c r="E220" i="10"/>
  <c r="B221" i="10"/>
  <c r="C221" i="10"/>
  <c r="D221" i="10"/>
  <c r="E221" i="10"/>
  <c r="B222" i="10"/>
  <c r="C222" i="10"/>
  <c r="D222" i="10"/>
  <c r="E222" i="10"/>
  <c r="B223" i="10"/>
  <c r="C223" i="10"/>
  <c r="D223" i="10"/>
  <c r="E223" i="10"/>
  <c r="B224" i="10"/>
  <c r="C224" i="10"/>
  <c r="D224" i="10"/>
  <c r="E224" i="10"/>
  <c r="B225" i="10"/>
  <c r="C225" i="10"/>
  <c r="D225" i="10"/>
  <c r="E225" i="10"/>
  <c r="B226" i="10"/>
  <c r="C226" i="10"/>
  <c r="D226" i="10"/>
  <c r="E226" i="10"/>
  <c r="B194" i="10"/>
  <c r="C194" i="10"/>
  <c r="D194" i="10"/>
  <c r="E194" i="10"/>
  <c r="B185" i="10"/>
  <c r="C185" i="10"/>
  <c r="D185" i="10"/>
  <c r="E185" i="10"/>
  <c r="B186" i="10"/>
  <c r="C186" i="10"/>
  <c r="D186" i="10"/>
  <c r="E186" i="10"/>
  <c r="B187" i="10"/>
  <c r="C187" i="10"/>
  <c r="D187" i="10"/>
  <c r="E187" i="10"/>
  <c r="B188" i="10"/>
  <c r="C188" i="10"/>
  <c r="D188" i="10"/>
  <c r="E188" i="10"/>
  <c r="B189" i="10"/>
  <c r="C189" i="10"/>
  <c r="D189" i="10"/>
  <c r="E189" i="10"/>
  <c r="B190" i="10"/>
  <c r="C190" i="10"/>
  <c r="D190" i="10"/>
  <c r="E190" i="10"/>
  <c r="B191" i="10"/>
  <c r="C191" i="10"/>
  <c r="D191" i="10"/>
  <c r="E191" i="10"/>
  <c r="B192" i="10"/>
  <c r="C192" i="10"/>
  <c r="D192" i="10"/>
  <c r="E192" i="10"/>
  <c r="B193" i="10"/>
  <c r="C193" i="10"/>
  <c r="D193" i="10"/>
  <c r="E193" i="10"/>
  <c r="B153" i="10"/>
  <c r="C153" i="10"/>
  <c r="D153" i="10"/>
  <c r="E153" i="10"/>
  <c r="B154" i="10"/>
  <c r="C154" i="10"/>
  <c r="D154" i="10"/>
  <c r="E154" i="10"/>
  <c r="B155" i="10"/>
  <c r="C155" i="10"/>
  <c r="D155" i="10"/>
  <c r="E155" i="10"/>
  <c r="B156" i="10"/>
  <c r="C156" i="10"/>
  <c r="D156" i="10"/>
  <c r="E156" i="10"/>
  <c r="B157" i="10"/>
  <c r="C157" i="10"/>
  <c r="D157" i="10"/>
  <c r="E157" i="10"/>
  <c r="B158" i="10"/>
  <c r="C158" i="10"/>
  <c r="D158" i="10"/>
  <c r="E158" i="10"/>
  <c r="B159" i="10"/>
  <c r="C159" i="10"/>
  <c r="D159" i="10"/>
  <c r="E159" i="10"/>
  <c r="B160" i="10"/>
  <c r="C160" i="10"/>
  <c r="D160" i="10"/>
  <c r="E160" i="10"/>
  <c r="B161" i="10"/>
  <c r="C161" i="10"/>
  <c r="D161" i="10"/>
  <c r="E161" i="10"/>
  <c r="B162" i="10"/>
  <c r="C162" i="10"/>
  <c r="D162" i="10"/>
  <c r="E162" i="10"/>
  <c r="B121" i="10"/>
  <c r="C121" i="10"/>
  <c r="D121" i="10"/>
  <c r="E121" i="10"/>
  <c r="B122" i="10"/>
  <c r="C122" i="10"/>
  <c r="D122" i="10"/>
  <c r="E122" i="10"/>
  <c r="B123" i="10"/>
  <c r="C123" i="10"/>
  <c r="D123" i="10"/>
  <c r="E123" i="10"/>
  <c r="B124" i="10"/>
  <c r="C124" i="10"/>
  <c r="D124" i="10"/>
  <c r="E124" i="10"/>
  <c r="B125" i="10"/>
  <c r="C125" i="10"/>
  <c r="D125" i="10"/>
  <c r="E125" i="10"/>
  <c r="B126" i="10"/>
  <c r="C126" i="10"/>
  <c r="D126" i="10"/>
  <c r="E126" i="10"/>
  <c r="B127" i="10"/>
  <c r="C127" i="10"/>
  <c r="D127" i="10"/>
  <c r="E127" i="10"/>
  <c r="B128" i="10"/>
  <c r="C128" i="10"/>
  <c r="D128" i="10"/>
  <c r="E128" i="10"/>
  <c r="B129" i="10"/>
  <c r="C129" i="10"/>
  <c r="D129" i="10"/>
  <c r="E129" i="10"/>
  <c r="B130" i="10"/>
  <c r="C130" i="10"/>
  <c r="D130" i="10"/>
  <c r="E130" i="10"/>
  <c r="B88" i="10"/>
  <c r="C88" i="10"/>
  <c r="D88" i="10"/>
  <c r="E88" i="10"/>
  <c r="B89" i="10"/>
  <c r="C89" i="10"/>
  <c r="D89" i="10"/>
  <c r="E89" i="10"/>
  <c r="B90" i="10"/>
  <c r="C90" i="10"/>
  <c r="D90" i="10"/>
  <c r="E90" i="10"/>
  <c r="B91" i="10"/>
  <c r="C91" i="10"/>
  <c r="D91" i="10"/>
  <c r="E91" i="10"/>
  <c r="B92" i="10"/>
  <c r="C92" i="10"/>
  <c r="D92" i="10"/>
  <c r="E92" i="10"/>
  <c r="B93" i="10"/>
  <c r="C93" i="10"/>
  <c r="D93" i="10"/>
  <c r="E93" i="10"/>
  <c r="B94" i="10"/>
  <c r="C94" i="10"/>
  <c r="D94" i="10"/>
  <c r="E94" i="10"/>
  <c r="B95" i="10"/>
  <c r="C95" i="10"/>
  <c r="D95" i="10"/>
  <c r="E95" i="10"/>
  <c r="B96" i="10"/>
  <c r="C96" i="10"/>
  <c r="D96" i="10"/>
  <c r="E96" i="10"/>
  <c r="B97" i="10"/>
  <c r="C97" i="10"/>
  <c r="D97" i="10"/>
  <c r="E97" i="10"/>
  <c r="C56" i="10"/>
  <c r="D56" i="10"/>
  <c r="E56" i="10"/>
  <c r="C57" i="10"/>
  <c r="D57" i="10"/>
  <c r="E57" i="10"/>
  <c r="C58" i="10"/>
  <c r="D58" i="10"/>
  <c r="E58" i="10"/>
  <c r="C59" i="10"/>
  <c r="D59" i="10"/>
  <c r="E59" i="10"/>
  <c r="C60" i="10"/>
  <c r="D60" i="10"/>
  <c r="E60" i="10"/>
  <c r="C61" i="10"/>
  <c r="D61" i="10"/>
  <c r="E61" i="10"/>
  <c r="C62" i="10"/>
  <c r="D62" i="10"/>
  <c r="E62" i="10"/>
  <c r="C63" i="10"/>
  <c r="D63" i="10"/>
  <c r="E63" i="10"/>
  <c r="C64" i="10"/>
  <c r="D64" i="10"/>
  <c r="E64" i="10"/>
  <c r="C65" i="10"/>
  <c r="D65" i="10"/>
  <c r="E65" i="10"/>
  <c r="B56" i="10"/>
  <c r="B57" i="10"/>
  <c r="B58" i="10"/>
  <c r="B59" i="10"/>
  <c r="B60" i="10"/>
  <c r="B61" i="10"/>
  <c r="B62" i="10"/>
  <c r="B63" i="10"/>
  <c r="B64" i="10"/>
  <c r="B65" i="10"/>
  <c r="E258" i="10" l="1"/>
  <c r="E257" i="10"/>
  <c r="E289" i="10" s="1"/>
  <c r="E256" i="10"/>
  <c r="E288" i="10" s="1"/>
  <c r="E255" i="10"/>
  <c r="E287" i="10" s="1"/>
  <c r="E254" i="10"/>
  <c r="E286" i="10" s="1"/>
  <c r="E253" i="10"/>
  <c r="E285" i="10" s="1"/>
  <c r="E252" i="10"/>
  <c r="E284" i="10" s="1"/>
  <c r="E251" i="10"/>
  <c r="E283" i="10" s="1"/>
  <c r="E250" i="10"/>
  <c r="E282" i="10" s="1"/>
  <c r="E249" i="10"/>
  <c r="E281" i="10" s="1"/>
  <c r="E248" i="10"/>
  <c r="E280" i="10" s="1"/>
  <c r="E232" i="10"/>
  <c r="E231" i="10"/>
  <c r="E230" i="10"/>
  <c r="E229" i="10"/>
  <c r="E165" i="10"/>
  <c r="E152" i="10"/>
  <c r="E151" i="10"/>
  <c r="E150" i="10"/>
  <c r="E149" i="10"/>
  <c r="E148" i="10"/>
  <c r="E147" i="10"/>
  <c r="E146" i="10"/>
  <c r="E145" i="10"/>
  <c r="E144" i="10"/>
  <c r="E143" i="10"/>
  <c r="E142" i="10"/>
  <c r="E141" i="10"/>
  <c r="E140" i="10"/>
  <c r="E139" i="10"/>
  <c r="E138" i="10"/>
  <c r="E101" i="10"/>
  <c r="E116" i="10" s="1"/>
  <c r="C258" i="10"/>
  <c r="C257" i="10"/>
  <c r="C289" i="10" s="1"/>
  <c r="C256" i="10"/>
  <c r="C288" i="10" s="1"/>
  <c r="C255" i="10"/>
  <c r="C287" i="10" s="1"/>
  <c r="C254" i="10"/>
  <c r="C286" i="10" s="1"/>
  <c r="C253" i="10"/>
  <c r="C285" i="10" s="1"/>
  <c r="C252" i="10"/>
  <c r="C284" i="10" s="1"/>
  <c r="C251" i="10"/>
  <c r="C283" i="10" s="1"/>
  <c r="C250" i="10"/>
  <c r="C282" i="10" s="1"/>
  <c r="C249" i="10"/>
  <c r="C281" i="10" s="1"/>
  <c r="C248" i="10"/>
  <c r="C280" i="10" s="1"/>
  <c r="C232" i="10"/>
  <c r="C231" i="10"/>
  <c r="C230" i="10"/>
  <c r="C229" i="10"/>
  <c r="C165" i="10"/>
  <c r="C176" i="10" s="1"/>
  <c r="C152" i="10"/>
  <c r="C151" i="10"/>
  <c r="C150" i="10"/>
  <c r="C149" i="10"/>
  <c r="C148" i="10"/>
  <c r="C147" i="10"/>
  <c r="C146" i="10"/>
  <c r="C145" i="10"/>
  <c r="C144" i="10"/>
  <c r="C143" i="10"/>
  <c r="C142" i="10"/>
  <c r="C141" i="10"/>
  <c r="C140" i="10"/>
  <c r="C139" i="10"/>
  <c r="C138" i="10"/>
  <c r="C101" i="10"/>
  <c r="C118" i="10" s="1"/>
  <c r="C205" i="10" l="1"/>
  <c r="C209" i="10"/>
  <c r="C213" i="10"/>
  <c r="C206" i="10"/>
  <c r="C204" i="10"/>
  <c r="C208" i="10"/>
  <c r="C212" i="10"/>
  <c r="C216" i="10"/>
  <c r="C203" i="10"/>
  <c r="C207" i="10"/>
  <c r="C211" i="10"/>
  <c r="C215" i="10"/>
  <c r="C210" i="10"/>
  <c r="C214" i="10"/>
  <c r="C202" i="10"/>
  <c r="E202" i="10"/>
  <c r="E206" i="10"/>
  <c r="E210" i="10"/>
  <c r="E214" i="10"/>
  <c r="E205" i="10"/>
  <c r="E209" i="10"/>
  <c r="E213" i="10"/>
  <c r="E207" i="10"/>
  <c r="E204" i="10"/>
  <c r="E208" i="10"/>
  <c r="E212" i="10"/>
  <c r="E216" i="10"/>
  <c r="E203" i="10"/>
  <c r="E215" i="10"/>
  <c r="E211" i="10"/>
  <c r="C182" i="10"/>
  <c r="C183" i="10"/>
  <c r="C184" i="10"/>
  <c r="E174" i="10"/>
  <c r="E106" i="10"/>
  <c r="E118" i="10"/>
  <c r="E107" i="10"/>
  <c r="E119" i="10"/>
  <c r="C111" i="10"/>
  <c r="C112" i="10"/>
  <c r="E109" i="10"/>
  <c r="E110" i="10"/>
  <c r="E182" i="10"/>
  <c r="E117" i="10"/>
  <c r="C120" i="10"/>
  <c r="E111" i="10"/>
  <c r="C174" i="10"/>
  <c r="E114" i="10"/>
  <c r="C119" i="10"/>
  <c r="C175" i="10"/>
  <c r="E115" i="10"/>
  <c r="E133" i="10"/>
  <c r="E112" i="10"/>
  <c r="E120" i="10"/>
  <c r="E175" i="10"/>
  <c r="E183" i="10"/>
  <c r="E113" i="10"/>
  <c r="E176" i="10"/>
  <c r="E184" i="10"/>
  <c r="E177" i="10"/>
  <c r="E170" i="10"/>
  <c r="E178" i="10"/>
  <c r="E108" i="10"/>
  <c r="E171" i="10"/>
  <c r="E179" i="10"/>
  <c r="E172" i="10"/>
  <c r="E180" i="10"/>
  <c r="C133" i="10"/>
  <c r="E173" i="10"/>
  <c r="E181" i="10"/>
  <c r="C113" i="10"/>
  <c r="C106" i="10"/>
  <c r="C114" i="10"/>
  <c r="C177" i="10"/>
  <c r="C107" i="10"/>
  <c r="C115" i="10"/>
  <c r="C170" i="10"/>
  <c r="C178" i="10"/>
  <c r="C108" i="10"/>
  <c r="C116" i="10"/>
  <c r="C171" i="10"/>
  <c r="C179" i="10"/>
  <c r="C109" i="10"/>
  <c r="C117" i="10"/>
  <c r="C172" i="10"/>
  <c r="C180" i="10"/>
  <c r="C110" i="10"/>
  <c r="C173" i="10"/>
  <c r="C181" i="10"/>
  <c r="E197" i="10" l="1"/>
  <c r="E164" i="10"/>
  <c r="E100" i="10"/>
  <c r="C164" i="10"/>
  <c r="C197" i="10"/>
  <c r="C100" i="10"/>
  <c r="D258" i="10"/>
  <c r="D257" i="10"/>
  <c r="D289" i="10" s="1"/>
  <c r="D256" i="10"/>
  <c r="D288" i="10" s="1"/>
  <c r="D255" i="10"/>
  <c r="D287" i="10" s="1"/>
  <c r="D254" i="10"/>
  <c r="D286" i="10" s="1"/>
  <c r="D253" i="10"/>
  <c r="D285" i="10" s="1"/>
  <c r="D252" i="10"/>
  <c r="D284" i="10" s="1"/>
  <c r="D251" i="10"/>
  <c r="D283" i="10" s="1"/>
  <c r="D250" i="10"/>
  <c r="D282" i="10" s="1"/>
  <c r="D249" i="10"/>
  <c r="D281" i="10" s="1"/>
  <c r="D248" i="10"/>
  <c r="D280" i="10" s="1"/>
  <c r="D232" i="10"/>
  <c r="D231" i="10"/>
  <c r="D230" i="10"/>
  <c r="D229" i="10"/>
  <c r="D165" i="10"/>
  <c r="D152" i="10"/>
  <c r="D151" i="10"/>
  <c r="D150" i="10"/>
  <c r="D149" i="10"/>
  <c r="D148" i="10"/>
  <c r="D147" i="10"/>
  <c r="D146" i="10"/>
  <c r="D145" i="10"/>
  <c r="D144" i="10"/>
  <c r="D143" i="10"/>
  <c r="D142" i="10"/>
  <c r="D141" i="10"/>
  <c r="D140" i="10"/>
  <c r="D139" i="10"/>
  <c r="D138" i="10"/>
  <c r="D101" i="10"/>
  <c r="D117" i="10" s="1"/>
  <c r="D202" i="10" l="1"/>
  <c r="D206" i="10"/>
  <c r="D210" i="10"/>
  <c r="D214" i="10"/>
  <c r="D205" i="10"/>
  <c r="D209" i="10"/>
  <c r="D213" i="10"/>
  <c r="D204" i="10"/>
  <c r="D208" i="10"/>
  <c r="D212" i="10"/>
  <c r="D216" i="10"/>
  <c r="D203" i="10"/>
  <c r="D207" i="10"/>
  <c r="D211" i="10"/>
  <c r="D215" i="10"/>
  <c r="E21" i="10"/>
  <c r="C21" i="10"/>
  <c r="D111" i="10"/>
  <c r="D112" i="10"/>
  <c r="D116" i="10"/>
  <c r="D118" i="10"/>
  <c r="D179" i="10"/>
  <c r="D181" i="10"/>
  <c r="D182" i="10"/>
  <c r="D119" i="10"/>
  <c r="D173" i="10"/>
  <c r="D174" i="10"/>
  <c r="D110" i="10"/>
  <c r="D175" i="10"/>
  <c r="D120" i="10"/>
  <c r="D183" i="10"/>
  <c r="D108" i="10"/>
  <c r="D171" i="10"/>
  <c r="D133" i="10"/>
  <c r="D113" i="10"/>
  <c r="D176" i="10"/>
  <c r="D184" i="10"/>
  <c r="D106" i="10"/>
  <c r="D114" i="10"/>
  <c r="D177" i="10"/>
  <c r="D107" i="10"/>
  <c r="D115" i="10"/>
  <c r="D170" i="10"/>
  <c r="D178" i="10"/>
  <c r="D109" i="10"/>
  <c r="D172" i="10"/>
  <c r="D180" i="10"/>
  <c r="D164" i="10" l="1"/>
  <c r="D100" i="10"/>
  <c r="D197" i="10"/>
  <c r="D21" i="10" l="1"/>
  <c r="B248" i="10" l="1"/>
  <c r="B280" i="10" s="1"/>
  <c r="B249" i="10"/>
  <c r="B281" i="10" s="1"/>
  <c r="B250" i="10"/>
  <c r="B282" i="10" s="1"/>
  <c r="B251" i="10"/>
  <c r="B283" i="10" s="1"/>
  <c r="B252" i="10"/>
  <c r="B284" i="10" s="1"/>
  <c r="B253" i="10"/>
  <c r="B285" i="10" s="1"/>
  <c r="B254" i="10"/>
  <c r="B286" i="10" s="1"/>
  <c r="B255" i="10"/>
  <c r="B287" i="10" s="1"/>
  <c r="B256" i="10"/>
  <c r="B288" i="10" s="1"/>
  <c r="B257" i="10"/>
  <c r="B289" i="10" s="1"/>
  <c r="B258" i="10"/>
  <c r="B229" i="10"/>
  <c r="B230" i="10"/>
  <c r="B231" i="10"/>
  <c r="B232" i="10"/>
  <c r="B36" i="3"/>
  <c r="B165" i="10" l="1"/>
  <c r="B152" i="10"/>
  <c r="B151" i="10"/>
  <c r="B150" i="10"/>
  <c r="B149" i="10"/>
  <c r="B148" i="10"/>
  <c r="B147" i="10"/>
  <c r="B146" i="10"/>
  <c r="B145" i="10"/>
  <c r="B144" i="10"/>
  <c r="B143" i="10"/>
  <c r="B142" i="10"/>
  <c r="B141" i="10"/>
  <c r="B140" i="10"/>
  <c r="B139" i="10"/>
  <c r="B138" i="10"/>
  <c r="B101" i="10"/>
  <c r="B210" i="10" l="1"/>
  <c r="B203" i="10"/>
  <c r="B211" i="10"/>
  <c r="B204" i="10"/>
  <c r="B212" i="10"/>
  <c r="B202" i="10"/>
  <c r="B205" i="10"/>
  <c r="B213" i="10"/>
  <c r="B209" i="10"/>
  <c r="B206" i="10"/>
  <c r="B214" i="10"/>
  <c r="B207" i="10"/>
  <c r="B215" i="10"/>
  <c r="B208" i="10"/>
  <c r="B216" i="10"/>
  <c r="B118" i="10"/>
  <c r="B107" i="10"/>
  <c r="B112" i="10"/>
  <c r="B113" i="10"/>
  <c r="B117" i="10"/>
  <c r="B120" i="10"/>
  <c r="B108" i="10"/>
  <c r="B177" i="10"/>
  <c r="B106" i="10"/>
  <c r="B109" i="10"/>
  <c r="B170" i="10"/>
  <c r="B116" i="10"/>
  <c r="B133" i="10"/>
  <c r="B119" i="10"/>
  <c r="B111" i="10"/>
  <c r="B115" i="10"/>
  <c r="B110" i="10"/>
  <c r="B114" i="10"/>
  <c r="B173" i="10"/>
  <c r="B178" i="10"/>
  <c r="B179" i="10"/>
  <c r="B184" i="10"/>
  <c r="B172" i="10"/>
  <c r="B176" i="10"/>
  <c r="B182" i="10"/>
  <c r="B175" i="10"/>
  <c r="B180" i="10"/>
  <c r="B171" i="10"/>
  <c r="B183" i="10"/>
  <c r="B174" i="10"/>
  <c r="B181" i="10"/>
  <c r="B164" i="10" l="1"/>
  <c r="B197" i="10"/>
  <c r="B23" i="10" s="1"/>
  <c r="B100" i="10"/>
  <c r="B30" i="3"/>
  <c r="B20" i="3"/>
  <c r="B14" i="3" s="1"/>
  <c r="B21" i="10" l="1"/>
  <c r="H66" i="3"/>
  <c r="I66" i="3" s="1"/>
  <c r="I65" i="3"/>
  <c r="I64" i="3"/>
  <c r="I63" i="3"/>
  <c r="I62" i="3"/>
  <c r="I61" i="3"/>
  <c r="I60" i="3"/>
  <c r="I59" i="3"/>
  <c r="I58" i="3"/>
  <c r="I57" i="3"/>
  <c r="I56" i="3"/>
  <c r="B73" i="10" l="1"/>
  <c r="B41" i="10"/>
  <c r="C41" i="10"/>
  <c r="C73" i="10"/>
  <c r="E41" i="10"/>
  <c r="E73" i="10"/>
  <c r="C75" i="10"/>
  <c r="E43" i="10"/>
  <c r="E75" i="10"/>
  <c r="C43" i="10"/>
  <c r="E44" i="10"/>
  <c r="C44" i="10"/>
  <c r="E76" i="10"/>
  <c r="C76" i="10"/>
  <c r="E77" i="10"/>
  <c r="C45" i="10"/>
  <c r="E45" i="10"/>
  <c r="C77" i="10"/>
  <c r="C46" i="10"/>
  <c r="C78" i="10"/>
  <c r="E78" i="10"/>
  <c r="E46" i="10"/>
  <c r="C74" i="10"/>
  <c r="E42" i="10"/>
  <c r="E74" i="10"/>
  <c r="C42" i="10"/>
  <c r="C47" i="10"/>
  <c r="C79" i="10"/>
  <c r="E47" i="10"/>
  <c r="E79" i="10"/>
  <c r="D41" i="10"/>
  <c r="D73" i="10"/>
  <c r="D44" i="10"/>
  <c r="D76" i="10"/>
  <c r="B44" i="10"/>
  <c r="B76" i="10"/>
  <c r="D42" i="10"/>
  <c r="D74" i="10"/>
  <c r="B42" i="10"/>
  <c r="B74" i="10"/>
  <c r="D43" i="10"/>
  <c r="D75" i="10"/>
  <c r="B43" i="10"/>
  <c r="B75" i="10"/>
  <c r="D45" i="10"/>
  <c r="D77" i="10"/>
  <c r="B77" i="10"/>
  <c r="B45" i="10"/>
  <c r="D46" i="10"/>
  <c r="D78" i="10"/>
  <c r="B78" i="10"/>
  <c r="B46" i="10"/>
  <c r="D47" i="10"/>
  <c r="D79" i="10"/>
  <c r="B47" i="10"/>
  <c r="B79" i="10"/>
  <c r="H67" i="3"/>
  <c r="C235" i="10" l="1"/>
  <c r="C267" i="10" s="1"/>
  <c r="C234" i="10"/>
  <c r="C266" i="10" s="1"/>
  <c r="E238" i="10"/>
  <c r="E270" i="10" s="1"/>
  <c r="E237" i="10"/>
  <c r="E269" i="10" s="1"/>
  <c r="B237" i="10"/>
  <c r="B269" i="10" s="1"/>
  <c r="E234" i="10"/>
  <c r="E266" i="10" s="1"/>
  <c r="C237" i="10"/>
  <c r="C269" i="10" s="1"/>
  <c r="E235" i="10"/>
  <c r="E267" i="10" s="1"/>
  <c r="E239" i="10"/>
  <c r="E271" i="10" s="1"/>
  <c r="E233" i="10"/>
  <c r="E265" i="10" s="1"/>
  <c r="C236" i="10"/>
  <c r="C268" i="10" s="1"/>
  <c r="C239" i="10"/>
  <c r="C271" i="10" s="1"/>
  <c r="C238" i="10"/>
  <c r="C270" i="10" s="1"/>
  <c r="E236" i="10"/>
  <c r="E268" i="10" s="1"/>
  <c r="C233" i="10"/>
  <c r="C265" i="10" s="1"/>
  <c r="B234" i="10"/>
  <c r="B266" i="10" s="1"/>
  <c r="B236" i="10"/>
  <c r="B268" i="10" s="1"/>
  <c r="B235" i="10"/>
  <c r="B267" i="10" s="1"/>
  <c r="B238" i="10"/>
  <c r="B270" i="10" s="1"/>
  <c r="D236" i="10"/>
  <c r="D268" i="10" s="1"/>
  <c r="D235" i="10"/>
  <c r="D267" i="10" s="1"/>
  <c r="D234" i="10"/>
  <c r="D266" i="10" s="1"/>
  <c r="D237" i="10"/>
  <c r="D269" i="10" s="1"/>
  <c r="D239" i="10"/>
  <c r="D271" i="10" s="1"/>
  <c r="D238" i="10"/>
  <c r="D270" i="10" s="1"/>
  <c r="B233" i="10"/>
  <c r="B265" i="10" s="1"/>
  <c r="D233" i="10"/>
  <c r="D265" i="10" s="1"/>
  <c r="B239" i="10"/>
  <c r="B271" i="10" s="1"/>
  <c r="H68" i="3"/>
  <c r="I67" i="3"/>
  <c r="B8" i="3"/>
  <c r="C48" i="10" l="1"/>
  <c r="C80" i="10"/>
  <c r="E48" i="10"/>
  <c r="E80" i="10"/>
  <c r="D80" i="10"/>
  <c r="D48" i="10"/>
  <c r="B48" i="10"/>
  <c r="B80" i="10"/>
  <c r="H69" i="3"/>
  <c r="I68" i="3"/>
  <c r="P50" i="3"/>
  <c r="P51" i="3" s="1"/>
  <c r="O51" i="3"/>
  <c r="N51" i="3"/>
  <c r="M51" i="3"/>
  <c r="L51" i="3"/>
  <c r="K51" i="3"/>
  <c r="J51" i="3"/>
  <c r="I51" i="3"/>
  <c r="H51" i="3"/>
  <c r="G51" i="3"/>
  <c r="F51" i="3"/>
  <c r="B10" i="3"/>
  <c r="B28" i="3"/>
  <c r="E240" i="10" l="1"/>
  <c r="E272" i="10" s="1"/>
  <c r="C240" i="10"/>
  <c r="C272" i="10" s="1"/>
  <c r="C49" i="10"/>
  <c r="C81" i="10"/>
  <c r="E49" i="10"/>
  <c r="E81" i="10"/>
  <c r="D49" i="10"/>
  <c r="D81" i="10"/>
  <c r="D240" i="10"/>
  <c r="D272" i="10" s="1"/>
  <c r="B81" i="10"/>
  <c r="B49" i="10"/>
  <c r="B240" i="10"/>
  <c r="B272" i="10" s="1"/>
  <c r="I69" i="3"/>
  <c r="H70" i="3"/>
  <c r="Q50" i="3"/>
  <c r="E241" i="10" l="1"/>
  <c r="E273" i="10" s="1"/>
  <c r="C241" i="10"/>
  <c r="C273" i="10" s="1"/>
  <c r="C82" i="10"/>
  <c r="C50" i="10"/>
  <c r="E50" i="10"/>
  <c r="E82" i="10"/>
  <c r="D241" i="10"/>
  <c r="D273" i="10" s="1"/>
  <c r="D50" i="10"/>
  <c r="D82" i="10"/>
  <c r="B241" i="10"/>
  <c r="B273" i="10" s="1"/>
  <c r="B82" i="10"/>
  <c r="B50" i="10"/>
  <c r="I70" i="3"/>
  <c r="H71" i="3"/>
  <c r="R50" i="3"/>
  <c r="Q51" i="3"/>
  <c r="C242" i="10" l="1"/>
  <c r="C274" i="10" s="1"/>
  <c r="E51" i="10"/>
  <c r="C51" i="10"/>
  <c r="E83" i="10"/>
  <c r="C83" i="10"/>
  <c r="E242" i="10"/>
  <c r="E274" i="10" s="1"/>
  <c r="D51" i="10"/>
  <c r="D83" i="10"/>
  <c r="D242" i="10"/>
  <c r="D274" i="10" s="1"/>
  <c r="B242" i="10"/>
  <c r="B274" i="10" s="1"/>
  <c r="B83" i="10"/>
  <c r="B51" i="10"/>
  <c r="H72" i="3"/>
  <c r="I71" i="3"/>
  <c r="R51" i="3"/>
  <c r="S50" i="3"/>
  <c r="E52" i="10" l="1"/>
  <c r="E84" i="10"/>
  <c r="C52" i="10"/>
  <c r="C84" i="10"/>
  <c r="C243" i="10"/>
  <c r="C275" i="10" s="1"/>
  <c r="E243" i="10"/>
  <c r="E275" i="10" s="1"/>
  <c r="D84" i="10"/>
  <c r="D52" i="10"/>
  <c r="D243" i="10"/>
  <c r="D275" i="10" s="1"/>
  <c r="B243" i="10"/>
  <c r="B275" i="10" s="1"/>
  <c r="B52" i="10"/>
  <c r="B84" i="10"/>
  <c r="H73" i="3"/>
  <c r="I72" i="3"/>
  <c r="T50" i="3"/>
  <c r="S51" i="3"/>
  <c r="E85" i="10" l="1"/>
  <c r="C53" i="10"/>
  <c r="C85" i="10"/>
  <c r="E53" i="10"/>
  <c r="C244" i="10"/>
  <c r="C276" i="10" s="1"/>
  <c r="E244" i="10"/>
  <c r="E276" i="10" s="1"/>
  <c r="D53" i="10"/>
  <c r="D85" i="10"/>
  <c r="D244" i="10"/>
  <c r="D276" i="10" s="1"/>
  <c r="B244" i="10"/>
  <c r="B276" i="10" s="1"/>
  <c r="B53" i="10"/>
  <c r="B85" i="10"/>
  <c r="I73" i="3"/>
  <c r="H74" i="3"/>
  <c r="T51" i="3"/>
  <c r="U50" i="3"/>
  <c r="E245" i="10" l="1"/>
  <c r="E277" i="10" s="1"/>
  <c r="E86" i="10"/>
  <c r="C54" i="10"/>
  <c r="C86" i="10"/>
  <c r="E54" i="10"/>
  <c r="C245" i="10"/>
  <c r="C277" i="10" s="1"/>
  <c r="D54" i="10"/>
  <c r="D86" i="10"/>
  <c r="D245" i="10"/>
  <c r="D277" i="10" s="1"/>
  <c r="B245" i="10"/>
  <c r="B277" i="10" s="1"/>
  <c r="B54" i="10"/>
  <c r="B86" i="10"/>
  <c r="I74" i="3"/>
  <c r="H75" i="3"/>
  <c r="U51" i="3"/>
  <c r="V50" i="3"/>
  <c r="E246" i="10" l="1"/>
  <c r="E278" i="10" s="1"/>
  <c r="C55" i="10"/>
  <c r="C87" i="10"/>
  <c r="C68" i="10" s="1"/>
  <c r="E55" i="10"/>
  <c r="E87" i="10"/>
  <c r="E68" i="10" s="1"/>
  <c r="C246" i="10"/>
  <c r="C278" i="10" s="1"/>
  <c r="D55" i="10"/>
  <c r="D87" i="10"/>
  <c r="D68" i="10" s="1"/>
  <c r="D246" i="10"/>
  <c r="D278" i="10" s="1"/>
  <c r="B246" i="10"/>
  <c r="B278" i="10" s="1"/>
  <c r="B55" i="10"/>
  <c r="B87" i="10"/>
  <c r="B68" i="10" s="1"/>
  <c r="H76" i="3"/>
  <c r="I75" i="3"/>
  <c r="V51" i="3"/>
  <c r="W50" i="3"/>
  <c r="E247" i="10" l="1"/>
  <c r="E279" i="10" s="1"/>
  <c r="E25" i="10" s="1"/>
  <c r="E36" i="10"/>
  <c r="C247" i="10"/>
  <c r="C279" i="10" s="1"/>
  <c r="C25" i="10" s="1"/>
  <c r="C36" i="10"/>
  <c r="D247" i="10"/>
  <c r="D279" i="10" s="1"/>
  <c r="D25" i="10" s="1"/>
  <c r="D36" i="10"/>
  <c r="B247" i="10"/>
  <c r="B279" i="10" s="1"/>
  <c r="B25" i="10" s="1"/>
  <c r="B36" i="10"/>
  <c r="B20" i="10" s="1"/>
  <c r="H77" i="3"/>
  <c r="I76" i="3"/>
  <c r="W51" i="3"/>
  <c r="X50" i="3"/>
  <c r="C20" i="10" l="1"/>
  <c r="C23" i="10"/>
  <c r="C24" i="10" s="1"/>
  <c r="E23" i="10"/>
  <c r="E24" i="10" s="1"/>
  <c r="E20" i="10"/>
  <c r="D23" i="10"/>
  <c r="D24" i="10" s="1"/>
  <c r="D20" i="10"/>
  <c r="B24" i="10"/>
  <c r="I77" i="3"/>
  <c r="H78" i="3"/>
  <c r="Y50" i="3"/>
  <c r="X51" i="3"/>
  <c r="I78" i="3" l="1"/>
  <c r="H79" i="3"/>
  <c r="Z50" i="3"/>
  <c r="Y51" i="3"/>
  <c r="H80" i="3" l="1"/>
  <c r="I79" i="3"/>
  <c r="AA50" i="3"/>
  <c r="Z51" i="3"/>
  <c r="H81" i="3" l="1"/>
  <c r="I80" i="3"/>
  <c r="AB50" i="3"/>
  <c r="AA51" i="3"/>
  <c r="I81" i="3" l="1"/>
  <c r="H82" i="3"/>
  <c r="AC50" i="3"/>
  <c r="AB51" i="3"/>
  <c r="H83" i="3" l="1"/>
  <c r="I82" i="3"/>
  <c r="AC51" i="3"/>
  <c r="AD50" i="3"/>
  <c r="H84" i="3" l="1"/>
  <c r="I83" i="3"/>
  <c r="AD51" i="3"/>
  <c r="AE50" i="3"/>
  <c r="H85" i="3" l="1"/>
  <c r="I85" i="3" s="1"/>
  <c r="I84" i="3"/>
  <c r="AE51" i="3"/>
  <c r="AF50" i="3"/>
  <c r="AG50" i="3" l="1"/>
  <c r="AF51" i="3"/>
  <c r="AH50" i="3" l="1"/>
  <c r="AG51" i="3"/>
  <c r="AI50" i="3" l="1"/>
  <c r="AI51" i="3" s="1"/>
  <c r="AH51" i="3"/>
</calcChain>
</file>

<file path=xl/sharedStrings.xml><?xml version="1.0" encoding="utf-8"?>
<sst xmlns="http://schemas.openxmlformats.org/spreadsheetml/2006/main" count="128" uniqueCount="108">
  <si>
    <t>I.10h.STAFF77</t>
  </si>
  <si>
    <t>Avoided cost of gas (weather sensitive) $/m3</t>
  </si>
  <si>
    <t>avoided carbon costs $/m3</t>
  </si>
  <si>
    <t>total avoided costs for gas $/m3</t>
  </si>
  <si>
    <t>avoided cost of electridicty ($/kWh)</t>
  </si>
  <si>
    <t>heating load</t>
  </si>
  <si>
    <t>upfront cost</t>
  </si>
  <si>
    <t>lifespan</t>
  </si>
  <si>
    <t>lifespan (yrs)</t>
  </si>
  <si>
    <t>efficiency (% in zone V)</t>
  </si>
  <si>
    <t>installation date</t>
  </si>
  <si>
    <t>year of installation</t>
  </si>
  <si>
    <t>source</t>
  </si>
  <si>
    <t>1.5.EGI.ED.16</t>
  </si>
  <si>
    <t>other values</t>
  </si>
  <si>
    <t>discount rate (for NPV)</t>
  </si>
  <si>
    <t>upfront cost furnace + AC</t>
  </si>
  <si>
    <t>efficiency in zone V (HSPF)</t>
  </si>
  <si>
    <t>Billimoria, S., Henchen, M., Guccione, L., &amp; Louis-Prescott, L. (2018). The Economics of Electrifying Buildings: How Electric Space and Water Heating Supports Decarbonization of Residential Buildings. Rocky Mountain Institute, http://www.rmi.org/insights/reports/economics-electrifying-buildings/</t>
  </si>
  <si>
    <t>conversion factor GJ/kWh</t>
  </si>
  <si>
    <t>conversion factor GJ/m3</t>
  </si>
  <si>
    <t>avoided costs</t>
  </si>
  <si>
    <t>NPV</t>
  </si>
  <si>
    <t xml:space="preserve">Enbridge/Union gas value </t>
  </si>
  <si>
    <t>start date</t>
  </si>
  <si>
    <t>NPV for ccASHP</t>
  </si>
  <si>
    <t>operational cost savings</t>
  </si>
  <si>
    <t>lifetime operational savings with ccASHP</t>
  </si>
  <si>
    <t>cooling load</t>
  </si>
  <si>
    <t>heat pump SEER</t>
  </si>
  <si>
    <t xml:space="preserve">AC SEER </t>
  </si>
  <si>
    <t>AC efficiency (SEER)</t>
  </si>
  <si>
    <t>AC efficiency (SCOP)</t>
  </si>
  <si>
    <t>avg kWh use for space cooling</t>
  </si>
  <si>
    <t>kWh cooling load</t>
  </si>
  <si>
    <t>heat load (m3)</t>
  </si>
  <si>
    <t>cooling load (kWh)</t>
  </si>
  <si>
    <t>efficiency SEER</t>
  </si>
  <si>
    <t>average of the SEER values for the 1553 heat pump systems in the NRCan database with HSPF (zone IV) between 10 and 11</t>
  </si>
  <si>
    <t>cooling efficiency (%)</t>
  </si>
  <si>
    <t>ccASHP operating cost for heating</t>
  </si>
  <si>
    <t xml:space="preserve">ccASHP operating cost for cooling </t>
  </si>
  <si>
    <t>cooling efficiency</t>
  </si>
  <si>
    <t>AC 15-yr operating cost</t>
  </si>
  <si>
    <t>AC cooling efficiency</t>
  </si>
  <si>
    <t>heat pump efficiency (HSPF V)</t>
  </si>
  <si>
    <t>HPWH efficiency (EF)</t>
  </si>
  <si>
    <t>water heating load (m3)</t>
  </si>
  <si>
    <t xml:space="preserve">HPWH (EF) </t>
  </si>
  <si>
    <t>water heating load (kWh)</t>
  </si>
  <si>
    <t>HPWH installation cost</t>
  </si>
  <si>
    <t>HPWH total installed cost</t>
  </si>
  <si>
    <t>gas space heating efficiency (%)</t>
  </si>
  <si>
    <t>gas water heating efficiency (EF)</t>
  </si>
  <si>
    <t>NG 15-yr operating cost for space heating</t>
  </si>
  <si>
    <t>NG 15-yr operating cost for water heating</t>
  </si>
  <si>
    <t>HPWH + heating penalty - cooling benefit</t>
  </si>
  <si>
    <t>lifetime operational cost of gas system</t>
  </si>
  <si>
    <t>lifetime operational cost of electrified system</t>
  </si>
  <si>
    <t xml:space="preserve">Analysis of Enbridge Gas' low carbon transition program for cost-effectiveness and climate alignment. </t>
  </si>
  <si>
    <t xml:space="preserve">This spreadsheet is designed to help the user understand the calculations made for the analysis report on the cost-effectiveness and climate alignment of Enbridge Gas' low carbon transition program. Users also have the opportunity to change some of the inputs used and test the impacts on the outcomes. </t>
  </si>
  <si>
    <t>carbon price beyond 2030 (increase $/tonne/year)</t>
  </si>
  <si>
    <t>community expansion surcharge</t>
  </si>
  <si>
    <t>Data Sources</t>
  </si>
  <si>
    <t>Variables</t>
  </si>
  <si>
    <t>average gas use for space heating (m3)</t>
  </si>
  <si>
    <t>heat load (GJ)</t>
  </si>
  <si>
    <t>heat load (kWh)</t>
  </si>
  <si>
    <t>Input variables</t>
  </si>
  <si>
    <t>Outputs</t>
  </si>
  <si>
    <t>Underlying calculations</t>
  </si>
  <si>
    <r>
      <t>Outputs for Report Tables</t>
    </r>
    <r>
      <rPr>
        <sz val="12"/>
        <color theme="5"/>
        <rFont val="Calibri"/>
        <family val="2"/>
        <scheme val="minor"/>
      </rPr>
      <t xml:space="preserve"> 
(not interactive)</t>
    </r>
  </si>
  <si>
    <t>incremental cost of electrified system</t>
  </si>
  <si>
    <t>calculated from I.10h.STAFF77 gas use</t>
  </si>
  <si>
    <t>calculated from I.10h.STAFF77 AC efficiency</t>
  </si>
  <si>
    <t>gas furnace efficiency (%)</t>
  </si>
  <si>
    <t>gas heat pump efficiency (%)</t>
  </si>
  <si>
    <t>calculated from I.10h.STAFF77 ASHP efficiency</t>
  </si>
  <si>
    <t>calculated from SEER value</t>
  </si>
  <si>
    <t>Home Depot 50 gal hybrid heat pump water heater https://www.homedepot.ca/product/rheem-proterra-50-gallon-189l-10-year-4-5kw-hybrid-high-efficiency-tank-electric-water-heater/1001586346</t>
  </si>
  <si>
    <t>Waterloo Energy Products estimation of installation cost</t>
  </si>
  <si>
    <t>calculated from Home Depot values and Waterloo Energy Products estimation</t>
  </si>
  <si>
    <t>gas heating systems</t>
  </si>
  <si>
    <t>electrified heating systems</t>
  </si>
  <si>
    <t>gas water heater efficiency (EF)</t>
  </si>
  <si>
    <t>calculated from 1.5.EGI.ED.16</t>
  </si>
  <si>
    <t xml:space="preserve">https://www.rds.oeb.ca/CMWebDrawer/Record/692942/File/document </t>
  </si>
  <si>
    <r>
      <t xml:space="preserve"> In the </t>
    </r>
    <r>
      <rPr>
        <b/>
        <sz val="11"/>
        <color theme="1"/>
        <rFont val="Calibri"/>
        <family val="2"/>
        <scheme val="minor"/>
      </rPr>
      <t>interactive sheet</t>
    </r>
    <r>
      <rPr>
        <sz val="11"/>
        <color theme="1"/>
        <rFont val="Calibri"/>
        <family val="2"/>
        <scheme val="minor"/>
      </rPr>
      <t>, the user can change any of the input values and observe the effects on the output values.  There are tables to the right of the baseline values that have the baseline values for each installation date and the user can change the other values in this table.  There is also a table in the output tab that includes the expansion surcharge. Avoided costs, including carbon costs, can be adjusted in the inputs tab.</t>
    </r>
  </si>
  <si>
    <r>
      <t>The</t>
    </r>
    <r>
      <rPr>
        <b/>
        <sz val="11"/>
        <color theme="1"/>
        <rFont val="Calibri"/>
        <family val="2"/>
        <scheme val="minor"/>
      </rPr>
      <t xml:space="preserve"> data sources</t>
    </r>
    <r>
      <rPr>
        <sz val="11"/>
        <color theme="1"/>
        <rFont val="Calibri"/>
        <family val="2"/>
        <scheme val="minor"/>
      </rPr>
      <t xml:space="preserve"> sheet is where the sources of the data are provided.  Only the carbon tax value and connection surcharge value are directly linked to the output and interactive pages. </t>
    </r>
  </si>
  <si>
    <t>gas water heater upfront cost</t>
  </si>
  <si>
    <t>Abbreviations used</t>
  </si>
  <si>
    <t>AC = air conditioner</t>
  </si>
  <si>
    <t>ccASHP = cold climate air source heat pump</t>
  </si>
  <si>
    <t>HPWH = heat pump water heater</t>
  </si>
  <si>
    <t>NPV = net present value</t>
  </si>
  <si>
    <t>SCOP = seasonal coeffcient of performance, a measure of heat pump efficiency</t>
  </si>
  <si>
    <t>HSPF = heating seasonal performance factor, a measure of heat pump efficiency</t>
  </si>
  <si>
    <t>SEER = seasonal energy efficiency ratio, a measure of air conditioning efficiency</t>
  </si>
  <si>
    <t>EF = energy factor, a measure of water heater efficiency</t>
  </si>
  <si>
    <t>I.10h.STAFF77 and Exhibit I.10.EGI.ED.33</t>
  </si>
  <si>
    <r>
      <t xml:space="preserve">The </t>
    </r>
    <r>
      <rPr>
        <b/>
        <sz val="11"/>
        <color theme="1"/>
        <rFont val="Calibri"/>
        <family val="2"/>
        <scheme val="minor"/>
      </rPr>
      <t>output sheet</t>
    </r>
    <r>
      <rPr>
        <sz val="11"/>
        <color theme="1"/>
        <rFont val="Calibri"/>
        <family val="2"/>
        <scheme val="minor"/>
      </rPr>
      <t xml:space="preserve"> displays the outputs in each table and scenario in the report.</t>
    </r>
  </si>
  <si>
    <t>space heating load (m3)</t>
  </si>
  <si>
    <t>Table 1: Cost-effectiveness of a  ccASHP compared to a gas furnace and air conditioner</t>
  </si>
  <si>
    <t xml:space="preserve">Table 2: Cost-effectiveness of a ccASHP and HPWH compared to a gas furnace, air conditioner and gas water heater in gas expansion area homes </t>
  </si>
  <si>
    <t>Table 4: Cost effectiveness of a ccASHP paired with a HPWH compared to a gas heat pump with an air conditioning system</t>
  </si>
  <si>
    <t>lifetimes savings with ccASHP (incl. capital and operational costs)</t>
  </si>
  <si>
    <t>Continuation of existing trend</t>
  </si>
  <si>
    <t>Table 3: Cost-effectiveness of a ccASHP compared to a gas furnace, air conditioner and water heater in new housing developments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</si>
</sst>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164" formatCode="&quot;$&quot;#,##0"/>
    <numFmt numFmtId="165" formatCode="&quot;$&quot;#,##0.00"/>
    <numFmt numFmtId="166" formatCode="&quot;$&quot;#,##0.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20"/>
      <color theme="5"/>
      <name val="Calibri"/>
      <family val="2"/>
      <scheme val="minor"/>
    </font>
    <font>
      <b/>
      <sz val="16"/>
      <color theme="1"/>
      <name val="Calibri"/>
      <family val="2"/>
      <scheme val="minor"/>
    </font>
    <font>
      <b/>
      <sz val="16"/>
      <color theme="5"/>
      <name val="Calibri"/>
      <family val="2"/>
      <scheme val="minor"/>
    </font>
    <font>
      <sz val="12"/>
      <color theme="5"/>
      <name val="Calibri"/>
      <family val="2"/>
      <scheme val="minor"/>
    </font>
    <font>
      <b/>
      <sz val="11"/>
      <name val="Calibri"/>
      <family val="2"/>
      <scheme val="minor"/>
    </font>
    <font>
      <sz val="10"/>
      <color theme="1"/>
      <name val="Cambria"/>
      <family val="1"/>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
    <border>
      <left/>
      <right/>
      <top/>
      <bottom/>
      <diagonal/>
    </border>
  </borders>
  <cellStyleXfs count="4">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cellStyleXfs>
  <cellXfs count="35">
    <xf numFmtId="0" fontId="0" fillId="0" borderId="0" xfId="0"/>
    <xf numFmtId="0" fontId="2" fillId="0" borderId="0" xfId="0" applyFont="1"/>
    <xf numFmtId="0" fontId="0" fillId="0" borderId="0" xfId="0" applyFont="1"/>
    <xf numFmtId="164" fontId="0" fillId="0" borderId="0" xfId="1" applyNumberFormat="1" applyFont="1"/>
    <xf numFmtId="165" fontId="0" fillId="0" borderId="0" xfId="0" applyNumberFormat="1"/>
    <xf numFmtId="166" fontId="0" fillId="0" borderId="0" xfId="0" applyNumberFormat="1"/>
    <xf numFmtId="0" fontId="0" fillId="2" borderId="0" xfId="0" applyFill="1"/>
    <xf numFmtId="6" fontId="0" fillId="0" borderId="0" xfId="0" applyNumberFormat="1"/>
    <xf numFmtId="0" fontId="4" fillId="0" borderId="0" xfId="3" applyAlignment="1">
      <alignment vertical="center"/>
    </xf>
    <xf numFmtId="3" fontId="0" fillId="0" borderId="0" xfId="0" applyNumberFormat="1"/>
    <xf numFmtId="0" fontId="2" fillId="4" borderId="0" xfId="0" applyFont="1" applyFill="1"/>
    <xf numFmtId="164" fontId="0" fillId="3" borderId="0" xfId="0" applyNumberFormat="1" applyFont="1" applyFill="1"/>
    <xf numFmtId="0" fontId="0" fillId="3" borderId="0" xfId="0" applyFont="1" applyFill="1"/>
    <xf numFmtId="1" fontId="0" fillId="0" borderId="0" xfId="0" applyNumberFormat="1"/>
    <xf numFmtId="0" fontId="0" fillId="0" borderId="0" xfId="0" applyFill="1"/>
    <xf numFmtId="6" fontId="0" fillId="0" borderId="0" xfId="0" applyNumberFormat="1" applyFill="1"/>
    <xf numFmtId="0" fontId="0" fillId="4" borderId="0" xfId="0" applyFill="1" applyAlignment="1">
      <alignment wrapText="1"/>
    </xf>
    <xf numFmtId="0" fontId="0" fillId="0" borderId="0" xfId="0" applyAlignment="1">
      <alignment wrapText="1"/>
    </xf>
    <xf numFmtId="0" fontId="5" fillId="0" borderId="0" xfId="0" applyFont="1" applyAlignment="1">
      <alignment wrapText="1"/>
    </xf>
    <xf numFmtId="0" fontId="2" fillId="0" borderId="0" xfId="0" applyFont="1" applyFill="1"/>
    <xf numFmtId="164" fontId="0" fillId="0" borderId="0" xfId="0" applyNumberFormat="1" applyFont="1" applyFill="1"/>
    <xf numFmtId="0" fontId="0" fillId="0" borderId="0" xfId="0" applyFont="1" applyFill="1"/>
    <xf numFmtId="0" fontId="6" fillId="0" borderId="0" xfId="0" applyFont="1"/>
    <xf numFmtId="0" fontId="9" fillId="0" borderId="0" xfId="0" applyFont="1"/>
    <xf numFmtId="0" fontId="10" fillId="0" borderId="0" xfId="0" applyFont="1" applyAlignment="1">
      <alignment vertical="center"/>
    </xf>
    <xf numFmtId="0" fontId="7" fillId="0" borderId="0" xfId="0" applyFont="1"/>
    <xf numFmtId="0" fontId="2" fillId="0" borderId="0" xfId="0" applyFont="1" applyAlignment="1">
      <alignment wrapText="1"/>
    </xf>
    <xf numFmtId="0" fontId="0" fillId="4" borderId="0" xfId="0" applyFont="1" applyFill="1"/>
    <xf numFmtId="164" fontId="0" fillId="4" borderId="0" xfId="0" applyNumberFormat="1" applyFont="1" applyFill="1"/>
    <xf numFmtId="0" fontId="0" fillId="4" borderId="0" xfId="0" applyFill="1"/>
    <xf numFmtId="0" fontId="7" fillId="0" borderId="0" xfId="0" applyFont="1" applyFill="1" applyAlignment="1">
      <alignment wrapText="1"/>
    </xf>
    <xf numFmtId="0" fontId="2" fillId="4" borderId="0" xfId="0" applyFont="1" applyFill="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0" fontId="2" fillId="0" borderId="0" xfId="0" applyFont="1" applyFill="1" applyAlignment="1">
      <alignment wrapText="1"/>
    </xf>
  </cellXfs>
  <cellStyles count="4">
    <cellStyle name="Currency" xfId="1" builtinId="4"/>
    <cellStyle name="Hyperlink" xfId="3"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mi.org/insights/reports/economics-electrifying-build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13" sqref="A13"/>
    </sheetView>
  </sheetViews>
  <sheetFormatPr defaultRowHeight="15" x14ac:dyDescent="0.25"/>
  <cols>
    <col min="1" max="1" width="121" customWidth="1"/>
  </cols>
  <sheetData>
    <row r="1" spans="1:1" ht="52.5" x14ac:dyDescent="0.4">
      <c r="A1" s="18" t="s">
        <v>59</v>
      </c>
    </row>
    <row r="2" spans="1:1" ht="26.25" x14ac:dyDescent="0.4">
      <c r="A2" s="18"/>
    </row>
    <row r="3" spans="1:1" ht="45" x14ac:dyDescent="0.25">
      <c r="A3" s="16" t="s">
        <v>60</v>
      </c>
    </row>
    <row r="4" spans="1:1" x14ac:dyDescent="0.25">
      <c r="A4" s="17"/>
    </row>
    <row r="5" spans="1:1" ht="30" x14ac:dyDescent="0.25">
      <c r="A5" s="16" t="s">
        <v>88</v>
      </c>
    </row>
    <row r="6" spans="1:1" x14ac:dyDescent="0.25">
      <c r="A6" s="17"/>
    </row>
    <row r="7" spans="1:1" x14ac:dyDescent="0.25">
      <c r="A7" s="16" t="s">
        <v>100</v>
      </c>
    </row>
    <row r="8" spans="1:1" x14ac:dyDescent="0.25">
      <c r="A8" s="17"/>
    </row>
    <row r="9" spans="1:1" ht="60" x14ac:dyDescent="0.25">
      <c r="A9" s="16" t="s">
        <v>87</v>
      </c>
    </row>
    <row r="11" spans="1:1" x14ac:dyDescent="0.25">
      <c r="A11" s="1" t="s">
        <v>90</v>
      </c>
    </row>
    <row r="12" spans="1:1" x14ac:dyDescent="0.25">
      <c r="A12" t="s">
        <v>91</v>
      </c>
    </row>
    <row r="13" spans="1:1" x14ac:dyDescent="0.25">
      <c r="A13" t="s">
        <v>92</v>
      </c>
    </row>
    <row r="14" spans="1:1" x14ac:dyDescent="0.25">
      <c r="A14" t="s">
        <v>98</v>
      </c>
    </row>
    <row r="15" spans="1:1" x14ac:dyDescent="0.25">
      <c r="A15" t="s">
        <v>93</v>
      </c>
    </row>
    <row r="16" spans="1:1" x14ac:dyDescent="0.25">
      <c r="A16" t="s">
        <v>96</v>
      </c>
    </row>
    <row r="17" spans="1:1" x14ac:dyDescent="0.25">
      <c r="A17" t="s">
        <v>94</v>
      </c>
    </row>
    <row r="18" spans="1:1" x14ac:dyDescent="0.25">
      <c r="A18" t="s">
        <v>95</v>
      </c>
    </row>
    <row r="19" spans="1:1" x14ac:dyDescent="0.25">
      <c r="A19"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5"/>
  <sheetViews>
    <sheetView topLeftCell="A9" workbookViewId="0">
      <selection activeCell="L45" sqref="L45"/>
    </sheetView>
  </sheetViews>
  <sheetFormatPr defaultRowHeight="15" x14ac:dyDescent="0.25"/>
  <cols>
    <col min="1" max="1" width="34.5703125" customWidth="1"/>
    <col min="4" max="4" width="14.7109375" customWidth="1"/>
  </cols>
  <sheetData>
    <row r="1" spans="1:4" ht="21" x14ac:dyDescent="0.35">
      <c r="A1" s="25" t="s">
        <v>63</v>
      </c>
    </row>
    <row r="2" spans="1:4" ht="21" x14ac:dyDescent="0.35">
      <c r="A2" s="22"/>
    </row>
    <row r="3" spans="1:4" x14ac:dyDescent="0.25">
      <c r="A3" t="s">
        <v>64</v>
      </c>
      <c r="D3" t="s">
        <v>12</v>
      </c>
    </row>
    <row r="4" spans="1:4" x14ac:dyDescent="0.25">
      <c r="A4" s="6" t="s">
        <v>5</v>
      </c>
    </row>
    <row r="5" spans="1:4" x14ac:dyDescent="0.25">
      <c r="A5" t="s">
        <v>65</v>
      </c>
      <c r="B5" s="9">
        <v>2236</v>
      </c>
      <c r="D5" t="s">
        <v>0</v>
      </c>
    </row>
    <row r="6" spans="1:4" x14ac:dyDescent="0.25">
      <c r="A6" t="s">
        <v>35</v>
      </c>
      <c r="B6" s="9">
        <v>2124</v>
      </c>
      <c r="D6" t="s">
        <v>73</v>
      </c>
    </row>
    <row r="7" spans="1:4" x14ac:dyDescent="0.25">
      <c r="A7" t="s">
        <v>20</v>
      </c>
      <c r="B7">
        <v>3.7999999999999999E-2</v>
      </c>
      <c r="D7" t="s">
        <v>73</v>
      </c>
    </row>
    <row r="8" spans="1:4" x14ac:dyDescent="0.25">
      <c r="A8" t="s">
        <v>66</v>
      </c>
      <c r="B8">
        <f>B6*B7</f>
        <v>80.712000000000003</v>
      </c>
      <c r="D8" t="s">
        <v>73</v>
      </c>
    </row>
    <row r="9" spans="1:4" x14ac:dyDescent="0.25">
      <c r="A9" t="s">
        <v>19</v>
      </c>
      <c r="B9">
        <v>3.5999999999999999E-3</v>
      </c>
      <c r="D9" t="s">
        <v>73</v>
      </c>
    </row>
    <row r="10" spans="1:4" x14ac:dyDescent="0.25">
      <c r="A10" t="s">
        <v>67</v>
      </c>
      <c r="B10">
        <f>B8/B9</f>
        <v>22420</v>
      </c>
      <c r="D10" t="s">
        <v>73</v>
      </c>
    </row>
    <row r="12" spans="1:4" x14ac:dyDescent="0.25">
      <c r="A12" s="6" t="s">
        <v>28</v>
      </c>
    </row>
    <row r="13" spans="1:4" x14ac:dyDescent="0.25">
      <c r="A13" t="s">
        <v>33</v>
      </c>
      <c r="B13">
        <v>844</v>
      </c>
      <c r="D13" t="s">
        <v>0</v>
      </c>
    </row>
    <row r="14" spans="1:4" x14ac:dyDescent="0.25">
      <c r="A14" t="s">
        <v>34</v>
      </c>
      <c r="B14" s="13">
        <f>B13*B20</f>
        <v>2764.6996777029017</v>
      </c>
      <c r="D14" t="s">
        <v>74</v>
      </c>
    </row>
    <row r="16" spans="1:4" x14ac:dyDescent="0.25">
      <c r="A16" s="6" t="s">
        <v>82</v>
      </c>
    </row>
    <row r="17" spans="1:4" x14ac:dyDescent="0.25">
      <c r="A17" t="s">
        <v>75</v>
      </c>
      <c r="B17">
        <v>0.95</v>
      </c>
      <c r="D17" t="s">
        <v>0</v>
      </c>
    </row>
    <row r="18" spans="1:4" x14ac:dyDescent="0.25">
      <c r="A18" t="s">
        <v>76</v>
      </c>
      <c r="B18">
        <v>1.2</v>
      </c>
      <c r="D18" t="s">
        <v>0</v>
      </c>
    </row>
    <row r="19" spans="1:4" x14ac:dyDescent="0.25">
      <c r="A19" t="s">
        <v>31</v>
      </c>
      <c r="B19">
        <v>13</v>
      </c>
      <c r="D19" t="s">
        <v>0</v>
      </c>
    </row>
    <row r="20" spans="1:4" x14ac:dyDescent="0.25">
      <c r="A20" t="s">
        <v>32</v>
      </c>
      <c r="B20">
        <f>(1.12*B19-0.02*B19*B19)/3.413</f>
        <v>3.2757105186053339</v>
      </c>
      <c r="D20" t="s">
        <v>74</v>
      </c>
    </row>
    <row r="21" spans="1:4" x14ac:dyDescent="0.25">
      <c r="A21" t="s">
        <v>16</v>
      </c>
      <c r="B21" s="7">
        <v>18250</v>
      </c>
      <c r="D21" t="s">
        <v>0</v>
      </c>
    </row>
    <row r="22" spans="1:4" x14ac:dyDescent="0.25">
      <c r="A22" t="s">
        <v>8</v>
      </c>
      <c r="B22">
        <v>15</v>
      </c>
      <c r="D22" t="s">
        <v>0</v>
      </c>
    </row>
    <row r="23" spans="1:4" x14ac:dyDescent="0.25">
      <c r="A23" t="s">
        <v>84</v>
      </c>
      <c r="B23">
        <v>0.81</v>
      </c>
      <c r="D23" t="s">
        <v>0</v>
      </c>
    </row>
    <row r="24" spans="1:4" x14ac:dyDescent="0.25">
      <c r="A24" t="s">
        <v>89</v>
      </c>
      <c r="B24" s="7">
        <v>2500</v>
      </c>
      <c r="D24" t="s">
        <v>0</v>
      </c>
    </row>
    <row r="26" spans="1:4" x14ac:dyDescent="0.25">
      <c r="A26" s="6" t="s">
        <v>83</v>
      </c>
    </row>
    <row r="27" spans="1:4" x14ac:dyDescent="0.25">
      <c r="A27" t="s">
        <v>17</v>
      </c>
      <c r="B27">
        <v>10</v>
      </c>
      <c r="D27" t="s">
        <v>99</v>
      </c>
    </row>
    <row r="28" spans="1:4" x14ac:dyDescent="0.25">
      <c r="A28" t="s">
        <v>9</v>
      </c>
      <c r="B28">
        <f>B27/3.41</f>
        <v>2.9325513196480939</v>
      </c>
      <c r="D28" t="s">
        <v>77</v>
      </c>
    </row>
    <row r="29" spans="1:4" x14ac:dyDescent="0.25">
      <c r="A29" t="s">
        <v>37</v>
      </c>
      <c r="B29">
        <v>21</v>
      </c>
      <c r="D29" t="s">
        <v>38</v>
      </c>
    </row>
    <row r="30" spans="1:4" x14ac:dyDescent="0.25">
      <c r="A30" t="s">
        <v>39</v>
      </c>
      <c r="B30">
        <f>(1.12*B29-0.02*B29*B29)/3.413</f>
        <v>4.307061236448873</v>
      </c>
      <c r="D30" t="s">
        <v>78</v>
      </c>
    </row>
    <row r="31" spans="1:4" x14ac:dyDescent="0.25">
      <c r="A31" t="s">
        <v>6</v>
      </c>
      <c r="B31" s="3">
        <v>11100</v>
      </c>
      <c r="D31" t="s">
        <v>0</v>
      </c>
    </row>
    <row r="32" spans="1:4" x14ac:dyDescent="0.25">
      <c r="A32" t="s">
        <v>7</v>
      </c>
      <c r="B32">
        <v>15</v>
      </c>
      <c r="D32" s="8" t="s">
        <v>18</v>
      </c>
    </row>
    <row r="33" spans="1:35" x14ac:dyDescent="0.25">
      <c r="A33" t="s">
        <v>48</v>
      </c>
      <c r="B33">
        <v>3.75</v>
      </c>
      <c r="D33" t="s">
        <v>79</v>
      </c>
    </row>
    <row r="34" spans="1:35" x14ac:dyDescent="0.25">
      <c r="A34" s="14" t="s">
        <v>6</v>
      </c>
      <c r="B34" s="15">
        <v>2457</v>
      </c>
      <c r="D34" t="s">
        <v>79</v>
      </c>
    </row>
    <row r="35" spans="1:35" x14ac:dyDescent="0.25">
      <c r="A35" s="14" t="s">
        <v>50</v>
      </c>
      <c r="B35" s="15">
        <v>1800</v>
      </c>
      <c r="D35" t="s">
        <v>80</v>
      </c>
    </row>
    <row r="36" spans="1:35" x14ac:dyDescent="0.25">
      <c r="A36" s="14" t="s">
        <v>51</v>
      </c>
      <c r="B36" s="15">
        <f>B34+B35</f>
        <v>4257</v>
      </c>
      <c r="D36" t="s">
        <v>81</v>
      </c>
    </row>
    <row r="37" spans="1:35" x14ac:dyDescent="0.25">
      <c r="A37" s="14" t="s">
        <v>8</v>
      </c>
      <c r="B37" s="14">
        <v>15</v>
      </c>
      <c r="D37" t="s">
        <v>0</v>
      </c>
    </row>
    <row r="38" spans="1:35" x14ac:dyDescent="0.25">
      <c r="D38" s="8"/>
    </row>
    <row r="40" spans="1:35" x14ac:dyDescent="0.25">
      <c r="A40" s="6" t="s">
        <v>10</v>
      </c>
    </row>
    <row r="41" spans="1:35" x14ac:dyDescent="0.25">
      <c r="A41" t="s">
        <v>11</v>
      </c>
    </row>
    <row r="43" spans="1:35" x14ac:dyDescent="0.25">
      <c r="A43" s="6" t="s">
        <v>14</v>
      </c>
    </row>
    <row r="44" spans="1:35" x14ac:dyDescent="0.25">
      <c r="A44" t="s">
        <v>15</v>
      </c>
      <c r="B44">
        <v>6.08E-2</v>
      </c>
      <c r="D44" t="s">
        <v>23</v>
      </c>
    </row>
    <row r="45" spans="1:35" x14ac:dyDescent="0.25">
      <c r="A45" t="s">
        <v>61</v>
      </c>
      <c r="B45">
        <v>15</v>
      </c>
      <c r="D45" t="s">
        <v>106</v>
      </c>
    </row>
    <row r="47" spans="1:35" x14ac:dyDescent="0.25">
      <c r="A47" s="6" t="s">
        <v>21</v>
      </c>
    </row>
    <row r="48" spans="1:35" x14ac:dyDescent="0.25">
      <c r="F48" s="1">
        <v>2021</v>
      </c>
      <c r="G48" s="1">
        <v>2022</v>
      </c>
      <c r="H48" s="1">
        <v>2023</v>
      </c>
      <c r="I48" s="1">
        <v>2024</v>
      </c>
      <c r="J48" s="1">
        <v>2025</v>
      </c>
      <c r="K48" s="1">
        <v>2026</v>
      </c>
      <c r="L48" s="1">
        <v>2027</v>
      </c>
      <c r="M48" s="1">
        <v>2028</v>
      </c>
      <c r="N48" s="1">
        <v>2029</v>
      </c>
      <c r="O48" s="1">
        <v>2030</v>
      </c>
      <c r="P48" s="1">
        <v>2031</v>
      </c>
      <c r="Q48" s="1">
        <v>2032</v>
      </c>
      <c r="R48" s="1">
        <v>2033</v>
      </c>
      <c r="S48" s="1">
        <v>2034</v>
      </c>
      <c r="T48" s="1">
        <v>2035</v>
      </c>
      <c r="U48" s="1">
        <v>2036</v>
      </c>
      <c r="V48" s="1">
        <v>2037</v>
      </c>
      <c r="W48" s="1">
        <v>2038</v>
      </c>
      <c r="X48" s="1">
        <v>2039</v>
      </c>
      <c r="Y48" s="1">
        <v>2040</v>
      </c>
      <c r="Z48" s="1">
        <v>2041</v>
      </c>
      <c r="AA48" s="1">
        <v>2042</v>
      </c>
      <c r="AB48" s="1">
        <v>2043</v>
      </c>
      <c r="AC48" s="1">
        <v>2044</v>
      </c>
      <c r="AD48" s="1">
        <v>2045</v>
      </c>
      <c r="AE48" s="1">
        <v>2046</v>
      </c>
      <c r="AF48" s="1">
        <v>2047</v>
      </c>
      <c r="AG48" s="1">
        <v>2048</v>
      </c>
      <c r="AH48" s="1">
        <v>2049</v>
      </c>
      <c r="AI48" s="1">
        <v>2050</v>
      </c>
    </row>
    <row r="49" spans="1:41" x14ac:dyDescent="0.25">
      <c r="A49" s="2" t="s">
        <v>1</v>
      </c>
      <c r="D49" s="2" t="s">
        <v>13</v>
      </c>
      <c r="F49" s="5">
        <v>0.16647608883736154</v>
      </c>
      <c r="G49" s="5">
        <v>0.18648959650113539</v>
      </c>
      <c r="H49" s="5">
        <v>0.18470751735613111</v>
      </c>
      <c r="I49" s="5">
        <v>0.1767401094211758</v>
      </c>
      <c r="J49" s="5">
        <v>0.21210806386771333</v>
      </c>
      <c r="K49" s="5">
        <v>0.21764803798114235</v>
      </c>
      <c r="L49" s="5">
        <v>0.21637854363534265</v>
      </c>
      <c r="M49" s="5">
        <v>0.23511840771052198</v>
      </c>
      <c r="N49" s="5">
        <v>0.24536218543837618</v>
      </c>
      <c r="O49" s="5">
        <v>0.25384491988420493</v>
      </c>
      <c r="P49" s="5">
        <v>0.27493639630057337</v>
      </c>
      <c r="Q49" s="5">
        <v>0.29032456444086008</v>
      </c>
      <c r="R49" s="5">
        <v>0.29711185763956643</v>
      </c>
      <c r="S49" s="5">
        <v>0.31945632081952791</v>
      </c>
      <c r="T49" s="5">
        <v>0.32472481072152082</v>
      </c>
      <c r="U49" s="5">
        <v>0.31243284830263329</v>
      </c>
      <c r="V49" s="5">
        <v>0.33581375714266293</v>
      </c>
      <c r="W49" s="5">
        <v>0.37118717201863138</v>
      </c>
      <c r="X49" s="5">
        <v>0.37708694762250894</v>
      </c>
      <c r="Y49" s="5">
        <v>0.38068874449722701</v>
      </c>
      <c r="Z49" s="5">
        <v>0.38341125789342295</v>
      </c>
      <c r="AA49" s="5">
        <v>0.36824844500098863</v>
      </c>
      <c r="AB49" s="5">
        <v>0.37555688995260939</v>
      </c>
      <c r="AC49" s="5">
        <v>0.40664372412792482</v>
      </c>
      <c r="AD49" s="5">
        <v>0.43834521953064376</v>
      </c>
      <c r="AE49" s="5">
        <v>0.45342287044826879</v>
      </c>
      <c r="AF49" s="5">
        <v>0.46881123136015351</v>
      </c>
      <c r="AG49" s="5">
        <v>0.48502264407748752</v>
      </c>
      <c r="AH49" s="5">
        <v>0.50206994897992829</v>
      </c>
      <c r="AI49" s="5">
        <v>0.51946650532854122</v>
      </c>
      <c r="AJ49" s="5"/>
      <c r="AK49" s="5"/>
      <c r="AL49" s="5"/>
      <c r="AM49" s="5"/>
      <c r="AN49" s="5"/>
      <c r="AO49" s="5"/>
    </row>
    <row r="50" spans="1:41" x14ac:dyDescent="0.25">
      <c r="A50" s="2" t="s">
        <v>2</v>
      </c>
      <c r="D50" s="2" t="s">
        <v>13</v>
      </c>
      <c r="F50" s="4">
        <v>7.8299999999999995E-2</v>
      </c>
      <c r="G50" s="4">
        <v>9.7900000000000001E-2</v>
      </c>
      <c r="H50" s="4">
        <v>0.12730000000000002</v>
      </c>
      <c r="I50" s="4">
        <v>0.15670000000000006</v>
      </c>
      <c r="J50" s="4">
        <v>0.1861000000000001</v>
      </c>
      <c r="K50" s="4">
        <v>0.21550000000000014</v>
      </c>
      <c r="L50" s="4">
        <v>0.24490000000000017</v>
      </c>
      <c r="M50" s="4">
        <v>0.27430000000000021</v>
      </c>
      <c r="N50" s="4">
        <v>0.30370000000000025</v>
      </c>
      <c r="O50" s="4">
        <v>0.33310000000000028</v>
      </c>
      <c r="P50" s="4">
        <f>O50+$B45*$F50/40</f>
        <v>0.3624625000000003</v>
      </c>
      <c r="Q50" s="4">
        <f t="shared" ref="Q50:AI50" si="0">P50+$B45*$F50/40</f>
        <v>0.39182500000000031</v>
      </c>
      <c r="R50" s="4">
        <f t="shared" si="0"/>
        <v>0.42118750000000033</v>
      </c>
      <c r="S50" s="4">
        <f t="shared" si="0"/>
        <v>0.45055000000000034</v>
      </c>
      <c r="T50" s="4">
        <f t="shared" si="0"/>
        <v>0.47991250000000035</v>
      </c>
      <c r="U50" s="4">
        <f t="shared" si="0"/>
        <v>0.50927500000000037</v>
      </c>
      <c r="V50" s="4">
        <f t="shared" si="0"/>
        <v>0.53863750000000032</v>
      </c>
      <c r="W50" s="4">
        <f t="shared" si="0"/>
        <v>0.56800000000000028</v>
      </c>
      <c r="X50" s="4">
        <f t="shared" si="0"/>
        <v>0.59736250000000024</v>
      </c>
      <c r="Y50" s="4">
        <f t="shared" si="0"/>
        <v>0.6267250000000002</v>
      </c>
      <c r="Z50" s="4">
        <f t="shared" si="0"/>
        <v>0.65608750000000016</v>
      </c>
      <c r="AA50" s="4">
        <f t="shared" si="0"/>
        <v>0.68545000000000011</v>
      </c>
      <c r="AB50" s="4">
        <f t="shared" si="0"/>
        <v>0.71481250000000007</v>
      </c>
      <c r="AC50" s="4">
        <f t="shared" si="0"/>
        <v>0.74417500000000003</v>
      </c>
      <c r="AD50" s="4">
        <f t="shared" si="0"/>
        <v>0.77353749999999999</v>
      </c>
      <c r="AE50" s="4">
        <f t="shared" si="0"/>
        <v>0.80289999999999995</v>
      </c>
      <c r="AF50" s="4">
        <f t="shared" si="0"/>
        <v>0.83226249999999991</v>
      </c>
      <c r="AG50" s="4">
        <f t="shared" si="0"/>
        <v>0.86162499999999986</v>
      </c>
      <c r="AH50" s="4">
        <f t="shared" si="0"/>
        <v>0.89098749999999982</v>
      </c>
      <c r="AI50" s="4">
        <f t="shared" si="0"/>
        <v>0.92034999999999978</v>
      </c>
    </row>
    <row r="51" spans="1:41" x14ac:dyDescent="0.25">
      <c r="A51" s="2" t="s">
        <v>3</v>
      </c>
      <c r="D51" s="2" t="s">
        <v>85</v>
      </c>
      <c r="F51" s="5">
        <f>F49+F50</f>
        <v>0.24477608883736152</v>
      </c>
      <c r="G51" s="5">
        <f t="shared" ref="G51:AI51" si="1">G49+G50</f>
        <v>0.28438959650113538</v>
      </c>
      <c r="H51" s="5">
        <f t="shared" si="1"/>
        <v>0.31200751735613114</v>
      </c>
      <c r="I51" s="5">
        <f t="shared" si="1"/>
        <v>0.33344010942117586</v>
      </c>
      <c r="J51" s="5">
        <f t="shared" si="1"/>
        <v>0.39820806386771346</v>
      </c>
      <c r="K51" s="5">
        <f t="shared" si="1"/>
        <v>0.43314803798114249</v>
      </c>
      <c r="L51" s="5">
        <f t="shared" si="1"/>
        <v>0.46127854363534282</v>
      </c>
      <c r="M51" s="5">
        <f t="shared" si="1"/>
        <v>0.50941840771052216</v>
      </c>
      <c r="N51" s="5">
        <f t="shared" si="1"/>
        <v>0.54906218543837637</v>
      </c>
      <c r="O51" s="5">
        <f t="shared" si="1"/>
        <v>0.58694491988420516</v>
      </c>
      <c r="P51" s="5">
        <f t="shared" si="1"/>
        <v>0.63739889630057367</v>
      </c>
      <c r="Q51" s="5">
        <f t="shared" si="1"/>
        <v>0.68214956444086039</v>
      </c>
      <c r="R51" s="5">
        <f t="shared" si="1"/>
        <v>0.71829935763956676</v>
      </c>
      <c r="S51" s="5">
        <f t="shared" si="1"/>
        <v>0.77000632081952824</v>
      </c>
      <c r="T51" s="5">
        <f t="shared" si="1"/>
        <v>0.80463731072152123</v>
      </c>
      <c r="U51" s="5">
        <f t="shared" si="1"/>
        <v>0.82170784830263366</v>
      </c>
      <c r="V51" s="5">
        <f t="shared" si="1"/>
        <v>0.87445125714266325</v>
      </c>
      <c r="W51" s="5">
        <f t="shared" si="1"/>
        <v>0.93918717201863167</v>
      </c>
      <c r="X51" s="5">
        <f t="shared" si="1"/>
        <v>0.97444944762250918</v>
      </c>
      <c r="Y51" s="5">
        <f t="shared" si="1"/>
        <v>1.0074137444972271</v>
      </c>
      <c r="Z51" s="5">
        <f t="shared" si="1"/>
        <v>1.0394987578934232</v>
      </c>
      <c r="AA51" s="5">
        <f t="shared" si="1"/>
        <v>1.0536984450009887</v>
      </c>
      <c r="AB51" s="5">
        <f t="shared" si="1"/>
        <v>1.0903693899526095</v>
      </c>
      <c r="AC51" s="5">
        <f t="shared" si="1"/>
        <v>1.1508187241279249</v>
      </c>
      <c r="AD51" s="5">
        <f t="shared" si="1"/>
        <v>1.2118827195306436</v>
      </c>
      <c r="AE51" s="5">
        <f t="shared" si="1"/>
        <v>1.2563228704482687</v>
      </c>
      <c r="AF51" s="5">
        <f t="shared" si="1"/>
        <v>1.3010737313601535</v>
      </c>
      <c r="AG51" s="5">
        <f t="shared" si="1"/>
        <v>1.3466476440774873</v>
      </c>
      <c r="AH51" s="5">
        <f t="shared" si="1"/>
        <v>1.3930574489799281</v>
      </c>
      <c r="AI51" s="5">
        <f t="shared" si="1"/>
        <v>1.439816505328541</v>
      </c>
    </row>
    <row r="52" spans="1:41" x14ac:dyDescent="0.25">
      <c r="A52" s="2"/>
      <c r="D52" s="2"/>
    </row>
    <row r="53" spans="1:41" x14ac:dyDescent="0.25">
      <c r="A53" s="2" t="s">
        <v>4</v>
      </c>
      <c r="D53" s="2" t="s">
        <v>13</v>
      </c>
      <c r="F53" s="5">
        <v>0.150807</v>
      </c>
      <c r="G53" s="5">
        <v>0.15382314</v>
      </c>
      <c r="H53" s="5">
        <v>0.15689960280000001</v>
      </c>
      <c r="I53" s="5">
        <v>0.16003759485600003</v>
      </c>
      <c r="J53" s="5">
        <v>0.16323834675312002</v>
      </c>
      <c r="K53" s="5">
        <v>0.16650311368818241</v>
      </c>
      <c r="L53" s="5">
        <v>0.16983317596194605</v>
      </c>
      <c r="M53" s="5">
        <v>0.17322983948118498</v>
      </c>
      <c r="N53" s="5">
        <v>0.17669443627080869</v>
      </c>
      <c r="O53" s="5">
        <v>0.18022832499622488</v>
      </c>
      <c r="P53" s="5">
        <v>0.18383289149614937</v>
      </c>
      <c r="Q53" s="5">
        <v>0.18750954932607236</v>
      </c>
      <c r="R53" s="5">
        <v>0.19125974031259382</v>
      </c>
      <c r="S53" s="5">
        <v>0.1950849351188457</v>
      </c>
      <c r="T53" s="5">
        <v>0.19898663382122261</v>
      </c>
      <c r="U53" s="5">
        <v>0.20296636649764707</v>
      </c>
      <c r="V53" s="5">
        <v>0.20702569382760003</v>
      </c>
      <c r="W53" s="5">
        <v>0.21116620770415204</v>
      </c>
      <c r="X53" s="5">
        <v>0.21538953185823509</v>
      </c>
      <c r="Y53" s="5">
        <v>0.2196973224953998</v>
      </c>
      <c r="Z53" s="5">
        <v>0.22409126894530781</v>
      </c>
      <c r="AA53" s="5">
        <v>0.22857309432421397</v>
      </c>
      <c r="AB53" s="5">
        <v>0.23314455621069824</v>
      </c>
      <c r="AC53" s="5">
        <v>0.23780744733491221</v>
      </c>
      <c r="AD53" s="5">
        <v>0.24256359628161045</v>
      </c>
      <c r="AE53" s="5">
        <v>0.24741486820724265</v>
      </c>
      <c r="AF53" s="5">
        <v>0.25236316557138749</v>
      </c>
      <c r="AG53" s="5">
        <v>0.25741042888281523</v>
      </c>
      <c r="AH53" s="5">
        <v>0.26255863746047153</v>
      </c>
      <c r="AI53" s="5">
        <v>0.26780981020968098</v>
      </c>
    </row>
    <row r="55" spans="1:41" x14ac:dyDescent="0.25">
      <c r="A55" s="6" t="s">
        <v>62</v>
      </c>
    </row>
    <row r="56" spans="1:41" x14ac:dyDescent="0.25">
      <c r="B56" s="21">
        <v>0.23</v>
      </c>
      <c r="D56" s="24" t="s">
        <v>86</v>
      </c>
      <c r="F56" s="1">
        <v>2021</v>
      </c>
      <c r="G56" s="5">
        <v>0.16647608883736154</v>
      </c>
      <c r="H56" s="4">
        <v>7.8299999999999995E-2</v>
      </c>
      <c r="I56" s="5">
        <f t="shared" ref="I56:I85" si="2">G56+H56</f>
        <v>0.24477608883736152</v>
      </c>
      <c r="K56" s="5">
        <v>0.150807</v>
      </c>
    </row>
    <row r="57" spans="1:41" x14ac:dyDescent="0.25">
      <c r="F57" s="1">
        <v>2022</v>
      </c>
      <c r="G57" s="5">
        <v>0.18648959650113539</v>
      </c>
      <c r="H57" s="4">
        <v>9.7900000000000001E-2</v>
      </c>
      <c r="I57" s="5">
        <f t="shared" si="2"/>
        <v>0.28438959650113538</v>
      </c>
      <c r="K57" s="5">
        <v>0.15382314</v>
      </c>
    </row>
    <row r="58" spans="1:41" x14ac:dyDescent="0.25">
      <c r="F58" s="1">
        <v>2023</v>
      </c>
      <c r="G58" s="5">
        <v>0.18470751735613111</v>
      </c>
      <c r="H58" s="4">
        <v>0.12730000000000002</v>
      </c>
      <c r="I58" s="5">
        <f t="shared" si="2"/>
        <v>0.31200751735613114</v>
      </c>
      <c r="K58" s="5">
        <v>0.15689960280000001</v>
      </c>
    </row>
    <row r="59" spans="1:41" x14ac:dyDescent="0.25">
      <c r="F59" s="1">
        <v>2024</v>
      </c>
      <c r="G59" s="5">
        <v>0.1767401094211758</v>
      </c>
      <c r="H59" s="4">
        <v>0.15670000000000006</v>
      </c>
      <c r="I59" s="5">
        <f t="shared" si="2"/>
        <v>0.33344010942117586</v>
      </c>
      <c r="K59" s="5">
        <v>0.16003759485600003</v>
      </c>
    </row>
    <row r="60" spans="1:41" x14ac:dyDescent="0.25">
      <c r="F60" s="1">
        <v>2025</v>
      </c>
      <c r="G60" s="5">
        <v>0.21210806386771333</v>
      </c>
      <c r="H60" s="4">
        <v>0.1861000000000001</v>
      </c>
      <c r="I60" s="5">
        <f t="shared" si="2"/>
        <v>0.39820806386771346</v>
      </c>
      <c r="K60" s="5">
        <v>0.16323834675312002</v>
      </c>
    </row>
    <row r="61" spans="1:41" x14ac:dyDescent="0.25">
      <c r="F61" s="1">
        <v>2026</v>
      </c>
      <c r="G61" s="5">
        <v>0.21764803798114235</v>
      </c>
      <c r="H61" s="4">
        <v>0.21550000000000014</v>
      </c>
      <c r="I61" s="5">
        <f t="shared" si="2"/>
        <v>0.43314803798114249</v>
      </c>
      <c r="K61" s="5">
        <v>0.16650311368818241</v>
      </c>
    </row>
    <row r="62" spans="1:41" x14ac:dyDescent="0.25">
      <c r="F62" s="1">
        <v>2027</v>
      </c>
      <c r="G62" s="5">
        <v>0.21637854363534265</v>
      </c>
      <c r="H62" s="4">
        <v>0.24490000000000017</v>
      </c>
      <c r="I62" s="5">
        <f t="shared" si="2"/>
        <v>0.46127854363534282</v>
      </c>
      <c r="K62" s="5">
        <v>0.16983317596194605</v>
      </c>
    </row>
    <row r="63" spans="1:41" x14ac:dyDescent="0.25">
      <c r="F63" s="1">
        <v>2028</v>
      </c>
      <c r="G63" s="5">
        <v>0.23511840771052198</v>
      </c>
      <c r="H63" s="4">
        <v>0.27430000000000021</v>
      </c>
      <c r="I63" s="5">
        <f t="shared" si="2"/>
        <v>0.50941840771052216</v>
      </c>
      <c r="K63" s="5">
        <v>0.17322983948118498</v>
      </c>
    </row>
    <row r="64" spans="1:41" x14ac:dyDescent="0.25">
      <c r="F64" s="1">
        <v>2029</v>
      </c>
      <c r="G64" s="5">
        <v>0.24536218543837618</v>
      </c>
      <c r="H64" s="4">
        <v>0.30370000000000025</v>
      </c>
      <c r="I64" s="5">
        <f t="shared" si="2"/>
        <v>0.54906218543837637</v>
      </c>
      <c r="K64" s="5">
        <v>0.17669443627080869</v>
      </c>
    </row>
    <row r="65" spans="6:11" x14ac:dyDescent="0.25">
      <c r="F65" s="1">
        <v>2030</v>
      </c>
      <c r="G65" s="5">
        <v>0.25384491988420493</v>
      </c>
      <c r="H65" s="4">
        <v>0.33310000000000028</v>
      </c>
      <c r="I65" s="5">
        <f t="shared" si="2"/>
        <v>0.58694491988420516</v>
      </c>
      <c r="K65" s="5">
        <v>0.18022832499622488</v>
      </c>
    </row>
    <row r="66" spans="6:11" x14ac:dyDescent="0.25">
      <c r="F66" s="1">
        <v>2031</v>
      </c>
      <c r="G66" s="5">
        <v>0.27493639630057337</v>
      </c>
      <c r="H66" s="4">
        <f>H65+$B45*H$56/40</f>
        <v>0.3624625000000003</v>
      </c>
      <c r="I66" s="5">
        <f t="shared" si="2"/>
        <v>0.63739889630057367</v>
      </c>
      <c r="K66" s="5">
        <v>0.18383289149614937</v>
      </c>
    </row>
    <row r="67" spans="6:11" x14ac:dyDescent="0.25">
      <c r="F67" s="1">
        <v>2032</v>
      </c>
      <c r="G67" s="5">
        <v>0.29032456444086008</v>
      </c>
      <c r="H67" s="4">
        <f>H66+$B45*H$56/40</f>
        <v>0.39182500000000031</v>
      </c>
      <c r="I67" s="5">
        <f t="shared" si="2"/>
        <v>0.68214956444086039</v>
      </c>
      <c r="K67" s="5">
        <v>0.18750954932607236</v>
      </c>
    </row>
    <row r="68" spans="6:11" x14ac:dyDescent="0.25">
      <c r="F68" s="1">
        <v>2033</v>
      </c>
      <c r="G68" s="5">
        <v>0.29711185763956643</v>
      </c>
      <c r="H68" s="4">
        <f>H67+$B45*H$56/40</f>
        <v>0.42118750000000033</v>
      </c>
      <c r="I68" s="5">
        <f t="shared" si="2"/>
        <v>0.71829935763956676</v>
      </c>
      <c r="K68" s="5">
        <v>0.19125974031259382</v>
      </c>
    </row>
    <row r="69" spans="6:11" x14ac:dyDescent="0.25">
      <c r="F69" s="1">
        <v>2034</v>
      </c>
      <c r="G69" s="5">
        <v>0.31945632081952791</v>
      </c>
      <c r="H69" s="4">
        <f>H68+$B45*H$56/40</f>
        <v>0.45055000000000034</v>
      </c>
      <c r="I69" s="5">
        <f t="shared" si="2"/>
        <v>0.77000632081952824</v>
      </c>
      <c r="K69" s="5">
        <v>0.1950849351188457</v>
      </c>
    </row>
    <row r="70" spans="6:11" x14ac:dyDescent="0.25">
      <c r="F70" s="1">
        <v>2035</v>
      </c>
      <c r="G70" s="5">
        <v>0.32472481072152082</v>
      </c>
      <c r="H70" s="4">
        <f>H69+$B45*H$56/40</f>
        <v>0.47991250000000035</v>
      </c>
      <c r="I70" s="5">
        <f t="shared" si="2"/>
        <v>0.80463731072152123</v>
      </c>
      <c r="K70" s="5">
        <v>0.19898663382122261</v>
      </c>
    </row>
    <row r="71" spans="6:11" x14ac:dyDescent="0.25">
      <c r="F71" s="1">
        <v>2036</v>
      </c>
      <c r="G71" s="5">
        <v>0.31243284830263329</v>
      </c>
      <c r="H71" s="4">
        <f>H70+$B45*H$56/40</f>
        <v>0.50927500000000037</v>
      </c>
      <c r="I71" s="5">
        <f t="shared" si="2"/>
        <v>0.82170784830263366</v>
      </c>
      <c r="K71" s="5">
        <v>0.20296636649764707</v>
      </c>
    </row>
    <row r="72" spans="6:11" x14ac:dyDescent="0.25">
      <c r="F72" s="1">
        <v>2037</v>
      </c>
      <c r="G72" s="5">
        <v>0.33581375714266293</v>
      </c>
      <c r="H72" s="4">
        <f>H71+$B45*H$56/40</f>
        <v>0.53863750000000032</v>
      </c>
      <c r="I72" s="5">
        <f t="shared" si="2"/>
        <v>0.87445125714266325</v>
      </c>
      <c r="K72" s="5">
        <v>0.20702569382760003</v>
      </c>
    </row>
    <row r="73" spans="6:11" x14ac:dyDescent="0.25">
      <c r="F73" s="1">
        <v>2038</v>
      </c>
      <c r="G73" s="5">
        <v>0.37118717201863138</v>
      </c>
      <c r="H73" s="4">
        <f>H72+$B45*H$56/40</f>
        <v>0.56800000000000028</v>
      </c>
      <c r="I73" s="5">
        <f t="shared" si="2"/>
        <v>0.93918717201863167</v>
      </c>
      <c r="K73" s="5">
        <v>0.21116620770415204</v>
      </c>
    </row>
    <row r="74" spans="6:11" x14ac:dyDescent="0.25">
      <c r="F74" s="1">
        <v>2039</v>
      </c>
      <c r="G74" s="5">
        <v>0.37708694762250894</v>
      </c>
      <c r="H74" s="4">
        <f>H73+$B45*H$56/40</f>
        <v>0.59736250000000024</v>
      </c>
      <c r="I74" s="5">
        <f t="shared" si="2"/>
        <v>0.97444944762250918</v>
      </c>
      <c r="K74" s="5">
        <v>0.21538953185823509</v>
      </c>
    </row>
    <row r="75" spans="6:11" x14ac:dyDescent="0.25">
      <c r="F75" s="1">
        <v>2040</v>
      </c>
      <c r="G75" s="5">
        <v>0.38068874449722701</v>
      </c>
      <c r="H75" s="4">
        <f>H74+$B45*H$56/40</f>
        <v>0.6267250000000002</v>
      </c>
      <c r="I75" s="5">
        <f t="shared" si="2"/>
        <v>1.0074137444972271</v>
      </c>
      <c r="K75" s="5">
        <v>0.2196973224953998</v>
      </c>
    </row>
    <row r="76" spans="6:11" x14ac:dyDescent="0.25">
      <c r="F76" s="1">
        <v>2041</v>
      </c>
      <c r="G76" s="5">
        <v>0.38341125789342295</v>
      </c>
      <c r="H76" s="4">
        <f>H75+$B45*H$56/40</f>
        <v>0.65608750000000016</v>
      </c>
      <c r="I76" s="5">
        <f t="shared" si="2"/>
        <v>1.0394987578934232</v>
      </c>
      <c r="K76" s="5">
        <v>0.22409126894530781</v>
      </c>
    </row>
    <row r="77" spans="6:11" x14ac:dyDescent="0.25">
      <c r="F77" s="1">
        <v>2042</v>
      </c>
      <c r="G77" s="5">
        <v>0.36824844500098863</v>
      </c>
      <c r="H77" s="4">
        <f>H76+$B45*H$56/40</f>
        <v>0.68545000000000011</v>
      </c>
      <c r="I77" s="5">
        <f t="shared" si="2"/>
        <v>1.0536984450009887</v>
      </c>
      <c r="K77" s="5">
        <v>0.22857309432421397</v>
      </c>
    </row>
    <row r="78" spans="6:11" x14ac:dyDescent="0.25">
      <c r="F78" s="1">
        <v>2043</v>
      </c>
      <c r="G78" s="5">
        <v>0.37555688995260939</v>
      </c>
      <c r="H78" s="4">
        <f>H77+$B45*H$56/40</f>
        <v>0.71481250000000007</v>
      </c>
      <c r="I78" s="5">
        <f t="shared" si="2"/>
        <v>1.0903693899526095</v>
      </c>
      <c r="K78" s="5">
        <v>0.23314455621069824</v>
      </c>
    </row>
    <row r="79" spans="6:11" x14ac:dyDescent="0.25">
      <c r="F79" s="1">
        <v>2044</v>
      </c>
      <c r="G79" s="5">
        <v>0.40664372412792482</v>
      </c>
      <c r="H79" s="4">
        <f>H78+$B45*H$56/40</f>
        <v>0.74417500000000003</v>
      </c>
      <c r="I79" s="5">
        <f t="shared" si="2"/>
        <v>1.1508187241279249</v>
      </c>
      <c r="K79" s="5">
        <v>0.23780744733491221</v>
      </c>
    </row>
    <row r="80" spans="6:11" x14ac:dyDescent="0.25">
      <c r="F80" s="1">
        <v>2045</v>
      </c>
      <c r="G80" s="5">
        <v>0.43834521953064376</v>
      </c>
      <c r="H80" s="4">
        <f>H79+$B45*H$56/40</f>
        <v>0.77353749999999999</v>
      </c>
      <c r="I80" s="5">
        <f t="shared" si="2"/>
        <v>1.2118827195306436</v>
      </c>
      <c r="K80" s="5">
        <v>0.24256359628161045</v>
      </c>
    </row>
    <row r="81" spans="6:11" x14ac:dyDescent="0.25">
      <c r="F81" s="1">
        <v>2046</v>
      </c>
      <c r="G81" s="5">
        <v>0.45342287044826879</v>
      </c>
      <c r="H81" s="4">
        <f>H80+$B45*H$56/40</f>
        <v>0.80289999999999995</v>
      </c>
      <c r="I81" s="5">
        <f t="shared" si="2"/>
        <v>1.2563228704482687</v>
      </c>
      <c r="K81" s="5">
        <v>0.24741486820724265</v>
      </c>
    </row>
    <row r="82" spans="6:11" x14ac:dyDescent="0.25">
      <c r="F82" s="1">
        <v>2047</v>
      </c>
      <c r="G82" s="5">
        <v>0.46881123136015351</v>
      </c>
      <c r="H82" s="4">
        <f>H81+$B45*H$56/40</f>
        <v>0.83226249999999991</v>
      </c>
      <c r="I82" s="5">
        <f t="shared" si="2"/>
        <v>1.3010737313601535</v>
      </c>
      <c r="K82" s="5">
        <v>0.25236316557138749</v>
      </c>
    </row>
    <row r="83" spans="6:11" x14ac:dyDescent="0.25">
      <c r="F83" s="1">
        <v>2048</v>
      </c>
      <c r="G83" s="5">
        <v>0.48502264407748752</v>
      </c>
      <c r="H83" s="4">
        <f>H82+$B45*H$56/40</f>
        <v>0.86162499999999986</v>
      </c>
      <c r="I83" s="5">
        <f t="shared" si="2"/>
        <v>1.3466476440774873</v>
      </c>
      <c r="K83" s="5">
        <v>0.25741042888281523</v>
      </c>
    </row>
    <row r="84" spans="6:11" x14ac:dyDescent="0.25">
      <c r="F84" s="1">
        <v>2049</v>
      </c>
      <c r="G84" s="5">
        <v>0.50206994897992829</v>
      </c>
      <c r="H84" s="4">
        <f>H83+$B45*H$56/40</f>
        <v>0.89098749999999982</v>
      </c>
      <c r="I84" s="5">
        <f t="shared" si="2"/>
        <v>1.3930574489799281</v>
      </c>
      <c r="K84" s="5">
        <v>0.26255863746047153</v>
      </c>
    </row>
    <row r="85" spans="6:11" x14ac:dyDescent="0.25">
      <c r="F85" s="1">
        <v>2050</v>
      </c>
      <c r="G85" s="5">
        <v>0.51946650532854122</v>
      </c>
      <c r="H85" s="4">
        <f>H84+$B45*H$56/40</f>
        <v>0.92034999999999978</v>
      </c>
      <c r="I85" s="5">
        <f t="shared" si="2"/>
        <v>1.439816505328541</v>
      </c>
      <c r="K85" s="5">
        <v>0.26780981020968098</v>
      </c>
    </row>
  </sheetData>
  <hyperlinks>
    <hyperlink ref="D32" r:id="rId1" display="http://www.rmi.org/insights/reports/economics-electrifying-buildings/"/>
  </hyperlinks>
  <pageMargins left="0.7" right="0.7" top="0.75" bottom="0.75" header="0.3" footer="0.3"/>
  <pageSetup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0"/>
  <sheetViews>
    <sheetView tabSelected="1" workbookViewId="0">
      <pane xSplit="1" topLeftCell="B1" activePane="topRight" state="frozen"/>
      <selection activeCell="A127" sqref="A127"/>
      <selection pane="topRight" activeCell="C24" sqref="C24"/>
    </sheetView>
  </sheetViews>
  <sheetFormatPr defaultRowHeight="15" x14ac:dyDescent="0.25"/>
  <cols>
    <col min="1" max="1" width="37.7109375" customWidth="1"/>
    <col min="2" max="2" width="18.140625" style="10" customWidth="1"/>
    <col min="3" max="3" width="20.85546875" style="19" customWidth="1"/>
    <col min="4" max="4" width="17.140625" style="10" customWidth="1"/>
    <col min="5" max="5" width="17.140625" style="19" customWidth="1"/>
    <col min="6" max="8" width="14.85546875" style="19" customWidth="1"/>
    <col min="9" max="9" width="9.5703125" style="14" bestFit="1" customWidth="1"/>
    <col min="10" max="18" width="9.5703125" bestFit="1" customWidth="1"/>
  </cols>
  <sheetData>
    <row r="1" spans="1:9" s="14" customFormat="1" ht="36.75" x14ac:dyDescent="0.25">
      <c r="A1" s="30" t="s">
        <v>71</v>
      </c>
      <c r="B1" s="19"/>
      <c r="C1" s="19"/>
      <c r="D1" s="19"/>
      <c r="E1" s="19"/>
      <c r="F1" s="19"/>
      <c r="G1" s="19"/>
      <c r="H1" s="19"/>
    </row>
    <row r="2" spans="1:9" s="14" customFormat="1" x14ac:dyDescent="0.25">
      <c r="B2" s="19"/>
      <c r="C2" s="19"/>
      <c r="D2" s="19"/>
      <c r="E2" s="19"/>
      <c r="F2" s="19"/>
      <c r="G2" s="19"/>
      <c r="H2" s="19"/>
    </row>
    <row r="3" spans="1:9" s="26" customFormat="1" ht="127.5" customHeight="1" x14ac:dyDescent="0.25">
      <c r="B3" s="31" t="s">
        <v>102</v>
      </c>
      <c r="C3" s="32" t="s">
        <v>103</v>
      </c>
      <c r="D3" s="31" t="s">
        <v>107</v>
      </c>
      <c r="E3" s="32" t="s">
        <v>104</v>
      </c>
      <c r="F3" s="33"/>
      <c r="G3" s="33"/>
      <c r="H3" s="33"/>
      <c r="I3" s="34"/>
    </row>
    <row r="4" spans="1:9" x14ac:dyDescent="0.25">
      <c r="A4" s="1"/>
    </row>
    <row r="5" spans="1:9" x14ac:dyDescent="0.25">
      <c r="A5" s="23" t="s">
        <v>68</v>
      </c>
    </row>
    <row r="6" spans="1:9" x14ac:dyDescent="0.25">
      <c r="A6" s="2" t="s">
        <v>101</v>
      </c>
      <c r="B6" s="27">
        <v>1707</v>
      </c>
      <c r="C6" s="21">
        <v>1707</v>
      </c>
      <c r="D6" s="27">
        <v>1707</v>
      </c>
      <c r="E6" s="21">
        <v>1707</v>
      </c>
      <c r="F6" s="21"/>
      <c r="G6" s="21"/>
      <c r="H6" s="21"/>
    </row>
    <row r="7" spans="1:9" x14ac:dyDescent="0.25">
      <c r="A7" s="2" t="s">
        <v>36</v>
      </c>
      <c r="B7" s="27">
        <v>2368</v>
      </c>
      <c r="C7" s="21">
        <v>2368</v>
      </c>
      <c r="D7" s="27">
        <v>2368</v>
      </c>
      <c r="E7" s="21">
        <v>2368</v>
      </c>
      <c r="F7" s="21"/>
      <c r="G7" s="21"/>
      <c r="H7" s="21"/>
    </row>
    <row r="8" spans="1:9" x14ac:dyDescent="0.25">
      <c r="A8" s="2" t="s">
        <v>47</v>
      </c>
      <c r="B8" s="27">
        <v>0</v>
      </c>
      <c r="C8" s="21">
        <v>267</v>
      </c>
      <c r="D8" s="27">
        <v>267</v>
      </c>
      <c r="E8" s="21">
        <v>267</v>
      </c>
      <c r="F8" s="21"/>
      <c r="G8" s="21"/>
      <c r="H8" s="21"/>
    </row>
    <row r="9" spans="1:9" x14ac:dyDescent="0.25">
      <c r="A9" s="2" t="s">
        <v>49</v>
      </c>
      <c r="B9" s="27">
        <v>0</v>
      </c>
      <c r="C9" s="21">
        <v>2822</v>
      </c>
      <c r="D9" s="27">
        <v>2822</v>
      </c>
      <c r="E9" s="21">
        <v>2822</v>
      </c>
      <c r="F9" s="21"/>
      <c r="G9" s="21"/>
      <c r="H9" s="21"/>
    </row>
    <row r="10" spans="1:9" x14ac:dyDescent="0.25">
      <c r="A10" s="2" t="s">
        <v>45</v>
      </c>
      <c r="B10" s="27">
        <v>12.6</v>
      </c>
      <c r="C10" s="21">
        <v>12.6</v>
      </c>
      <c r="D10" s="27">
        <v>12.6</v>
      </c>
      <c r="E10" s="21">
        <v>12.6</v>
      </c>
      <c r="F10" s="21"/>
      <c r="G10" s="21"/>
      <c r="H10" s="21"/>
    </row>
    <row r="11" spans="1:9" x14ac:dyDescent="0.25">
      <c r="A11" s="2" t="s">
        <v>52</v>
      </c>
      <c r="B11" s="27">
        <v>0.95</v>
      </c>
      <c r="C11" s="21">
        <v>0.95</v>
      </c>
      <c r="D11" s="27">
        <v>0.95</v>
      </c>
      <c r="E11" s="21">
        <v>1.2</v>
      </c>
      <c r="F11" s="21"/>
      <c r="G11" s="21"/>
      <c r="H11" s="21"/>
    </row>
    <row r="12" spans="1:9" x14ac:dyDescent="0.25">
      <c r="A12" s="2" t="s">
        <v>29</v>
      </c>
      <c r="B12" s="27">
        <v>20</v>
      </c>
      <c r="C12" s="21">
        <v>20</v>
      </c>
      <c r="D12" s="27">
        <v>20</v>
      </c>
      <c r="E12" s="21">
        <v>20</v>
      </c>
      <c r="F12" s="21"/>
      <c r="G12" s="21"/>
      <c r="H12" s="21"/>
    </row>
    <row r="13" spans="1:9" x14ac:dyDescent="0.25">
      <c r="A13" s="2" t="s">
        <v>30</v>
      </c>
      <c r="B13" s="27">
        <v>13</v>
      </c>
      <c r="C13" s="21">
        <v>13</v>
      </c>
      <c r="D13" s="27">
        <v>13</v>
      </c>
      <c r="E13" s="21">
        <v>13</v>
      </c>
      <c r="F13" s="21"/>
      <c r="G13" s="21"/>
      <c r="H13" s="21"/>
    </row>
    <row r="14" spans="1:9" x14ac:dyDescent="0.25">
      <c r="A14" s="2" t="s">
        <v>46</v>
      </c>
      <c r="B14" s="27">
        <v>3.7</v>
      </c>
      <c r="C14" s="21">
        <v>3.7</v>
      </c>
      <c r="D14" s="27">
        <v>3.7</v>
      </c>
      <c r="E14" s="21">
        <v>3.7</v>
      </c>
      <c r="F14" s="21"/>
      <c r="G14" s="21"/>
      <c r="H14" s="21"/>
    </row>
    <row r="15" spans="1:9" x14ac:dyDescent="0.25">
      <c r="A15" s="2" t="s">
        <v>53</v>
      </c>
      <c r="B15" s="27">
        <v>0.81</v>
      </c>
      <c r="C15" s="21">
        <v>0.81</v>
      </c>
      <c r="D15" s="27">
        <v>0.81</v>
      </c>
      <c r="E15" s="21">
        <v>1.2</v>
      </c>
      <c r="F15" s="21"/>
      <c r="G15" s="21"/>
      <c r="H15" s="21"/>
    </row>
    <row r="16" spans="1:9" x14ac:dyDescent="0.25">
      <c r="A16" s="2" t="s">
        <v>72</v>
      </c>
      <c r="B16" s="27">
        <v>11500</v>
      </c>
      <c r="C16" s="21">
        <v>-20200</v>
      </c>
      <c r="D16" s="27">
        <v>3200</v>
      </c>
      <c r="E16" s="21">
        <v>-9000</v>
      </c>
      <c r="F16" s="21"/>
      <c r="G16" s="21"/>
      <c r="H16" s="21"/>
    </row>
    <row r="17" spans="1:22" x14ac:dyDescent="0.25">
      <c r="A17" s="2" t="s">
        <v>24</v>
      </c>
      <c r="B17" s="27">
        <v>2025</v>
      </c>
      <c r="C17" s="21">
        <v>2025</v>
      </c>
      <c r="D17" s="27">
        <v>2025</v>
      </c>
      <c r="E17" s="21">
        <v>2025</v>
      </c>
      <c r="F17" s="21"/>
      <c r="G17" s="21"/>
      <c r="H17" s="21"/>
    </row>
    <row r="18" spans="1:22" x14ac:dyDescent="0.25">
      <c r="A18" s="1"/>
    </row>
    <row r="19" spans="1:22" x14ac:dyDescent="0.25">
      <c r="A19" s="1" t="s">
        <v>69</v>
      </c>
    </row>
    <row r="20" spans="1:22" x14ac:dyDescent="0.25">
      <c r="A20" s="2" t="s">
        <v>57</v>
      </c>
      <c r="B20" s="28">
        <f t="shared" ref="B20:D20" si="0">B36+B68+B100</f>
        <v>43330.244397875744</v>
      </c>
      <c r="C20" s="20">
        <f t="shared" ref="C20" si="1">C36+C68+C100</f>
        <v>50585.765294305762</v>
      </c>
      <c r="D20" s="28">
        <f t="shared" si="0"/>
        <v>50585.765294305762</v>
      </c>
      <c r="E20" s="20">
        <f t="shared" ref="E20" si="2">E36+E68+E100</f>
        <v>39988.027956554528</v>
      </c>
      <c r="F20" s="20"/>
      <c r="G20" s="20"/>
      <c r="H20" s="20"/>
    </row>
    <row r="21" spans="1:22" x14ac:dyDescent="0.25">
      <c r="A21" s="2" t="s">
        <v>58</v>
      </c>
      <c r="B21" s="28">
        <f t="shared" ref="B21:D21" si="3">B133+B164+B197</f>
        <v>28453.295249545536</v>
      </c>
      <c r="C21" s="20">
        <f t="shared" ref="C21" si="4">C133+C164+C197</f>
        <v>32690.920430929771</v>
      </c>
      <c r="D21" s="28">
        <f t="shared" si="3"/>
        <v>32690.920430929771</v>
      </c>
      <c r="E21" s="20">
        <f t="shared" ref="E21" si="5">E133+E164+E197</f>
        <v>32690.920430929771</v>
      </c>
      <c r="F21" s="20"/>
      <c r="G21" s="20"/>
      <c r="H21" s="20"/>
    </row>
    <row r="22" spans="1:22" x14ac:dyDescent="0.25">
      <c r="A22" s="2"/>
    </row>
    <row r="23" spans="1:22" s="12" customFormat="1" x14ac:dyDescent="0.25">
      <c r="A23" s="21" t="s">
        <v>27</v>
      </c>
      <c r="B23" s="28">
        <f>B36+B68+B100-B133-B164-B197</f>
        <v>14876.949148330206</v>
      </c>
      <c r="C23" s="11">
        <f t="shared" ref="C23" si="6">C36+C68+C100-C133-C164-C197</f>
        <v>17894.844863375991</v>
      </c>
      <c r="D23" s="28">
        <f t="shared" ref="D23" si="7">D36+D68+D100-D133-D164-D197</f>
        <v>17894.844863375991</v>
      </c>
      <c r="E23" s="11">
        <f t="shared" ref="E23" si="8">E36+E68+E100-E133-E164-E197</f>
        <v>7297.1075256247568</v>
      </c>
      <c r="F23" s="20"/>
      <c r="G23" s="20"/>
      <c r="H23" s="20"/>
      <c r="I23" s="20"/>
      <c r="J23" s="11"/>
      <c r="K23" s="11"/>
      <c r="L23" s="11"/>
      <c r="M23" s="11"/>
      <c r="N23" s="11"/>
      <c r="O23" s="11"/>
      <c r="P23" s="11"/>
      <c r="Q23" s="11"/>
      <c r="R23" s="11"/>
      <c r="S23" s="11"/>
      <c r="T23" s="11"/>
      <c r="U23" s="11"/>
      <c r="V23" s="11"/>
    </row>
    <row r="24" spans="1:22" s="12" customFormat="1" x14ac:dyDescent="0.25">
      <c r="A24" s="21" t="s">
        <v>105</v>
      </c>
      <c r="B24" s="28">
        <f t="shared" ref="B24:E24" si="9">B23-B16</f>
        <v>3376.9491483302063</v>
      </c>
      <c r="C24" s="11">
        <f t="shared" si="9"/>
        <v>38094.844863375991</v>
      </c>
      <c r="D24" s="28">
        <f t="shared" si="9"/>
        <v>14694.844863375991</v>
      </c>
      <c r="E24" s="11">
        <f t="shared" si="9"/>
        <v>16297.107525624757</v>
      </c>
      <c r="F24" s="20"/>
      <c r="G24" s="20"/>
      <c r="H24" s="20"/>
      <c r="I24" s="20"/>
      <c r="J24" s="11"/>
      <c r="K24" s="11"/>
      <c r="L24" s="11"/>
      <c r="M24" s="11"/>
      <c r="N24" s="11"/>
      <c r="O24" s="11"/>
      <c r="P24" s="11"/>
      <c r="Q24" s="11"/>
      <c r="R24" s="11"/>
      <c r="S24" s="11"/>
      <c r="T24" s="11"/>
      <c r="U24" s="11"/>
      <c r="V24" s="11"/>
    </row>
    <row r="25" spans="1:22" s="12" customFormat="1" x14ac:dyDescent="0.25">
      <c r="A25" s="21" t="s">
        <v>25</v>
      </c>
      <c r="B25" s="28">
        <f>SUM(B261:B290)-B16</f>
        <v>-5660.9437807262839</v>
      </c>
      <c r="C25" s="11">
        <f>SUM(C261:C290)-C16</f>
        <v>27256.681333893404</v>
      </c>
      <c r="D25" s="28">
        <f t="shared" ref="D25:E25" si="10">SUM(D261:D290)-D16</f>
        <v>3856.6813338934053</v>
      </c>
      <c r="E25" s="11">
        <f t="shared" si="10"/>
        <v>11138.535120043247</v>
      </c>
      <c r="F25" s="20"/>
      <c r="G25" s="20"/>
      <c r="H25" s="20"/>
      <c r="I25" s="20"/>
      <c r="J25" s="11"/>
      <c r="K25" s="11"/>
      <c r="L25" s="11"/>
      <c r="M25" s="11"/>
      <c r="N25" s="11"/>
      <c r="O25" s="11"/>
      <c r="P25" s="11"/>
      <c r="Q25" s="11"/>
      <c r="R25" s="11"/>
      <c r="S25" s="11"/>
      <c r="T25" s="11"/>
      <c r="U25" s="11"/>
      <c r="V25" s="11"/>
    </row>
    <row r="26" spans="1:22" s="12" customFormat="1" x14ac:dyDescent="0.25">
      <c r="A26" s="19"/>
      <c r="B26" s="28"/>
      <c r="C26" s="11"/>
      <c r="D26" s="28"/>
      <c r="E26" s="11"/>
      <c r="F26" s="20"/>
      <c r="G26" s="20"/>
      <c r="H26" s="20"/>
      <c r="I26" s="20"/>
      <c r="J26" s="11"/>
      <c r="K26" s="11"/>
      <c r="L26" s="11"/>
      <c r="M26" s="11"/>
      <c r="N26" s="11"/>
      <c r="O26" s="11"/>
      <c r="P26" s="11"/>
      <c r="Q26" s="11"/>
      <c r="R26" s="11"/>
      <c r="S26" s="11"/>
      <c r="T26" s="11"/>
      <c r="U26" s="11"/>
      <c r="V26" s="11"/>
    </row>
    <row r="27" spans="1:22" s="12" customFormat="1" x14ac:dyDescent="0.25">
      <c r="A27" s="19"/>
      <c r="B27" s="28"/>
      <c r="C27" s="11"/>
      <c r="D27" s="28"/>
      <c r="E27" s="11"/>
      <c r="F27" s="20"/>
      <c r="G27" s="20"/>
      <c r="H27" s="20"/>
      <c r="I27" s="20"/>
      <c r="J27" s="11"/>
      <c r="K27" s="11"/>
      <c r="L27" s="11"/>
      <c r="M27" s="11"/>
      <c r="N27" s="11"/>
      <c r="O27" s="11"/>
      <c r="P27" s="11"/>
      <c r="Q27" s="11"/>
      <c r="R27" s="11"/>
      <c r="S27" s="11"/>
      <c r="T27" s="11"/>
      <c r="U27" s="11"/>
      <c r="V27" s="11"/>
    </row>
    <row r="28" spans="1:22" s="12" customFormat="1" x14ac:dyDescent="0.25">
      <c r="A28" s="19"/>
      <c r="B28" s="28"/>
      <c r="C28" s="11"/>
      <c r="D28" s="28"/>
      <c r="E28" s="11"/>
      <c r="F28" s="20"/>
      <c r="G28" s="20"/>
      <c r="H28" s="20"/>
      <c r="I28" s="20"/>
      <c r="J28" s="11"/>
      <c r="K28" s="11"/>
      <c r="L28" s="11"/>
      <c r="M28" s="11"/>
      <c r="N28" s="11"/>
      <c r="O28" s="11"/>
      <c r="P28" s="11"/>
      <c r="Q28" s="11"/>
      <c r="R28" s="11"/>
      <c r="S28" s="11"/>
      <c r="T28" s="11"/>
      <c r="U28" s="11"/>
      <c r="V28" s="11"/>
    </row>
    <row r="29" spans="1:22" s="12" customFormat="1" x14ac:dyDescent="0.25">
      <c r="A29" s="19"/>
      <c r="B29" s="28"/>
      <c r="C29" s="11"/>
      <c r="D29" s="28"/>
      <c r="E29" s="11"/>
      <c r="F29" s="20"/>
      <c r="G29" s="20"/>
      <c r="H29" s="20"/>
      <c r="I29" s="20"/>
      <c r="J29" s="11"/>
      <c r="K29" s="11"/>
      <c r="L29" s="11"/>
      <c r="M29" s="11"/>
      <c r="N29" s="11"/>
      <c r="O29" s="11"/>
      <c r="P29" s="11"/>
      <c r="Q29" s="11"/>
      <c r="R29" s="11"/>
      <c r="S29" s="11"/>
      <c r="T29" s="11"/>
      <c r="U29" s="11"/>
      <c r="V29" s="11"/>
    </row>
    <row r="34" spans="1:8" x14ac:dyDescent="0.25">
      <c r="A34" s="1" t="s">
        <v>70</v>
      </c>
    </row>
    <row r="36" spans="1:8" x14ac:dyDescent="0.25">
      <c r="A36" t="s">
        <v>54</v>
      </c>
      <c r="B36" s="27">
        <f t="shared" ref="B36:E36" si="11">SUM(B37:B66)</f>
        <v>39550.526622775076</v>
      </c>
      <c r="C36" s="21">
        <f t="shared" si="11"/>
        <v>39550.526622775076</v>
      </c>
      <c r="D36" s="27">
        <f t="shared" si="11"/>
        <v>39550.526622775076</v>
      </c>
      <c r="E36" s="21">
        <f t="shared" si="11"/>
        <v>31310.833576363595</v>
      </c>
      <c r="F36" s="21"/>
      <c r="G36" s="21"/>
      <c r="H36" s="21"/>
    </row>
    <row r="37" spans="1:8" x14ac:dyDescent="0.25">
      <c r="A37" s="1">
        <v>2021</v>
      </c>
    </row>
    <row r="38" spans="1:8" x14ac:dyDescent="0.25">
      <c r="A38" s="1">
        <v>2022</v>
      </c>
    </row>
    <row r="39" spans="1:8" x14ac:dyDescent="0.25">
      <c r="A39" s="1">
        <v>2023</v>
      </c>
      <c r="B39" s="27"/>
      <c r="C39" s="21"/>
      <c r="D39" s="27"/>
      <c r="E39" s="21"/>
      <c r="F39" s="21"/>
      <c r="G39" s="21"/>
      <c r="H39" s="21"/>
    </row>
    <row r="40" spans="1:8" x14ac:dyDescent="0.25">
      <c r="A40" s="1">
        <v>2024</v>
      </c>
      <c r="B40" s="27"/>
      <c r="C40" s="21"/>
      <c r="D40" s="27"/>
      <c r="E40" s="21"/>
      <c r="F40" s="21"/>
      <c r="G40" s="21"/>
      <c r="H40" s="21"/>
    </row>
    <row r="41" spans="1:8" x14ac:dyDescent="0.25">
      <c r="A41" s="1">
        <v>2025</v>
      </c>
      <c r="B41" s="27">
        <f>(B$6)/B$11*'data sources'!$I60</f>
        <v>715.51701581282828</v>
      </c>
      <c r="C41" s="21">
        <f>(C$6)/C$11*'data sources'!$I60</f>
        <v>715.51701581282828</v>
      </c>
      <c r="D41" s="27">
        <f>(D$6)/D$11*'data sources'!$I60</f>
        <v>715.51701581282828</v>
      </c>
      <c r="E41" s="21">
        <f>(E$6)/E$11*'data sources'!$I60</f>
        <v>566.45097085182238</v>
      </c>
      <c r="F41" s="21"/>
      <c r="G41" s="21"/>
      <c r="H41" s="21"/>
    </row>
    <row r="42" spans="1:8" x14ac:dyDescent="0.25">
      <c r="A42" s="1">
        <v>2026</v>
      </c>
      <c r="B42" s="27">
        <f>(B$6)/B$11*'data sources'!$I61</f>
        <v>778.29863245664239</v>
      </c>
      <c r="C42" s="21">
        <f>(C$6)/C$11*'data sources'!$I61</f>
        <v>778.29863245664239</v>
      </c>
      <c r="D42" s="27">
        <f>(D$6)/D$11*'data sources'!$I61</f>
        <v>778.29863245664239</v>
      </c>
      <c r="E42" s="21">
        <f>(E$6)/E$11*'data sources'!$I61</f>
        <v>616.15308402817516</v>
      </c>
      <c r="F42" s="21"/>
      <c r="G42" s="21"/>
      <c r="H42" s="21"/>
    </row>
    <row r="43" spans="1:8" x14ac:dyDescent="0.25">
      <c r="A43" s="1">
        <v>2027</v>
      </c>
      <c r="B43" s="27">
        <f>(B$6)/B$11*'data sources'!$I62</f>
        <v>828.84470945845283</v>
      </c>
      <c r="C43" s="21">
        <f>(C$6)/C$11*'data sources'!$I62</f>
        <v>828.84470945845283</v>
      </c>
      <c r="D43" s="27">
        <f>(D$6)/D$11*'data sources'!$I62</f>
        <v>828.84470945845283</v>
      </c>
      <c r="E43" s="21">
        <f>(E$6)/E$11*'data sources'!$I62</f>
        <v>656.16872832127513</v>
      </c>
      <c r="F43" s="21"/>
      <c r="G43" s="21"/>
      <c r="H43" s="21"/>
    </row>
    <row r="44" spans="1:8" x14ac:dyDescent="0.25">
      <c r="A44" s="1">
        <v>2028</v>
      </c>
      <c r="B44" s="27">
        <f>(B$6)/B$11*'data sources'!$I63</f>
        <v>915.34444417038037</v>
      </c>
      <c r="C44" s="21">
        <f>(C$6)/C$11*'data sources'!$I63</f>
        <v>915.34444417038037</v>
      </c>
      <c r="D44" s="27">
        <f>(D$6)/D$11*'data sources'!$I63</f>
        <v>915.34444417038037</v>
      </c>
      <c r="E44" s="21">
        <f>(E$6)/E$11*'data sources'!$I63</f>
        <v>724.64768496821773</v>
      </c>
      <c r="F44" s="21"/>
      <c r="G44" s="21"/>
      <c r="H44" s="21"/>
    </row>
    <row r="45" spans="1:8" x14ac:dyDescent="0.25">
      <c r="A45" s="1">
        <v>2029</v>
      </c>
      <c r="B45" s="27">
        <f>(B$6)/B$11*'data sources'!$I64</f>
        <v>986.57805320348257</v>
      </c>
      <c r="C45" s="21">
        <f>(C$6)/C$11*'data sources'!$I64</f>
        <v>986.57805320348257</v>
      </c>
      <c r="D45" s="27">
        <f>(D$6)/D$11*'data sources'!$I64</f>
        <v>986.57805320348257</v>
      </c>
      <c r="E45" s="21">
        <f>(E$6)/E$11*'data sources'!$I64</f>
        <v>781.04095878609041</v>
      </c>
      <c r="F45" s="21"/>
      <c r="G45" s="21"/>
      <c r="H45" s="21"/>
    </row>
    <row r="46" spans="1:8" x14ac:dyDescent="0.25">
      <c r="A46" s="1">
        <v>2030</v>
      </c>
      <c r="B46" s="27">
        <f>(B$6)/B$11*'data sources'!$I65</f>
        <v>1054.6473455182509</v>
      </c>
      <c r="C46" s="21">
        <f>(C$6)/C$11*'data sources'!$I65</f>
        <v>1054.6473455182509</v>
      </c>
      <c r="D46" s="27">
        <f>(D$6)/D$11*'data sources'!$I65</f>
        <v>1054.6473455182509</v>
      </c>
      <c r="E46" s="21">
        <f>(E$6)/E$11*'data sources'!$I65</f>
        <v>834.9291485352818</v>
      </c>
      <c r="F46" s="21"/>
      <c r="G46" s="21"/>
      <c r="H46" s="21"/>
    </row>
    <row r="47" spans="1:8" x14ac:dyDescent="0.25">
      <c r="A47" s="1">
        <v>2031</v>
      </c>
      <c r="B47" s="27">
        <f>(B$6)/B$11*'data sources'!$I66</f>
        <v>1145.3051747211362</v>
      </c>
      <c r="C47" s="21">
        <f>(C$6)/C$11*'data sources'!$I66</f>
        <v>1145.3051747211362</v>
      </c>
      <c r="D47" s="27">
        <f>(D$6)/D$11*'data sources'!$I66</f>
        <v>1145.3051747211362</v>
      </c>
      <c r="E47" s="21">
        <f>(E$6)/E$11*'data sources'!$I66</f>
        <v>906.69992998756607</v>
      </c>
      <c r="F47" s="21"/>
      <c r="G47" s="21"/>
      <c r="H47" s="21"/>
    </row>
    <row r="48" spans="1:8" x14ac:dyDescent="0.25">
      <c r="A48" s="1">
        <v>2032</v>
      </c>
      <c r="B48" s="27">
        <f>(B$6)/B$11*'data sources'!$I67</f>
        <v>1225.7150594742618</v>
      </c>
      <c r="C48" s="21">
        <f>(C$6)/C$11*'data sources'!$I67</f>
        <v>1225.7150594742618</v>
      </c>
      <c r="D48" s="27">
        <f>(D$6)/D$11*'data sources'!$I67</f>
        <v>1225.7150594742618</v>
      </c>
      <c r="E48" s="21">
        <f>(E$6)/E$11*'data sources'!$I67</f>
        <v>970.35775541712394</v>
      </c>
      <c r="F48" s="21"/>
      <c r="G48" s="21"/>
      <c r="H48" s="21"/>
    </row>
    <row r="49" spans="1:8" x14ac:dyDescent="0.25">
      <c r="A49" s="1">
        <v>2033</v>
      </c>
      <c r="B49" s="27">
        <f>(B$6)/B$11*'data sources'!$I68</f>
        <v>1290.670529990253</v>
      </c>
      <c r="C49" s="21">
        <f>(C$6)/C$11*'data sources'!$I68</f>
        <v>1290.670529990253</v>
      </c>
      <c r="D49" s="27">
        <f>(D$6)/D$11*'data sources'!$I68</f>
        <v>1290.670529990253</v>
      </c>
      <c r="E49" s="21">
        <f>(E$6)/E$11*'data sources'!$I68</f>
        <v>1021.7808362422837</v>
      </c>
      <c r="F49" s="21"/>
      <c r="G49" s="21"/>
      <c r="H49" s="21"/>
    </row>
    <row r="50" spans="1:8" x14ac:dyDescent="0.25">
      <c r="A50" s="1">
        <v>2034</v>
      </c>
      <c r="B50" s="27">
        <f>(B$6)/B$11*'data sources'!$I69</f>
        <v>1383.5797785672996</v>
      </c>
      <c r="C50" s="21">
        <f>(C$6)/C$11*'data sources'!$I69</f>
        <v>1383.5797785672996</v>
      </c>
      <c r="D50" s="27">
        <f>(D$6)/D$11*'data sources'!$I69</f>
        <v>1383.5797785672996</v>
      </c>
      <c r="E50" s="21">
        <f>(E$6)/E$11*'data sources'!$I69</f>
        <v>1095.333991365779</v>
      </c>
      <c r="F50" s="21"/>
      <c r="G50" s="21"/>
      <c r="H50" s="21"/>
    </row>
    <row r="51" spans="1:8" x14ac:dyDescent="0.25">
      <c r="A51" s="1">
        <v>2035</v>
      </c>
      <c r="B51" s="27">
        <f>(B$6)/B$11*'data sources'!$I70</f>
        <v>1445.806199370144</v>
      </c>
      <c r="C51" s="21">
        <f>(C$6)/C$11*'data sources'!$I70</f>
        <v>1445.806199370144</v>
      </c>
      <c r="D51" s="27">
        <f>(D$6)/D$11*'data sources'!$I70</f>
        <v>1445.806199370144</v>
      </c>
      <c r="E51" s="21">
        <f>(E$6)/E$11*'data sources'!$I70</f>
        <v>1144.5965745013639</v>
      </c>
      <c r="F51" s="21"/>
      <c r="G51" s="21"/>
      <c r="H51" s="21"/>
    </row>
    <row r="52" spans="1:8" x14ac:dyDescent="0.25">
      <c r="A52" s="1">
        <v>2036</v>
      </c>
      <c r="B52" s="27">
        <f>(B$6)/B$11*'data sources'!$I71</f>
        <v>1476.479260055364</v>
      </c>
      <c r="C52" s="21">
        <f>(C$6)/C$11*'data sources'!$I71</f>
        <v>1476.479260055364</v>
      </c>
      <c r="D52" s="27">
        <f>(D$6)/D$11*'data sources'!$I71</f>
        <v>1476.479260055364</v>
      </c>
      <c r="E52" s="21">
        <f>(E$6)/E$11*'data sources'!$I71</f>
        <v>1168.8794142104964</v>
      </c>
      <c r="F52" s="21"/>
      <c r="G52" s="21"/>
      <c r="H52" s="21"/>
    </row>
    <row r="53" spans="1:8" x14ac:dyDescent="0.25">
      <c r="A53" s="1">
        <v>2037</v>
      </c>
      <c r="B53" s="27">
        <f>(B$6)/B$11*'data sources'!$I72</f>
        <v>1571.2508378342382</v>
      </c>
      <c r="C53" s="21">
        <f>(C$6)/C$11*'data sources'!$I72</f>
        <v>1571.2508378342382</v>
      </c>
      <c r="D53" s="27">
        <f>(D$6)/D$11*'data sources'!$I72</f>
        <v>1571.2508378342382</v>
      </c>
      <c r="E53" s="21">
        <f>(E$6)/E$11*'data sources'!$I72</f>
        <v>1243.9069132854386</v>
      </c>
      <c r="F53" s="21"/>
      <c r="G53" s="21"/>
      <c r="H53" s="21"/>
    </row>
    <row r="54" spans="1:8" x14ac:dyDescent="0.25">
      <c r="A54" s="1">
        <v>2038</v>
      </c>
      <c r="B54" s="27">
        <f>(B$6)/B$11*'data sources'!$I73</f>
        <v>1687.5710554061097</v>
      </c>
      <c r="C54" s="21">
        <f>(C$6)/C$11*'data sources'!$I73</f>
        <v>1687.5710554061097</v>
      </c>
      <c r="D54" s="27">
        <f>(D$6)/D$11*'data sources'!$I73</f>
        <v>1687.5710554061097</v>
      </c>
      <c r="E54" s="21">
        <f>(E$6)/E$11*'data sources'!$I73</f>
        <v>1335.9937521965035</v>
      </c>
      <c r="F54" s="21"/>
      <c r="G54" s="21"/>
      <c r="H54" s="21"/>
    </row>
    <row r="55" spans="1:8" x14ac:dyDescent="0.25">
      <c r="A55" s="1">
        <v>2039</v>
      </c>
      <c r="B55" s="27">
        <f>(B$6)/B$11*'data sources'!$I74</f>
        <v>1750.9317969385506</v>
      </c>
      <c r="C55" s="21">
        <f>(C$6)/C$11*'data sources'!$I74</f>
        <v>1750.9317969385506</v>
      </c>
      <c r="D55" s="27">
        <f>(D$6)/D$11*'data sources'!$I74</f>
        <v>1750.9317969385506</v>
      </c>
      <c r="E55" s="21">
        <f>(E$6)/E$11*'data sources'!$I74</f>
        <v>1386.1543392430192</v>
      </c>
      <c r="F55" s="21"/>
      <c r="G55" s="21"/>
      <c r="H55" s="21"/>
    </row>
    <row r="56" spans="1:8" x14ac:dyDescent="0.25">
      <c r="A56" s="1">
        <v>2040</v>
      </c>
      <c r="B56" s="27">
        <f>(B$6)/B$11*'data sources'!$I75</f>
        <v>1810.1634335334386</v>
      </c>
      <c r="C56" s="21">
        <f>(C$6)/C$11*'data sources'!$I75</f>
        <v>1810.1634335334386</v>
      </c>
      <c r="D56" s="27">
        <f>(D$6)/D$11*'data sources'!$I75</f>
        <v>1810.1634335334386</v>
      </c>
      <c r="E56" s="21">
        <f>(E$6)/E$11*'data sources'!$I75</f>
        <v>1433.0460515473055</v>
      </c>
      <c r="F56" s="21"/>
      <c r="G56" s="21"/>
      <c r="H56" s="21"/>
    </row>
    <row r="57" spans="1:8" x14ac:dyDescent="0.25">
      <c r="A57" s="1">
        <v>2041</v>
      </c>
      <c r="B57" s="27">
        <f>(B$6)/B$11*'data sources'!$I76</f>
        <v>1867.8151365516562</v>
      </c>
      <c r="C57" s="21">
        <f>(C$6)/C$11*'data sources'!$I76</f>
        <v>1867.8151365516562</v>
      </c>
      <c r="D57" s="27">
        <f>(D$6)/D$11*'data sources'!$I76</f>
        <v>1867.8151365516562</v>
      </c>
      <c r="E57" s="21">
        <f>(E$6)/E$11*'data sources'!$I76</f>
        <v>1478.6869831033944</v>
      </c>
      <c r="F57" s="21"/>
      <c r="G57" s="21"/>
      <c r="H57" s="21"/>
    </row>
    <row r="58" spans="1:8" x14ac:dyDescent="0.25">
      <c r="A58" s="1">
        <v>2042</v>
      </c>
      <c r="B58" s="27">
        <f>(B$6)/B$11*'data sources'!$I77</f>
        <v>1893.3297322280923</v>
      </c>
      <c r="C58" s="21">
        <f>(C$6)/C$11*'data sources'!$I77</f>
        <v>1893.3297322280923</v>
      </c>
      <c r="D58" s="27">
        <f>(D$6)/D$11*'data sources'!$I77</f>
        <v>1893.3297322280923</v>
      </c>
      <c r="E58" s="21">
        <f>(E$6)/E$11*'data sources'!$I77</f>
        <v>1498.8860380139065</v>
      </c>
      <c r="F58" s="21"/>
      <c r="G58" s="21"/>
      <c r="H58" s="21"/>
    </row>
    <row r="59" spans="1:8" x14ac:dyDescent="0.25">
      <c r="A59" s="1">
        <v>2043</v>
      </c>
      <c r="B59" s="27">
        <f>(B$6)/B$11*'data sources'!$I78</f>
        <v>1959.221630156952</v>
      </c>
      <c r="C59" s="21">
        <f>(C$6)/C$11*'data sources'!$I78</f>
        <v>1959.221630156952</v>
      </c>
      <c r="D59" s="27">
        <f>(D$6)/D$11*'data sources'!$I78</f>
        <v>1959.221630156952</v>
      </c>
      <c r="E59" s="21">
        <f>(E$6)/E$11*'data sources'!$I78</f>
        <v>1551.050457207587</v>
      </c>
      <c r="F59" s="21"/>
      <c r="G59" s="21"/>
      <c r="H59" s="21"/>
    </row>
    <row r="60" spans="1:8" x14ac:dyDescent="0.25">
      <c r="A60" s="1">
        <v>2044</v>
      </c>
      <c r="B60" s="27">
        <f>(B$6)/B$11*'data sources'!$I79</f>
        <v>2067.8395390382821</v>
      </c>
      <c r="C60" s="21">
        <f>(C$6)/C$11*'data sources'!$I79</f>
        <v>2067.8395390382821</v>
      </c>
      <c r="D60" s="27">
        <f>(D$6)/D$11*'data sources'!$I79</f>
        <v>2067.8395390382821</v>
      </c>
      <c r="E60" s="21">
        <f>(E$6)/E$11*'data sources'!$I79</f>
        <v>1637.0396350719732</v>
      </c>
      <c r="F60" s="21"/>
      <c r="G60" s="21"/>
      <c r="H60" s="21"/>
    </row>
    <row r="61" spans="1:8" x14ac:dyDescent="0.25">
      <c r="A61" s="1">
        <v>2045</v>
      </c>
      <c r="B61" s="27">
        <f>(B$6)/B$11*'data sources'!$I80</f>
        <v>2177.5618970934829</v>
      </c>
      <c r="C61" s="21">
        <f>(C$6)/C$11*'data sources'!$I80</f>
        <v>2177.5618970934829</v>
      </c>
      <c r="D61" s="27">
        <f>(D$6)/D$11*'data sources'!$I80</f>
        <v>2177.5618970934829</v>
      </c>
      <c r="E61" s="21">
        <f>(E$6)/E$11*'data sources'!$I80</f>
        <v>1723.9031685323405</v>
      </c>
      <c r="F61" s="21"/>
      <c r="G61" s="21"/>
      <c r="H61" s="21"/>
    </row>
    <row r="62" spans="1:8" x14ac:dyDescent="0.25">
      <c r="A62" s="1">
        <v>2046</v>
      </c>
      <c r="B62" s="27">
        <f>(B$6)/B$11*'data sources'!$I81</f>
        <v>2257.4138314265206</v>
      </c>
      <c r="C62" s="21">
        <f>(C$6)/C$11*'data sources'!$I81</f>
        <v>2257.4138314265206</v>
      </c>
      <c r="D62" s="27">
        <f>(D$6)/D$11*'data sources'!$I81</f>
        <v>2257.4138314265206</v>
      </c>
      <c r="E62" s="21">
        <f>(E$6)/E$11*'data sources'!$I81</f>
        <v>1787.1192832126624</v>
      </c>
      <c r="F62" s="21"/>
      <c r="G62" s="21"/>
      <c r="H62" s="21"/>
    </row>
    <row r="63" spans="1:8" x14ac:dyDescent="0.25">
      <c r="A63" s="1">
        <v>2047</v>
      </c>
      <c r="B63" s="27">
        <f>(B$6)/B$11*'data sources'!$I82</f>
        <v>2337.8240625597705</v>
      </c>
      <c r="C63" s="21">
        <f>(C$6)/C$11*'data sources'!$I82</f>
        <v>2337.8240625597705</v>
      </c>
      <c r="D63" s="27">
        <f>(D$6)/D$11*'data sources'!$I82</f>
        <v>2337.8240625597705</v>
      </c>
      <c r="E63" s="21">
        <f>(E$6)/E$11*'data sources'!$I82</f>
        <v>1850.7773828598183</v>
      </c>
      <c r="F63" s="21"/>
      <c r="G63" s="21"/>
      <c r="H63" s="21"/>
    </row>
    <row r="64" spans="1:8" x14ac:dyDescent="0.25">
      <c r="A64" s="1">
        <v>2048</v>
      </c>
      <c r="B64" s="27">
        <f>(B$6)/B$11*'data sources'!$I83</f>
        <v>2419.7131878318642</v>
      </c>
      <c r="C64" s="21">
        <f>(C$6)/C$11*'data sources'!$I83</f>
        <v>2419.7131878318642</v>
      </c>
      <c r="D64" s="27">
        <f>(D$6)/D$11*'data sources'!$I83</f>
        <v>2419.7131878318642</v>
      </c>
      <c r="E64" s="21">
        <f>(E$6)/E$11*'data sources'!$I83</f>
        <v>1915.6062737002258</v>
      </c>
      <c r="F64" s="21"/>
      <c r="G64" s="21"/>
      <c r="H64" s="21"/>
    </row>
    <row r="65" spans="1:8" x14ac:dyDescent="0.25">
      <c r="A65" s="1">
        <v>2049</v>
      </c>
      <c r="B65" s="27">
        <f>(B$6)/B$11*'data sources'!$I84</f>
        <v>2503.1042793776182</v>
      </c>
      <c r="C65" s="21">
        <f>(C$6)/C$11*'data sources'!$I84</f>
        <v>2503.1042793776182</v>
      </c>
      <c r="D65" s="27">
        <f>(D$6)/D$11*'data sources'!$I84</f>
        <v>2503.1042793776182</v>
      </c>
      <c r="E65" s="21">
        <f>(E$6)/E$11*'data sources'!$I84</f>
        <v>1981.6242211739477</v>
      </c>
      <c r="F65" s="21"/>
      <c r="G65" s="21"/>
      <c r="H65" s="21"/>
    </row>
    <row r="66" spans="1:8" x14ac:dyDescent="0.25">
      <c r="A66" s="1">
        <v>2050</v>
      </c>
    </row>
    <row r="67" spans="1:8" x14ac:dyDescent="0.25">
      <c r="A67" s="1"/>
    </row>
    <row r="68" spans="1:8" x14ac:dyDescent="0.25">
      <c r="A68" t="s">
        <v>55</v>
      </c>
      <c r="B68" s="27">
        <f t="shared" ref="B68:E68" si="12">SUM(B69:B98)</f>
        <v>0</v>
      </c>
      <c r="C68" s="21">
        <f t="shared" si="12"/>
        <v>7255.52089643002</v>
      </c>
      <c r="D68" s="27">
        <f t="shared" si="12"/>
        <v>7255.52089643002</v>
      </c>
      <c r="E68" s="21">
        <f t="shared" si="12"/>
        <v>4897.4766050902635</v>
      </c>
      <c r="F68" s="21"/>
      <c r="G68" s="21"/>
      <c r="H68" s="21"/>
    </row>
    <row r="69" spans="1:8" x14ac:dyDescent="0.25">
      <c r="A69" s="1">
        <v>2021</v>
      </c>
    </row>
    <row r="70" spans="1:8" x14ac:dyDescent="0.25">
      <c r="A70" s="1">
        <v>2022</v>
      </c>
    </row>
    <row r="71" spans="1:8" x14ac:dyDescent="0.25">
      <c r="A71" s="1">
        <v>2023</v>
      </c>
      <c r="B71" s="27"/>
      <c r="C71" s="21"/>
      <c r="D71" s="27"/>
      <c r="E71" s="21"/>
      <c r="F71" s="21"/>
      <c r="G71" s="21"/>
      <c r="H71" s="21"/>
    </row>
    <row r="72" spans="1:8" x14ac:dyDescent="0.25">
      <c r="A72" s="1">
        <v>2024</v>
      </c>
      <c r="B72" s="27"/>
      <c r="C72" s="21"/>
      <c r="D72" s="27"/>
      <c r="E72" s="21"/>
      <c r="F72" s="21"/>
      <c r="G72" s="21"/>
      <c r="H72" s="21"/>
    </row>
    <row r="73" spans="1:8" x14ac:dyDescent="0.25">
      <c r="A73" s="1">
        <v>2025</v>
      </c>
      <c r="B73" s="27">
        <f>(B$8)/B$15*'data sources'!$I60</f>
        <v>0</v>
      </c>
      <c r="C73" s="21">
        <f>(C$8)/C$15*'data sources'!$I60</f>
        <v>131.26117660824627</v>
      </c>
      <c r="D73" s="27">
        <f>(D$8)/D$15*'data sources'!$I60</f>
        <v>131.26117660824627</v>
      </c>
      <c r="E73" s="21">
        <f>(E$8)/E$15*'data sources'!$I60</f>
        <v>88.601294210566238</v>
      </c>
      <c r="F73" s="21"/>
      <c r="G73" s="21"/>
      <c r="H73" s="21"/>
    </row>
    <row r="74" spans="1:8" x14ac:dyDescent="0.25">
      <c r="A74" s="1">
        <v>2026</v>
      </c>
      <c r="B74" s="27">
        <f>(B$8)/B$15*'data sources'!$I61</f>
        <v>0</v>
      </c>
      <c r="C74" s="21">
        <f>(C$8)/C$15*'data sources'!$I61</f>
        <v>142.77842733452474</v>
      </c>
      <c r="D74" s="27">
        <f>(D$8)/D$15*'data sources'!$I61</f>
        <v>142.77842733452474</v>
      </c>
      <c r="E74" s="21">
        <f>(E$8)/E$15*'data sources'!$I61</f>
        <v>96.375438450804197</v>
      </c>
      <c r="F74" s="21"/>
      <c r="G74" s="21"/>
      <c r="H74" s="21"/>
    </row>
    <row r="75" spans="1:8" x14ac:dyDescent="0.25">
      <c r="A75" s="1">
        <v>2027</v>
      </c>
      <c r="B75" s="27">
        <f>(B$8)/B$15*'data sources'!$I62</f>
        <v>0</v>
      </c>
      <c r="C75" s="21">
        <f>(C$8)/C$15*'data sources'!$I62</f>
        <v>152.051075494613</v>
      </c>
      <c r="D75" s="27">
        <f>(D$8)/D$15*'data sources'!$I62</f>
        <v>152.051075494613</v>
      </c>
      <c r="E75" s="21">
        <f>(E$8)/E$15*'data sources'!$I62</f>
        <v>102.63447595886377</v>
      </c>
      <c r="F75" s="21"/>
      <c r="G75" s="21"/>
      <c r="H75" s="21"/>
    </row>
    <row r="76" spans="1:8" x14ac:dyDescent="0.25">
      <c r="A76" s="1">
        <v>2028</v>
      </c>
      <c r="B76" s="27">
        <f>(B$8)/B$15*'data sources'!$I63</f>
        <v>0</v>
      </c>
      <c r="C76" s="21">
        <f>(C$8)/C$15*'data sources'!$I63</f>
        <v>167.91940106013507</v>
      </c>
      <c r="D76" s="27">
        <f>(D$8)/D$15*'data sources'!$I63</f>
        <v>167.91940106013507</v>
      </c>
      <c r="E76" s="21">
        <f>(E$8)/E$15*'data sources'!$I63</f>
        <v>113.34559571559117</v>
      </c>
      <c r="F76" s="21"/>
      <c r="G76" s="21"/>
      <c r="H76" s="21"/>
    </row>
    <row r="77" spans="1:8" x14ac:dyDescent="0.25">
      <c r="A77" s="1">
        <v>2029</v>
      </c>
      <c r="B77" s="27">
        <f>(B$8)/B$15*'data sources'!$I64</f>
        <v>0</v>
      </c>
      <c r="C77" s="21">
        <f>(C$8)/C$15*'data sources'!$I64</f>
        <v>180.98716482968703</v>
      </c>
      <c r="D77" s="27">
        <f>(D$8)/D$15*'data sources'!$I64</f>
        <v>180.98716482968703</v>
      </c>
      <c r="E77" s="21">
        <f>(E$8)/E$15*'data sources'!$I64</f>
        <v>122.16633626003875</v>
      </c>
      <c r="F77" s="21"/>
      <c r="G77" s="21"/>
      <c r="H77" s="21"/>
    </row>
    <row r="78" spans="1:8" x14ac:dyDescent="0.25">
      <c r="A78" s="1">
        <v>2030</v>
      </c>
      <c r="B78" s="27">
        <f>(B$8)/B$15*'data sources'!$I65</f>
        <v>0</v>
      </c>
      <c r="C78" s="21">
        <f>(C$8)/C$15*'data sources'!$I65</f>
        <v>193.47443655442316</v>
      </c>
      <c r="D78" s="27">
        <f>(D$8)/D$15*'data sources'!$I65</f>
        <v>193.47443655442316</v>
      </c>
      <c r="E78" s="21">
        <f>(E$8)/E$15*'data sources'!$I65</f>
        <v>130.59524467423566</v>
      </c>
      <c r="F78" s="21"/>
      <c r="G78" s="21"/>
      <c r="H78" s="21"/>
    </row>
    <row r="79" spans="1:8" x14ac:dyDescent="0.25">
      <c r="A79" s="1">
        <v>2031</v>
      </c>
      <c r="B79" s="27">
        <f>(B$8)/B$15*'data sources'!$I66</f>
        <v>0</v>
      </c>
      <c r="C79" s="21">
        <f>(C$8)/C$15*'data sources'!$I66</f>
        <v>210.1055621138928</v>
      </c>
      <c r="D79" s="27">
        <f>(D$8)/D$15*'data sources'!$I66</f>
        <v>210.1055621138928</v>
      </c>
      <c r="E79" s="21">
        <f>(E$8)/E$15*'data sources'!$I66</f>
        <v>141.82125442687763</v>
      </c>
      <c r="F79" s="21"/>
      <c r="G79" s="21"/>
      <c r="H79" s="21"/>
    </row>
    <row r="80" spans="1:8" x14ac:dyDescent="0.25">
      <c r="A80" s="1">
        <v>2032</v>
      </c>
      <c r="B80" s="27">
        <f>(B$8)/B$15*'data sources'!$I67</f>
        <v>0</v>
      </c>
      <c r="C80" s="21">
        <f>(C$8)/C$15*'data sources'!$I67</f>
        <v>224.85670827865397</v>
      </c>
      <c r="D80" s="27">
        <f>(D$8)/D$15*'data sources'!$I67</f>
        <v>224.85670827865397</v>
      </c>
      <c r="E80" s="21">
        <f>(E$8)/E$15*'data sources'!$I67</f>
        <v>151.77827808809144</v>
      </c>
      <c r="F80" s="21"/>
      <c r="G80" s="21"/>
      <c r="H80" s="21"/>
    </row>
    <row r="81" spans="1:8" x14ac:dyDescent="0.25">
      <c r="A81" s="1">
        <v>2033</v>
      </c>
      <c r="B81" s="27">
        <f>(B$8)/B$15*'data sources'!$I68</f>
        <v>0</v>
      </c>
      <c r="C81" s="21">
        <f>(C$8)/C$15*'data sources'!$I68</f>
        <v>236.77275122193126</v>
      </c>
      <c r="D81" s="27">
        <f>(D$8)/D$15*'data sources'!$I68</f>
        <v>236.77275122193126</v>
      </c>
      <c r="E81" s="21">
        <f>(E$8)/E$15*'data sources'!$I68</f>
        <v>159.82160707480361</v>
      </c>
      <c r="F81" s="21"/>
      <c r="G81" s="21"/>
      <c r="H81" s="21"/>
    </row>
    <row r="82" spans="1:8" x14ac:dyDescent="0.25">
      <c r="A82" s="1">
        <v>2034</v>
      </c>
      <c r="B82" s="27">
        <f>(B$8)/B$15*'data sources'!$I69</f>
        <v>0</v>
      </c>
      <c r="C82" s="21">
        <f>(C$8)/C$15*'data sources'!$I69</f>
        <v>253.81689834421485</v>
      </c>
      <c r="D82" s="27">
        <f>(D$8)/D$15*'data sources'!$I69</f>
        <v>253.81689834421485</v>
      </c>
      <c r="E82" s="21">
        <f>(E$8)/E$15*'data sources'!$I69</f>
        <v>171.32640638234503</v>
      </c>
      <c r="F82" s="21"/>
      <c r="G82" s="21"/>
      <c r="H82" s="21"/>
    </row>
    <row r="83" spans="1:8" x14ac:dyDescent="0.25">
      <c r="A83" s="1">
        <v>2035</v>
      </c>
      <c r="B83" s="27">
        <f>(B$8)/B$15*'data sources'!$I70</f>
        <v>0</v>
      </c>
      <c r="C83" s="21">
        <f>(C$8)/C$15*'data sources'!$I70</f>
        <v>265.23229871931625</v>
      </c>
      <c r="D83" s="27">
        <f>(D$8)/D$15*'data sources'!$I70</f>
        <v>265.23229871931625</v>
      </c>
      <c r="E83" s="21">
        <f>(E$8)/E$15*'data sources'!$I70</f>
        <v>179.03180163553847</v>
      </c>
      <c r="F83" s="21"/>
      <c r="G83" s="21"/>
      <c r="H83" s="21"/>
    </row>
    <row r="84" spans="1:8" x14ac:dyDescent="0.25">
      <c r="A84" s="1">
        <v>2036</v>
      </c>
      <c r="B84" s="27">
        <f>(B$8)/B$15*'data sources'!$I71</f>
        <v>0</v>
      </c>
      <c r="C84" s="21">
        <f>(C$8)/C$15*'data sources'!$I71</f>
        <v>270.85925369975701</v>
      </c>
      <c r="D84" s="27">
        <f>(D$8)/D$15*'data sources'!$I71</f>
        <v>270.85925369975701</v>
      </c>
      <c r="E84" s="21">
        <f>(E$8)/E$15*'data sources'!$I71</f>
        <v>182.829996247336</v>
      </c>
      <c r="F84" s="21"/>
      <c r="G84" s="21"/>
      <c r="H84" s="21"/>
    </row>
    <row r="85" spans="1:8" x14ac:dyDescent="0.25">
      <c r="A85" s="1">
        <v>2037</v>
      </c>
      <c r="B85" s="27">
        <f>(B$8)/B$15*'data sources'!$I72</f>
        <v>0</v>
      </c>
      <c r="C85" s="21">
        <f>(C$8)/C$15*'data sources'!$I72</f>
        <v>288.24504402110011</v>
      </c>
      <c r="D85" s="27">
        <f>(D$8)/D$15*'data sources'!$I72</f>
        <v>288.24504402110011</v>
      </c>
      <c r="E85" s="21">
        <f>(E$8)/E$15*'data sources'!$I72</f>
        <v>194.56540471424256</v>
      </c>
      <c r="F85" s="21"/>
      <c r="G85" s="21"/>
      <c r="H85" s="21"/>
    </row>
    <row r="86" spans="1:8" x14ac:dyDescent="0.25">
      <c r="A86" s="1">
        <v>2038</v>
      </c>
      <c r="B86" s="27">
        <f>(B$8)/B$15*'data sources'!$I73</f>
        <v>0</v>
      </c>
      <c r="C86" s="21">
        <f>(C$8)/C$15*'data sources'!$I73</f>
        <v>309.5839196654008</v>
      </c>
      <c r="D86" s="27">
        <f>(D$8)/D$15*'data sources'!$I73</f>
        <v>309.5839196654008</v>
      </c>
      <c r="E86" s="21">
        <f>(E$8)/E$15*'data sources'!$I73</f>
        <v>208.96914577414555</v>
      </c>
      <c r="F86" s="21"/>
      <c r="G86" s="21"/>
      <c r="H86" s="21"/>
    </row>
    <row r="87" spans="1:8" x14ac:dyDescent="0.25">
      <c r="A87" s="1">
        <v>2039</v>
      </c>
      <c r="B87" s="27">
        <f>(B$8)/B$15*'data sources'!$I74</f>
        <v>0</v>
      </c>
      <c r="C87" s="21">
        <f>(C$8)/C$15*'data sources'!$I74</f>
        <v>321.20741051260489</v>
      </c>
      <c r="D87" s="27">
        <f>(D$8)/D$15*'data sources'!$I74</f>
        <v>321.20741051260489</v>
      </c>
      <c r="E87" s="21">
        <f>(E$8)/E$15*'data sources'!$I74</f>
        <v>216.8150020960083</v>
      </c>
      <c r="F87" s="21"/>
      <c r="G87" s="21"/>
      <c r="H87" s="21"/>
    </row>
    <row r="88" spans="1:8" x14ac:dyDescent="0.25">
      <c r="A88" s="1">
        <v>2040</v>
      </c>
      <c r="B88" s="27">
        <f>(B$8)/B$15*'data sources'!$I75</f>
        <v>0</v>
      </c>
      <c r="C88" s="21">
        <f>(C$8)/C$15*'data sources'!$I75</f>
        <v>332.0734194824193</v>
      </c>
      <c r="D88" s="27">
        <f>(D$8)/D$15*'data sources'!$I75</f>
        <v>332.0734194824193</v>
      </c>
      <c r="E88" s="21">
        <f>(E$8)/E$15*'data sources'!$I75</f>
        <v>224.14955815063303</v>
      </c>
      <c r="F88" s="21"/>
      <c r="G88" s="21"/>
      <c r="H88" s="21"/>
    </row>
    <row r="89" spans="1:8" x14ac:dyDescent="0.25">
      <c r="A89" s="1">
        <v>2041</v>
      </c>
      <c r="B89" s="27">
        <f>(B$8)/B$15*'data sources'!$I76</f>
        <v>0</v>
      </c>
      <c r="C89" s="21">
        <f>(C$8)/C$15*'data sources'!$I76</f>
        <v>342.64959056486913</v>
      </c>
      <c r="D89" s="27">
        <f>(D$8)/D$15*'data sources'!$I76</f>
        <v>342.64959056486913</v>
      </c>
      <c r="E89" s="21">
        <f>(E$8)/E$15*'data sources'!$I76</f>
        <v>231.28847363128665</v>
      </c>
      <c r="F89" s="21"/>
      <c r="G89" s="21"/>
      <c r="H89" s="21"/>
    </row>
    <row r="90" spans="1:8" x14ac:dyDescent="0.25">
      <c r="A90" s="1">
        <v>2042</v>
      </c>
      <c r="B90" s="27">
        <f>(B$8)/B$15*'data sources'!$I77</f>
        <v>0</v>
      </c>
      <c r="C90" s="21">
        <f>(C$8)/C$15*'data sources'!$I77</f>
        <v>347.33022816699258</v>
      </c>
      <c r="D90" s="27">
        <f>(D$8)/D$15*'data sources'!$I77</f>
        <v>347.33022816699258</v>
      </c>
      <c r="E90" s="21">
        <f>(E$8)/E$15*'data sources'!$I77</f>
        <v>234.44790401271999</v>
      </c>
      <c r="F90" s="21"/>
      <c r="G90" s="21"/>
      <c r="H90" s="21"/>
    </row>
    <row r="91" spans="1:8" x14ac:dyDescent="0.25">
      <c r="A91" s="1">
        <v>2043</v>
      </c>
      <c r="B91" s="27">
        <f>(B$8)/B$15*'data sources'!$I78</f>
        <v>0</v>
      </c>
      <c r="C91" s="21">
        <f>(C$8)/C$15*'data sources'!$I78</f>
        <v>359.41805816956384</v>
      </c>
      <c r="D91" s="27">
        <f>(D$8)/D$15*'data sources'!$I78</f>
        <v>359.41805816956384</v>
      </c>
      <c r="E91" s="21">
        <f>(E$8)/E$15*'data sources'!$I78</f>
        <v>242.6071892644556</v>
      </c>
      <c r="F91" s="21"/>
      <c r="G91" s="21"/>
      <c r="H91" s="21"/>
    </row>
    <row r="92" spans="1:8" x14ac:dyDescent="0.25">
      <c r="A92" s="1">
        <v>2044</v>
      </c>
      <c r="B92" s="27">
        <f>(B$8)/B$15*'data sources'!$I79</f>
        <v>0</v>
      </c>
      <c r="C92" s="21">
        <f>(C$8)/C$15*'data sources'!$I79</f>
        <v>379.34394980513076</v>
      </c>
      <c r="D92" s="27">
        <f>(D$8)/D$15*'data sources'!$I79</f>
        <v>379.34394980513076</v>
      </c>
      <c r="E92" s="21">
        <f>(E$8)/E$15*'data sources'!$I79</f>
        <v>256.05716611846327</v>
      </c>
      <c r="F92" s="21"/>
      <c r="G92" s="21"/>
      <c r="H92" s="21"/>
    </row>
    <row r="93" spans="1:8" x14ac:dyDescent="0.25">
      <c r="A93" s="1">
        <v>2045</v>
      </c>
      <c r="B93" s="27">
        <f>(B$8)/B$15*'data sources'!$I80</f>
        <v>0</v>
      </c>
      <c r="C93" s="21">
        <f>(C$8)/C$15*'data sources'!$I80</f>
        <v>399.47245199343439</v>
      </c>
      <c r="D93" s="27">
        <f>(D$8)/D$15*'data sources'!$I80</f>
        <v>399.47245199343439</v>
      </c>
      <c r="E93" s="21">
        <f>(E$8)/E$15*'data sources'!$I80</f>
        <v>269.64390509556819</v>
      </c>
      <c r="F93" s="21"/>
      <c r="G93" s="21"/>
      <c r="H93" s="21"/>
    </row>
    <row r="94" spans="1:8" x14ac:dyDescent="0.25">
      <c r="A94" s="1">
        <v>2046</v>
      </c>
      <c r="B94" s="27">
        <f>(B$8)/B$15*'data sources'!$I81</f>
        <v>0</v>
      </c>
      <c r="C94" s="21">
        <f>(C$8)/C$15*'data sources'!$I81</f>
        <v>414.12124248109598</v>
      </c>
      <c r="D94" s="27">
        <f>(D$8)/D$15*'data sources'!$I81</f>
        <v>414.12124248109598</v>
      </c>
      <c r="E94" s="21">
        <f>(E$8)/E$15*'data sources'!$I81</f>
        <v>279.53183867473979</v>
      </c>
      <c r="F94" s="21"/>
      <c r="G94" s="21"/>
      <c r="H94" s="21"/>
    </row>
    <row r="95" spans="1:8" x14ac:dyDescent="0.25">
      <c r="A95" s="1">
        <v>2047</v>
      </c>
      <c r="B95" s="27">
        <f>(B$8)/B$15*'data sources'!$I82</f>
        <v>0</v>
      </c>
      <c r="C95" s="21">
        <f>(C$8)/C$15*'data sources'!$I82</f>
        <v>428.8724521890876</v>
      </c>
      <c r="D95" s="27">
        <f>(D$8)/D$15*'data sources'!$I82</f>
        <v>428.8724521890876</v>
      </c>
      <c r="E95" s="21">
        <f>(E$8)/E$15*'data sources'!$I82</f>
        <v>289.48890522763412</v>
      </c>
      <c r="F95" s="21"/>
      <c r="G95" s="21"/>
      <c r="H95" s="21"/>
    </row>
    <row r="96" spans="1:8" x14ac:dyDescent="0.25">
      <c r="A96" s="1">
        <v>2048</v>
      </c>
      <c r="B96" s="27">
        <f>(B$8)/B$15*'data sources'!$I83</f>
        <v>0</v>
      </c>
      <c r="C96" s="21">
        <f>(C$8)/C$15*'data sources'!$I83</f>
        <v>443.89496415887544</v>
      </c>
      <c r="D96" s="27">
        <f>(D$8)/D$15*'data sources'!$I83</f>
        <v>443.89496415887544</v>
      </c>
      <c r="E96" s="21">
        <f>(E$8)/E$15*'data sources'!$I83</f>
        <v>299.62910080724095</v>
      </c>
      <c r="F96" s="21"/>
      <c r="G96" s="21"/>
      <c r="H96" s="21"/>
    </row>
    <row r="97" spans="1:8" x14ac:dyDescent="0.25">
      <c r="A97" s="1">
        <v>2049</v>
      </c>
      <c r="B97" s="27">
        <f>(B$8)/B$15*'data sources'!$I84</f>
        <v>0</v>
      </c>
      <c r="C97" s="21">
        <f>(C$8)/C$15*'data sources'!$I84</f>
        <v>459.19301096005034</v>
      </c>
      <c r="D97" s="27">
        <f>(D$8)/D$15*'data sources'!$I84</f>
        <v>459.19301096005034</v>
      </c>
      <c r="E97" s="21">
        <f>(E$8)/E$15*'data sources'!$I84</f>
        <v>309.955282398034</v>
      </c>
      <c r="F97" s="21"/>
      <c r="G97" s="21"/>
      <c r="H97" s="21"/>
    </row>
    <row r="98" spans="1:8" x14ac:dyDescent="0.25">
      <c r="A98" s="1">
        <v>2050</v>
      </c>
    </row>
    <row r="99" spans="1:8" x14ac:dyDescent="0.25">
      <c r="A99" s="1"/>
    </row>
    <row r="100" spans="1:8" x14ac:dyDescent="0.25">
      <c r="A100" t="s">
        <v>43</v>
      </c>
      <c r="B100" s="27">
        <f t="shared" ref="B100:D100" si="13">SUM(B102:B131)</f>
        <v>3779.7177751006684</v>
      </c>
      <c r="C100" s="21">
        <f t="shared" ref="C100" si="14">SUM(C102:C131)</f>
        <v>3779.7177751006684</v>
      </c>
      <c r="D100" s="27">
        <f t="shared" si="13"/>
        <v>3779.7177751006684</v>
      </c>
      <c r="E100" s="21">
        <f t="shared" ref="E100" si="15">SUM(E102:E131)</f>
        <v>3779.7177751006684</v>
      </c>
      <c r="F100" s="21"/>
      <c r="G100" s="21"/>
      <c r="H100" s="21"/>
    </row>
    <row r="101" spans="1:8" x14ac:dyDescent="0.25">
      <c r="A101" t="s">
        <v>44</v>
      </c>
      <c r="B101" s="29">
        <f t="shared" ref="B101:E101" si="16">(1.12*B$13-0.02*B$13*B$13)/3.413</f>
        <v>3.2757105186053339</v>
      </c>
      <c r="C101" s="14">
        <f t="shared" si="16"/>
        <v>3.2757105186053339</v>
      </c>
      <c r="D101" s="29">
        <f t="shared" si="16"/>
        <v>3.2757105186053339</v>
      </c>
      <c r="E101" s="14">
        <f t="shared" si="16"/>
        <v>3.2757105186053339</v>
      </c>
      <c r="F101" s="14"/>
      <c r="G101" s="14"/>
      <c r="H101" s="14"/>
    </row>
    <row r="102" spans="1:8" x14ac:dyDescent="0.25">
      <c r="A102" s="1">
        <v>2021</v>
      </c>
    </row>
    <row r="103" spans="1:8" x14ac:dyDescent="0.25">
      <c r="A103" s="1">
        <v>2022</v>
      </c>
    </row>
    <row r="104" spans="1:8" x14ac:dyDescent="0.25">
      <c r="A104" s="1">
        <v>2023</v>
      </c>
      <c r="B104" s="27"/>
      <c r="C104" s="21"/>
      <c r="D104" s="27"/>
      <c r="E104" s="21"/>
      <c r="F104" s="21"/>
      <c r="G104" s="21"/>
      <c r="H104" s="21"/>
    </row>
    <row r="105" spans="1:8" x14ac:dyDescent="0.25">
      <c r="A105" s="1">
        <v>2024</v>
      </c>
      <c r="B105" s="27"/>
      <c r="C105" s="21"/>
      <c r="D105" s="27"/>
      <c r="E105" s="21"/>
      <c r="F105" s="21"/>
      <c r="G105" s="21"/>
      <c r="H105" s="21"/>
    </row>
    <row r="106" spans="1:8" x14ac:dyDescent="0.25">
      <c r="A106" s="1">
        <v>2025</v>
      </c>
      <c r="B106" s="27">
        <f>B$7/B$101*'data sources'!$K60</f>
        <v>118.00444603266256</v>
      </c>
      <c r="C106" s="21">
        <f>C$7/C$101*'data sources'!$K60</f>
        <v>118.00444603266256</v>
      </c>
      <c r="D106" s="27">
        <f>D$7/D$101*'data sources'!$K60</f>
        <v>118.00444603266256</v>
      </c>
      <c r="E106" s="21">
        <f>E$7/E$101*'data sources'!$K60</f>
        <v>118.00444603266256</v>
      </c>
      <c r="F106" s="21"/>
      <c r="G106" s="21"/>
      <c r="H106" s="21"/>
    </row>
    <row r="107" spans="1:8" x14ac:dyDescent="0.25">
      <c r="A107" s="1">
        <v>2026</v>
      </c>
      <c r="B107" s="27">
        <f>B$7/B$101*'data sources'!$K61</f>
        <v>120.36453495331581</v>
      </c>
      <c r="C107" s="21">
        <f>C$7/C$101*'data sources'!$K61</f>
        <v>120.36453495331581</v>
      </c>
      <c r="D107" s="27">
        <f>D$7/D$101*'data sources'!$K61</f>
        <v>120.36453495331581</v>
      </c>
      <c r="E107" s="21">
        <f>E$7/E$101*'data sources'!$K61</f>
        <v>120.36453495331581</v>
      </c>
      <c r="F107" s="21"/>
      <c r="G107" s="21"/>
      <c r="H107" s="21"/>
    </row>
    <row r="108" spans="1:8" x14ac:dyDescent="0.25">
      <c r="A108" s="1">
        <v>2027</v>
      </c>
      <c r="B108" s="27">
        <f>B$7/B$101*'data sources'!$K62</f>
        <v>122.77182565238212</v>
      </c>
      <c r="C108" s="21">
        <f>C$7/C$101*'data sources'!$K62</f>
        <v>122.77182565238212</v>
      </c>
      <c r="D108" s="27">
        <f>D$7/D$101*'data sources'!$K62</f>
        <v>122.77182565238212</v>
      </c>
      <c r="E108" s="21">
        <f>E$7/E$101*'data sources'!$K62</f>
        <v>122.77182565238212</v>
      </c>
      <c r="F108" s="21"/>
      <c r="G108" s="21"/>
      <c r="H108" s="21"/>
    </row>
    <row r="109" spans="1:8" x14ac:dyDescent="0.25">
      <c r="A109" s="1">
        <v>2028</v>
      </c>
      <c r="B109" s="27">
        <f>B$7/B$101*'data sources'!$K63</f>
        <v>125.22726216542976</v>
      </c>
      <c r="C109" s="21">
        <f>C$7/C$101*'data sources'!$K63</f>
        <v>125.22726216542976</v>
      </c>
      <c r="D109" s="27">
        <f>D$7/D$101*'data sources'!$K63</f>
        <v>125.22726216542976</v>
      </c>
      <c r="E109" s="21">
        <f>E$7/E$101*'data sources'!$K63</f>
        <v>125.22726216542976</v>
      </c>
      <c r="F109" s="21"/>
      <c r="G109" s="21"/>
      <c r="H109" s="21"/>
    </row>
    <row r="110" spans="1:8" x14ac:dyDescent="0.25">
      <c r="A110" s="1">
        <v>2029</v>
      </c>
      <c r="B110" s="27">
        <f>B$7/B$101*'data sources'!$K64</f>
        <v>127.73180740873836</v>
      </c>
      <c r="C110" s="21">
        <f>C$7/C$101*'data sources'!$K64</f>
        <v>127.73180740873836</v>
      </c>
      <c r="D110" s="27">
        <f>D$7/D$101*'data sources'!$K64</f>
        <v>127.73180740873836</v>
      </c>
      <c r="E110" s="21">
        <f>E$7/E$101*'data sources'!$K64</f>
        <v>127.73180740873836</v>
      </c>
      <c r="F110" s="21"/>
      <c r="G110" s="21"/>
      <c r="H110" s="21"/>
    </row>
    <row r="111" spans="1:8" x14ac:dyDescent="0.25">
      <c r="A111" s="1">
        <v>2030</v>
      </c>
      <c r="B111" s="27">
        <f>B$7/B$101*'data sources'!$K65</f>
        <v>130.28644355691316</v>
      </c>
      <c r="C111" s="21">
        <f>C$7/C$101*'data sources'!$K65</f>
        <v>130.28644355691316</v>
      </c>
      <c r="D111" s="27">
        <f>D$7/D$101*'data sources'!$K65</f>
        <v>130.28644355691316</v>
      </c>
      <c r="E111" s="21">
        <f>E$7/E$101*'data sources'!$K65</f>
        <v>130.28644355691316</v>
      </c>
      <c r="F111" s="21"/>
      <c r="G111" s="21"/>
      <c r="H111" s="21"/>
    </row>
    <row r="112" spans="1:8" x14ac:dyDescent="0.25">
      <c r="A112" s="1">
        <v>2031</v>
      </c>
      <c r="B112" s="27">
        <f>B$7/B$101*'data sources'!$K66</f>
        <v>132.8921724280514</v>
      </c>
      <c r="C112" s="21">
        <f>C$7/C$101*'data sources'!$K66</f>
        <v>132.8921724280514</v>
      </c>
      <c r="D112" s="27">
        <f>D$7/D$101*'data sources'!$K66</f>
        <v>132.8921724280514</v>
      </c>
      <c r="E112" s="21">
        <f>E$7/E$101*'data sources'!$K66</f>
        <v>132.8921724280514</v>
      </c>
      <c r="F112" s="21"/>
      <c r="G112" s="21"/>
      <c r="H112" s="21"/>
    </row>
    <row r="113" spans="1:8" x14ac:dyDescent="0.25">
      <c r="A113" s="1">
        <v>2032</v>
      </c>
      <c r="B113" s="27">
        <f>B$7/B$101*'data sources'!$K67</f>
        <v>135.55001587661243</v>
      </c>
      <c r="C113" s="21">
        <f>C$7/C$101*'data sources'!$K67</f>
        <v>135.55001587661243</v>
      </c>
      <c r="D113" s="27">
        <f>D$7/D$101*'data sources'!$K67</f>
        <v>135.55001587661243</v>
      </c>
      <c r="E113" s="21">
        <f>E$7/E$101*'data sources'!$K67</f>
        <v>135.55001587661243</v>
      </c>
      <c r="F113" s="21"/>
      <c r="G113" s="21"/>
      <c r="H113" s="21"/>
    </row>
    <row r="114" spans="1:8" x14ac:dyDescent="0.25">
      <c r="A114" s="1">
        <v>2033</v>
      </c>
      <c r="B114" s="27">
        <f>B$7/B$101*'data sources'!$K68</f>
        <v>138.2610161941447</v>
      </c>
      <c r="C114" s="21">
        <f>C$7/C$101*'data sources'!$K68</f>
        <v>138.2610161941447</v>
      </c>
      <c r="D114" s="27">
        <f>D$7/D$101*'data sources'!$K68</f>
        <v>138.2610161941447</v>
      </c>
      <c r="E114" s="21">
        <f>E$7/E$101*'data sources'!$K68</f>
        <v>138.2610161941447</v>
      </c>
      <c r="F114" s="21"/>
      <c r="G114" s="21"/>
      <c r="H114" s="21"/>
    </row>
    <row r="115" spans="1:8" x14ac:dyDescent="0.25">
      <c r="A115" s="1">
        <v>2034</v>
      </c>
      <c r="B115" s="27">
        <f>B$7/B$101*'data sources'!$K69</f>
        <v>141.02623651802759</v>
      </c>
      <c r="C115" s="21">
        <f>C$7/C$101*'data sources'!$K69</f>
        <v>141.02623651802759</v>
      </c>
      <c r="D115" s="27">
        <f>D$7/D$101*'data sources'!$K69</f>
        <v>141.02623651802759</v>
      </c>
      <c r="E115" s="21">
        <f>E$7/E$101*'data sources'!$K69</f>
        <v>141.02623651802759</v>
      </c>
      <c r="F115" s="21"/>
      <c r="G115" s="21"/>
      <c r="H115" s="21"/>
    </row>
    <row r="116" spans="1:8" x14ac:dyDescent="0.25">
      <c r="A116" s="1">
        <v>2035</v>
      </c>
      <c r="B116" s="27">
        <f>B$7/B$101*'data sources'!$K70</f>
        <v>143.84676124838813</v>
      </c>
      <c r="C116" s="21">
        <f>C$7/C$101*'data sources'!$K70</f>
        <v>143.84676124838813</v>
      </c>
      <c r="D116" s="27">
        <f>D$7/D$101*'data sources'!$K70</f>
        <v>143.84676124838813</v>
      </c>
      <c r="E116" s="21">
        <f>E$7/E$101*'data sources'!$K70</f>
        <v>143.84676124838813</v>
      </c>
      <c r="F116" s="21"/>
      <c r="G116" s="21"/>
      <c r="H116" s="21"/>
    </row>
    <row r="117" spans="1:8" x14ac:dyDescent="0.25">
      <c r="A117" s="1">
        <v>2036</v>
      </c>
      <c r="B117" s="27">
        <f>B$7/B$101*'data sources'!$K71</f>
        <v>146.72369647335591</v>
      </c>
      <c r="C117" s="21">
        <f>C$7/C$101*'data sources'!$K71</f>
        <v>146.72369647335591</v>
      </c>
      <c r="D117" s="27">
        <f>D$7/D$101*'data sources'!$K71</f>
        <v>146.72369647335591</v>
      </c>
      <c r="E117" s="21">
        <f>E$7/E$101*'data sources'!$K71</f>
        <v>146.72369647335591</v>
      </c>
      <c r="F117" s="21"/>
      <c r="G117" s="21"/>
      <c r="H117" s="21"/>
    </row>
    <row r="118" spans="1:8" x14ac:dyDescent="0.25">
      <c r="A118" s="1">
        <v>2037</v>
      </c>
      <c r="B118" s="27">
        <f>B$7/B$101*'data sources'!$K72</f>
        <v>149.65817040282303</v>
      </c>
      <c r="C118" s="21">
        <f>C$7/C$101*'data sources'!$K72</f>
        <v>149.65817040282303</v>
      </c>
      <c r="D118" s="27">
        <f>D$7/D$101*'data sources'!$K72</f>
        <v>149.65817040282303</v>
      </c>
      <c r="E118" s="21">
        <f>E$7/E$101*'data sources'!$K72</f>
        <v>149.65817040282303</v>
      </c>
      <c r="F118" s="21"/>
      <c r="G118" s="21"/>
      <c r="H118" s="21"/>
    </row>
    <row r="119" spans="1:8" x14ac:dyDescent="0.25">
      <c r="A119" s="1">
        <v>2038</v>
      </c>
      <c r="B119" s="27">
        <f>B$7/B$101*'data sources'!$K73</f>
        <v>152.65133381087949</v>
      </c>
      <c r="C119" s="21">
        <f>C$7/C$101*'data sources'!$K73</f>
        <v>152.65133381087949</v>
      </c>
      <c r="D119" s="27">
        <f>D$7/D$101*'data sources'!$K73</f>
        <v>152.65133381087949</v>
      </c>
      <c r="E119" s="21">
        <f>E$7/E$101*'data sources'!$K73</f>
        <v>152.65133381087949</v>
      </c>
      <c r="F119" s="21"/>
      <c r="G119" s="21"/>
      <c r="H119" s="21"/>
    </row>
    <row r="120" spans="1:8" x14ac:dyDescent="0.25">
      <c r="A120" s="1">
        <v>2039</v>
      </c>
      <c r="B120" s="27">
        <f>B$7/B$101*'data sources'!$K74</f>
        <v>155.70436048709709</v>
      </c>
      <c r="C120" s="21">
        <f>C$7/C$101*'data sources'!$K74</f>
        <v>155.70436048709709</v>
      </c>
      <c r="D120" s="27">
        <f>D$7/D$101*'data sources'!$K74</f>
        <v>155.70436048709709</v>
      </c>
      <c r="E120" s="21">
        <f>E$7/E$101*'data sources'!$K74</f>
        <v>155.70436048709709</v>
      </c>
      <c r="F120" s="21"/>
      <c r="G120" s="21"/>
      <c r="H120" s="21"/>
    </row>
    <row r="121" spans="1:8" x14ac:dyDescent="0.25">
      <c r="A121" s="1">
        <v>2040</v>
      </c>
      <c r="B121" s="27">
        <f>B$7/B$101*'data sources'!$K75</f>
        <v>158.81844769683906</v>
      </c>
      <c r="C121" s="21">
        <f>C$7/C$101*'data sources'!$K75</f>
        <v>158.81844769683906</v>
      </c>
      <c r="D121" s="27">
        <f>D$7/D$101*'data sources'!$K75</f>
        <v>158.81844769683906</v>
      </c>
      <c r="E121" s="21">
        <f>E$7/E$101*'data sources'!$K75</f>
        <v>158.81844769683906</v>
      </c>
      <c r="F121" s="21"/>
      <c r="G121" s="21"/>
      <c r="H121" s="21"/>
    </row>
    <row r="122" spans="1:8" x14ac:dyDescent="0.25">
      <c r="A122" s="1">
        <v>2041</v>
      </c>
      <c r="B122" s="27">
        <f>B$7/B$101*'data sources'!$K76</f>
        <v>161.99481665077585</v>
      </c>
      <c r="C122" s="21">
        <f>C$7/C$101*'data sources'!$K76</f>
        <v>161.99481665077585</v>
      </c>
      <c r="D122" s="27">
        <f>D$7/D$101*'data sources'!$K76</f>
        <v>161.99481665077585</v>
      </c>
      <c r="E122" s="21">
        <f>E$7/E$101*'data sources'!$K76</f>
        <v>161.99481665077585</v>
      </c>
      <c r="F122" s="21"/>
      <c r="G122" s="21"/>
      <c r="H122" s="21"/>
    </row>
    <row r="123" spans="1:8" x14ac:dyDescent="0.25">
      <c r="A123" s="1">
        <v>2042</v>
      </c>
      <c r="B123" s="27">
        <f>B$7/B$101*'data sources'!$K77</f>
        <v>165.23471298379135</v>
      </c>
      <c r="C123" s="21">
        <f>C$7/C$101*'data sources'!$K77</f>
        <v>165.23471298379135</v>
      </c>
      <c r="D123" s="27">
        <f>D$7/D$101*'data sources'!$K77</f>
        <v>165.23471298379135</v>
      </c>
      <c r="E123" s="21">
        <f>E$7/E$101*'data sources'!$K77</f>
        <v>165.23471298379135</v>
      </c>
      <c r="F123" s="21"/>
      <c r="G123" s="21"/>
      <c r="H123" s="21"/>
    </row>
    <row r="124" spans="1:8" x14ac:dyDescent="0.25">
      <c r="A124" s="1">
        <v>2043</v>
      </c>
      <c r="B124" s="27">
        <f>B$7/B$101*'data sources'!$K78</f>
        <v>168.53940724346717</v>
      </c>
      <c r="C124" s="21">
        <f>C$7/C$101*'data sources'!$K78</f>
        <v>168.53940724346717</v>
      </c>
      <c r="D124" s="27">
        <f>D$7/D$101*'data sources'!$K78</f>
        <v>168.53940724346717</v>
      </c>
      <c r="E124" s="21">
        <f>E$7/E$101*'data sources'!$K78</f>
        <v>168.53940724346717</v>
      </c>
      <c r="F124" s="21"/>
      <c r="G124" s="21"/>
      <c r="H124" s="21"/>
    </row>
    <row r="125" spans="1:8" x14ac:dyDescent="0.25">
      <c r="A125" s="1">
        <v>2044</v>
      </c>
      <c r="B125" s="27">
        <f>B$7/B$101*'data sources'!$K79</f>
        <v>171.91019538833652</v>
      </c>
      <c r="C125" s="21">
        <f>C$7/C$101*'data sources'!$K79</f>
        <v>171.91019538833652</v>
      </c>
      <c r="D125" s="27">
        <f>D$7/D$101*'data sources'!$K79</f>
        <v>171.91019538833652</v>
      </c>
      <c r="E125" s="21">
        <f>E$7/E$101*'data sources'!$K79</f>
        <v>171.91019538833652</v>
      </c>
      <c r="F125" s="21"/>
      <c r="G125" s="21"/>
      <c r="H125" s="21"/>
    </row>
    <row r="126" spans="1:8" x14ac:dyDescent="0.25">
      <c r="A126" s="1">
        <v>2045</v>
      </c>
      <c r="B126" s="27">
        <f>B$7/B$101*'data sources'!$K80</f>
        <v>175.34839929610325</v>
      </c>
      <c r="C126" s="21">
        <f>C$7/C$101*'data sources'!$K80</f>
        <v>175.34839929610325</v>
      </c>
      <c r="D126" s="27">
        <f>D$7/D$101*'data sources'!$K80</f>
        <v>175.34839929610325</v>
      </c>
      <c r="E126" s="21">
        <f>E$7/E$101*'data sources'!$K80</f>
        <v>175.34839929610325</v>
      </c>
      <c r="F126" s="21"/>
      <c r="G126" s="21"/>
      <c r="H126" s="21"/>
    </row>
    <row r="127" spans="1:8" x14ac:dyDescent="0.25">
      <c r="A127" s="1">
        <v>2046</v>
      </c>
      <c r="B127" s="27">
        <f>B$7/B$101*'data sources'!$K81</f>
        <v>178.85536728202533</v>
      </c>
      <c r="C127" s="21">
        <f>C$7/C$101*'data sources'!$K81</f>
        <v>178.85536728202533</v>
      </c>
      <c r="D127" s="27">
        <f>D$7/D$101*'data sources'!$K81</f>
        <v>178.85536728202533</v>
      </c>
      <c r="E127" s="21">
        <f>E$7/E$101*'data sources'!$K81</f>
        <v>178.85536728202533</v>
      </c>
      <c r="F127" s="21"/>
      <c r="G127" s="21"/>
      <c r="H127" s="21"/>
    </row>
    <row r="128" spans="1:8" x14ac:dyDescent="0.25">
      <c r="A128" s="1">
        <v>2047</v>
      </c>
      <c r="B128" s="27">
        <f>B$7/B$101*'data sources'!$K82</f>
        <v>182.43247462766581</v>
      </c>
      <c r="C128" s="21">
        <f>C$7/C$101*'data sources'!$K82</f>
        <v>182.43247462766581</v>
      </c>
      <c r="D128" s="27">
        <f>D$7/D$101*'data sources'!$K82</f>
        <v>182.43247462766581</v>
      </c>
      <c r="E128" s="21">
        <f>E$7/E$101*'data sources'!$K82</f>
        <v>182.43247462766581</v>
      </c>
      <c r="F128" s="21"/>
      <c r="G128" s="21"/>
      <c r="H128" s="21"/>
    </row>
    <row r="129" spans="1:8" x14ac:dyDescent="0.25">
      <c r="A129" s="1">
        <v>2048</v>
      </c>
      <c r="B129" s="27">
        <f>B$7/B$101*'data sources'!$K83</f>
        <v>186.08112412021913</v>
      </c>
      <c r="C129" s="21">
        <f>C$7/C$101*'data sources'!$K83</f>
        <v>186.08112412021913</v>
      </c>
      <c r="D129" s="27">
        <f>D$7/D$101*'data sources'!$K83</f>
        <v>186.08112412021913</v>
      </c>
      <c r="E129" s="21">
        <f>E$7/E$101*'data sources'!$K83</f>
        <v>186.08112412021913</v>
      </c>
      <c r="F129" s="21"/>
      <c r="G129" s="21"/>
      <c r="H129" s="21"/>
    </row>
    <row r="130" spans="1:8" x14ac:dyDescent="0.25">
      <c r="A130" s="1">
        <v>2049</v>
      </c>
      <c r="B130" s="27">
        <f>B$7/B$101*'data sources'!$K84</f>
        <v>189.8027466026235</v>
      </c>
      <c r="C130" s="21">
        <f>C$7/C$101*'data sources'!$K84</f>
        <v>189.8027466026235</v>
      </c>
      <c r="D130" s="27">
        <f>D$7/D$101*'data sources'!$K84</f>
        <v>189.8027466026235</v>
      </c>
      <c r="E130" s="21">
        <f>E$7/E$101*'data sources'!$K84</f>
        <v>189.8027466026235</v>
      </c>
      <c r="F130" s="21"/>
      <c r="G130" s="21"/>
      <c r="H130" s="21"/>
    </row>
    <row r="131" spans="1:8" x14ac:dyDescent="0.25">
      <c r="A131" s="1">
        <v>2050</v>
      </c>
    </row>
    <row r="133" spans="1:8" x14ac:dyDescent="0.25">
      <c r="A133" t="s">
        <v>40</v>
      </c>
      <c r="B133" s="27">
        <f t="shared" ref="B133:E133" si="17">SUM(B134:B163)</f>
        <v>25518.764365821546</v>
      </c>
      <c r="C133" s="21">
        <f t="shared" si="17"/>
        <v>25518.764365821546</v>
      </c>
      <c r="D133" s="27">
        <f t="shared" si="17"/>
        <v>25518.764365821546</v>
      </c>
      <c r="E133" s="21">
        <f t="shared" si="17"/>
        <v>25518.764365821546</v>
      </c>
      <c r="F133" s="21"/>
      <c r="G133" s="21"/>
      <c r="H133" s="21"/>
    </row>
    <row r="134" spans="1:8" x14ac:dyDescent="0.25">
      <c r="A134" s="1">
        <v>2021</v>
      </c>
      <c r="B134" s="27"/>
      <c r="C134" s="21"/>
      <c r="D134" s="27"/>
      <c r="E134" s="21"/>
      <c r="F134" s="21"/>
      <c r="G134" s="21"/>
      <c r="H134" s="21"/>
    </row>
    <row r="135" spans="1:8" x14ac:dyDescent="0.25">
      <c r="A135" s="1">
        <v>2022</v>
      </c>
      <c r="B135" s="27"/>
      <c r="C135" s="21"/>
      <c r="D135" s="27"/>
      <c r="E135" s="21"/>
      <c r="F135" s="21"/>
      <c r="G135" s="21"/>
      <c r="H135" s="21"/>
    </row>
    <row r="136" spans="1:8" x14ac:dyDescent="0.25">
      <c r="A136" s="1">
        <v>2023</v>
      </c>
      <c r="B136" s="27"/>
      <c r="C136" s="21"/>
      <c r="D136" s="27"/>
      <c r="E136" s="21"/>
      <c r="F136" s="21"/>
      <c r="G136" s="21"/>
      <c r="H136" s="21"/>
    </row>
    <row r="137" spans="1:8" x14ac:dyDescent="0.25">
      <c r="A137" s="1">
        <v>2024</v>
      </c>
      <c r="B137" s="27"/>
      <c r="C137" s="21"/>
      <c r="D137" s="27"/>
      <c r="E137" s="21"/>
      <c r="F137" s="21"/>
      <c r="G137" s="21"/>
      <c r="H137" s="21"/>
    </row>
    <row r="138" spans="1:8" x14ac:dyDescent="0.25">
      <c r="A138" s="1">
        <v>2025</v>
      </c>
      <c r="B138" s="27">
        <f>B$6*(0.038/0.0036)/(B$10*0.293)*'data sources'!$K60</f>
        <v>796.70701137113815</v>
      </c>
      <c r="C138" s="21">
        <f>C$6*(0.038/0.0036)/(C$10*0.293)*'data sources'!$K60</f>
        <v>796.70701137113815</v>
      </c>
      <c r="D138" s="27">
        <f>D$6*(0.038/0.0036)/(D$10*0.293)*'data sources'!$K60</f>
        <v>796.70701137113815</v>
      </c>
      <c r="E138" s="21">
        <f>E$6*(0.038/0.0036)/(E$10*0.293)*'data sources'!$K60</f>
        <v>796.70701137113815</v>
      </c>
      <c r="F138" s="21"/>
      <c r="G138" s="21"/>
      <c r="H138" s="21"/>
    </row>
    <row r="139" spans="1:8" x14ac:dyDescent="0.25">
      <c r="A139" s="1">
        <v>2026</v>
      </c>
      <c r="B139" s="27">
        <f>B$6*(0.038/0.0036)/(B$10*0.293)*'data sources'!$K61</f>
        <v>812.64115159856078</v>
      </c>
      <c r="C139" s="21">
        <f>C$6*(0.038/0.0036)/(C$10*0.293)*'data sources'!$K61</f>
        <v>812.64115159856078</v>
      </c>
      <c r="D139" s="27">
        <f>D$6*(0.038/0.0036)/(D$10*0.293)*'data sources'!$K61</f>
        <v>812.64115159856078</v>
      </c>
      <c r="E139" s="21">
        <f>E$6*(0.038/0.0036)/(E$10*0.293)*'data sources'!$K61</f>
        <v>812.64115159856078</v>
      </c>
      <c r="F139" s="21"/>
      <c r="G139" s="21"/>
      <c r="H139" s="21"/>
    </row>
    <row r="140" spans="1:8" x14ac:dyDescent="0.25">
      <c r="A140" s="1">
        <v>2027</v>
      </c>
      <c r="B140" s="27">
        <f>B$6*(0.038/0.0036)/(B$10*0.293)*'data sources'!$K62</f>
        <v>828.89397463053206</v>
      </c>
      <c r="C140" s="21">
        <f>C$6*(0.038/0.0036)/(C$10*0.293)*'data sources'!$K62</f>
        <v>828.89397463053206</v>
      </c>
      <c r="D140" s="27">
        <f>D$6*(0.038/0.0036)/(D$10*0.293)*'data sources'!$K62</f>
        <v>828.89397463053206</v>
      </c>
      <c r="E140" s="21">
        <f>E$6*(0.038/0.0036)/(E$10*0.293)*'data sources'!$K62</f>
        <v>828.89397463053206</v>
      </c>
      <c r="F140" s="21"/>
      <c r="G140" s="21"/>
      <c r="H140" s="21"/>
    </row>
    <row r="141" spans="1:8" x14ac:dyDescent="0.25">
      <c r="A141" s="1">
        <v>2028</v>
      </c>
      <c r="B141" s="27">
        <f>B$6*(0.038/0.0036)/(B$10*0.293)*'data sources'!$K63</f>
        <v>845.47185412314263</v>
      </c>
      <c r="C141" s="21">
        <f>C$6*(0.038/0.0036)/(C$10*0.293)*'data sources'!$K63</f>
        <v>845.47185412314263</v>
      </c>
      <c r="D141" s="27">
        <f>D$6*(0.038/0.0036)/(D$10*0.293)*'data sources'!$K63</f>
        <v>845.47185412314263</v>
      </c>
      <c r="E141" s="21">
        <f>E$6*(0.038/0.0036)/(E$10*0.293)*'data sources'!$K63</f>
        <v>845.47185412314263</v>
      </c>
      <c r="F141" s="21"/>
      <c r="G141" s="21"/>
      <c r="H141" s="21"/>
    </row>
    <row r="142" spans="1:8" x14ac:dyDescent="0.25">
      <c r="A142" s="1">
        <v>2029</v>
      </c>
      <c r="B142" s="27">
        <f>B$6*(0.038/0.0036)/(B$10*0.293)*'data sources'!$K64</f>
        <v>862.38129120560563</v>
      </c>
      <c r="C142" s="21">
        <f>C$6*(0.038/0.0036)/(C$10*0.293)*'data sources'!$K64</f>
        <v>862.38129120560563</v>
      </c>
      <c r="D142" s="27">
        <f>D$6*(0.038/0.0036)/(D$10*0.293)*'data sources'!$K64</f>
        <v>862.38129120560563</v>
      </c>
      <c r="E142" s="21">
        <f>E$6*(0.038/0.0036)/(E$10*0.293)*'data sources'!$K64</f>
        <v>862.38129120560563</v>
      </c>
      <c r="F142" s="21"/>
      <c r="G142" s="21"/>
      <c r="H142" s="21"/>
    </row>
    <row r="143" spans="1:8" x14ac:dyDescent="0.25">
      <c r="A143" s="1">
        <v>2030</v>
      </c>
      <c r="B143" s="27">
        <f>B$6*(0.038/0.0036)/(B$10*0.293)*'data sources'!$K65</f>
        <v>879.62891702971774</v>
      </c>
      <c r="C143" s="21">
        <f>C$6*(0.038/0.0036)/(C$10*0.293)*'data sources'!$K65</f>
        <v>879.62891702971774</v>
      </c>
      <c r="D143" s="27">
        <f>D$6*(0.038/0.0036)/(D$10*0.293)*'data sources'!$K65</f>
        <v>879.62891702971774</v>
      </c>
      <c r="E143" s="21">
        <f>E$6*(0.038/0.0036)/(E$10*0.293)*'data sources'!$K65</f>
        <v>879.62891702971774</v>
      </c>
      <c r="F143" s="21"/>
      <c r="G143" s="21"/>
      <c r="H143" s="21"/>
    </row>
    <row r="144" spans="1:8" x14ac:dyDescent="0.25">
      <c r="A144" s="1">
        <v>2031</v>
      </c>
      <c r="B144" s="27">
        <f>B$6*(0.038/0.0036)/(B$10*0.293)*'data sources'!$K66</f>
        <v>897.22149537031214</v>
      </c>
      <c r="C144" s="21">
        <f>C$6*(0.038/0.0036)/(C$10*0.293)*'data sources'!$K66</f>
        <v>897.22149537031214</v>
      </c>
      <c r="D144" s="27">
        <f>D$6*(0.038/0.0036)/(D$10*0.293)*'data sources'!$K66</f>
        <v>897.22149537031214</v>
      </c>
      <c r="E144" s="21">
        <f>E$6*(0.038/0.0036)/(E$10*0.293)*'data sources'!$K66</f>
        <v>897.22149537031214</v>
      </c>
      <c r="F144" s="21"/>
      <c r="G144" s="21"/>
      <c r="H144" s="21"/>
    </row>
    <row r="145" spans="1:8" x14ac:dyDescent="0.25">
      <c r="A145" s="1">
        <v>2032</v>
      </c>
      <c r="B145" s="27">
        <f>B$6*(0.038/0.0036)/(B$10*0.293)*'data sources'!$K67</f>
        <v>915.16592527771832</v>
      </c>
      <c r="C145" s="21">
        <f>C$6*(0.038/0.0036)/(C$10*0.293)*'data sources'!$K67</f>
        <v>915.16592527771832</v>
      </c>
      <c r="D145" s="27">
        <f>D$6*(0.038/0.0036)/(D$10*0.293)*'data sources'!$K67</f>
        <v>915.16592527771832</v>
      </c>
      <c r="E145" s="21">
        <f>E$6*(0.038/0.0036)/(E$10*0.293)*'data sources'!$K67</f>
        <v>915.16592527771832</v>
      </c>
      <c r="F145" s="21"/>
      <c r="G145" s="21"/>
      <c r="H145" s="21"/>
    </row>
    <row r="146" spans="1:8" x14ac:dyDescent="0.25">
      <c r="A146" s="1">
        <v>2033</v>
      </c>
      <c r="B146" s="27">
        <f>B$6*(0.038/0.0036)/(B$10*0.293)*'data sources'!$K68</f>
        <v>933.46924378327276</v>
      </c>
      <c r="C146" s="21">
        <f>C$6*(0.038/0.0036)/(C$10*0.293)*'data sources'!$K68</f>
        <v>933.46924378327276</v>
      </c>
      <c r="D146" s="27">
        <f>D$6*(0.038/0.0036)/(D$10*0.293)*'data sources'!$K68</f>
        <v>933.46924378327276</v>
      </c>
      <c r="E146" s="21">
        <f>E$6*(0.038/0.0036)/(E$10*0.293)*'data sources'!$K68</f>
        <v>933.46924378327276</v>
      </c>
      <c r="F146" s="21"/>
      <c r="G146" s="21"/>
      <c r="H146" s="21"/>
    </row>
    <row r="147" spans="1:8" x14ac:dyDescent="0.25">
      <c r="A147" s="1">
        <v>2034</v>
      </c>
      <c r="B147" s="27">
        <f>B$6*(0.038/0.0036)/(B$10*0.293)*'data sources'!$K69</f>
        <v>952.13862865893827</v>
      </c>
      <c r="C147" s="21">
        <f>C$6*(0.038/0.0036)/(C$10*0.293)*'data sources'!$K69</f>
        <v>952.13862865893827</v>
      </c>
      <c r="D147" s="27">
        <f>D$6*(0.038/0.0036)/(D$10*0.293)*'data sources'!$K69</f>
        <v>952.13862865893827</v>
      </c>
      <c r="E147" s="21">
        <f>E$6*(0.038/0.0036)/(E$10*0.293)*'data sources'!$K69</f>
        <v>952.13862865893827</v>
      </c>
      <c r="F147" s="21"/>
      <c r="G147" s="21"/>
      <c r="H147" s="21"/>
    </row>
    <row r="148" spans="1:8" x14ac:dyDescent="0.25">
      <c r="A148" s="1">
        <v>2035</v>
      </c>
      <c r="B148" s="27">
        <f>B$6*(0.038/0.0036)/(B$10*0.293)*'data sources'!$K70</f>
        <v>971.18140123211697</v>
      </c>
      <c r="C148" s="21">
        <f>C$6*(0.038/0.0036)/(C$10*0.293)*'data sources'!$K70</f>
        <v>971.18140123211697</v>
      </c>
      <c r="D148" s="27">
        <f>D$6*(0.038/0.0036)/(D$10*0.293)*'data sources'!$K70</f>
        <v>971.18140123211697</v>
      </c>
      <c r="E148" s="21">
        <f>E$6*(0.038/0.0036)/(E$10*0.293)*'data sources'!$K70</f>
        <v>971.18140123211697</v>
      </c>
      <c r="F148" s="21"/>
      <c r="G148" s="21"/>
      <c r="H148" s="21"/>
    </row>
    <row r="149" spans="1:8" x14ac:dyDescent="0.25">
      <c r="A149" s="1">
        <v>2036</v>
      </c>
      <c r="B149" s="27">
        <f>B$6*(0.038/0.0036)/(B$10*0.293)*'data sources'!$K71</f>
        <v>990.60502925675939</v>
      </c>
      <c r="C149" s="21">
        <f>C$6*(0.038/0.0036)/(C$10*0.293)*'data sources'!$K71</f>
        <v>990.60502925675939</v>
      </c>
      <c r="D149" s="27">
        <f>D$6*(0.038/0.0036)/(D$10*0.293)*'data sources'!$K71</f>
        <v>990.60502925675939</v>
      </c>
      <c r="E149" s="21">
        <f>E$6*(0.038/0.0036)/(E$10*0.293)*'data sources'!$K71</f>
        <v>990.60502925675939</v>
      </c>
      <c r="F149" s="21"/>
      <c r="G149" s="21"/>
      <c r="H149" s="21"/>
    </row>
    <row r="150" spans="1:8" x14ac:dyDescent="0.25">
      <c r="A150" s="1">
        <v>2037</v>
      </c>
      <c r="B150" s="27">
        <f>B$6*(0.038/0.0036)/(B$10*0.293)*'data sources'!$K72</f>
        <v>1010.4171298418946</v>
      </c>
      <c r="C150" s="21">
        <f>C$6*(0.038/0.0036)/(C$10*0.293)*'data sources'!$K72</f>
        <v>1010.4171298418946</v>
      </c>
      <c r="D150" s="27">
        <f>D$6*(0.038/0.0036)/(D$10*0.293)*'data sources'!$K72</f>
        <v>1010.4171298418946</v>
      </c>
      <c r="E150" s="21">
        <f>E$6*(0.038/0.0036)/(E$10*0.293)*'data sources'!$K72</f>
        <v>1010.4171298418946</v>
      </c>
      <c r="F150" s="21"/>
      <c r="G150" s="21"/>
      <c r="H150" s="21"/>
    </row>
    <row r="151" spans="1:8" x14ac:dyDescent="0.25">
      <c r="A151" s="1">
        <v>2038</v>
      </c>
      <c r="B151" s="27">
        <f>B$6*(0.038/0.0036)/(B$10*0.293)*'data sources'!$K73</f>
        <v>1030.6254724387327</v>
      </c>
      <c r="C151" s="21">
        <f>C$6*(0.038/0.0036)/(C$10*0.293)*'data sources'!$K73</f>
        <v>1030.6254724387327</v>
      </c>
      <c r="D151" s="27">
        <f>D$6*(0.038/0.0036)/(D$10*0.293)*'data sources'!$K73</f>
        <v>1030.6254724387327</v>
      </c>
      <c r="E151" s="21">
        <f>E$6*(0.038/0.0036)/(E$10*0.293)*'data sources'!$K73</f>
        <v>1030.6254724387327</v>
      </c>
      <c r="F151" s="21"/>
      <c r="G151" s="21"/>
      <c r="H151" s="21"/>
    </row>
    <row r="152" spans="1:8" x14ac:dyDescent="0.25">
      <c r="A152" s="1">
        <v>2039</v>
      </c>
      <c r="B152" s="27">
        <f>B$6*(0.038/0.0036)/(B$10*0.293)*'data sources'!$K74</f>
        <v>1051.2379818875072</v>
      </c>
      <c r="C152" s="21">
        <f>C$6*(0.038/0.0036)/(C$10*0.293)*'data sources'!$K74</f>
        <v>1051.2379818875072</v>
      </c>
      <c r="D152" s="27">
        <f>D$6*(0.038/0.0036)/(D$10*0.293)*'data sources'!$K74</f>
        <v>1051.2379818875072</v>
      </c>
      <c r="E152" s="21">
        <f>E$6*(0.038/0.0036)/(E$10*0.293)*'data sources'!$K74</f>
        <v>1051.2379818875072</v>
      </c>
      <c r="F152" s="21"/>
      <c r="G152" s="21"/>
      <c r="H152" s="21"/>
    </row>
    <row r="153" spans="1:8" x14ac:dyDescent="0.25">
      <c r="A153" s="1">
        <v>2040</v>
      </c>
      <c r="B153" s="27">
        <f>B$6*(0.038/0.0036)/(B$10*0.293)*'data sources'!$K75</f>
        <v>1072.2627415252575</v>
      </c>
      <c r="C153" s="21">
        <f>C$6*(0.038/0.0036)/(C$10*0.293)*'data sources'!$K75</f>
        <v>1072.2627415252575</v>
      </c>
      <c r="D153" s="27">
        <f>D$6*(0.038/0.0036)/(D$10*0.293)*'data sources'!$K75</f>
        <v>1072.2627415252575</v>
      </c>
      <c r="E153" s="21">
        <f>E$6*(0.038/0.0036)/(E$10*0.293)*'data sources'!$K75</f>
        <v>1072.2627415252575</v>
      </c>
      <c r="F153" s="21"/>
      <c r="G153" s="21"/>
      <c r="H153" s="21"/>
    </row>
    <row r="154" spans="1:8" x14ac:dyDescent="0.25">
      <c r="A154" s="1">
        <v>2041</v>
      </c>
      <c r="B154" s="27">
        <f>B$6*(0.038/0.0036)/(B$10*0.293)*'data sources'!$K76</f>
        <v>1093.7079963557628</v>
      </c>
      <c r="C154" s="21">
        <f>C$6*(0.038/0.0036)/(C$10*0.293)*'data sources'!$K76</f>
        <v>1093.7079963557628</v>
      </c>
      <c r="D154" s="27">
        <f>D$6*(0.038/0.0036)/(D$10*0.293)*'data sources'!$K76</f>
        <v>1093.7079963557628</v>
      </c>
      <c r="E154" s="21">
        <f>E$6*(0.038/0.0036)/(E$10*0.293)*'data sources'!$K76</f>
        <v>1093.7079963557628</v>
      </c>
      <c r="F154" s="21"/>
      <c r="G154" s="21"/>
      <c r="H154" s="21"/>
    </row>
    <row r="155" spans="1:8" x14ac:dyDescent="0.25">
      <c r="A155" s="1">
        <v>2042</v>
      </c>
      <c r="B155" s="27">
        <f>B$6*(0.038/0.0036)/(B$10*0.293)*'data sources'!$K77</f>
        <v>1115.582156282878</v>
      </c>
      <c r="C155" s="21">
        <f>C$6*(0.038/0.0036)/(C$10*0.293)*'data sources'!$K77</f>
        <v>1115.582156282878</v>
      </c>
      <c r="D155" s="27">
        <f>D$6*(0.038/0.0036)/(D$10*0.293)*'data sources'!$K77</f>
        <v>1115.582156282878</v>
      </c>
      <c r="E155" s="21">
        <f>E$6*(0.038/0.0036)/(E$10*0.293)*'data sources'!$K77</f>
        <v>1115.582156282878</v>
      </c>
      <c r="F155" s="21"/>
      <c r="G155" s="21"/>
      <c r="H155" s="21"/>
    </row>
    <row r="156" spans="1:8" x14ac:dyDescent="0.25">
      <c r="A156" s="1">
        <v>2043</v>
      </c>
      <c r="B156" s="27">
        <f>B$6*(0.038/0.0036)/(B$10*0.293)*'data sources'!$K78</f>
        <v>1137.8937994085354</v>
      </c>
      <c r="C156" s="21">
        <f>C$6*(0.038/0.0036)/(C$10*0.293)*'data sources'!$K78</f>
        <v>1137.8937994085354</v>
      </c>
      <c r="D156" s="27">
        <f>D$6*(0.038/0.0036)/(D$10*0.293)*'data sources'!$K78</f>
        <v>1137.8937994085354</v>
      </c>
      <c r="E156" s="21">
        <f>E$6*(0.038/0.0036)/(E$10*0.293)*'data sources'!$K78</f>
        <v>1137.8937994085354</v>
      </c>
      <c r="F156" s="21"/>
      <c r="G156" s="21"/>
      <c r="H156" s="21"/>
    </row>
    <row r="157" spans="1:8" x14ac:dyDescent="0.25">
      <c r="A157" s="1">
        <v>2044</v>
      </c>
      <c r="B157" s="27">
        <f>B$6*(0.038/0.0036)/(B$10*0.293)*'data sources'!$K79</f>
        <v>1160.6516753967062</v>
      </c>
      <c r="C157" s="21">
        <f>C$6*(0.038/0.0036)/(C$10*0.293)*'data sources'!$K79</f>
        <v>1160.6516753967062</v>
      </c>
      <c r="D157" s="27">
        <f>D$6*(0.038/0.0036)/(D$10*0.293)*'data sources'!$K79</f>
        <v>1160.6516753967062</v>
      </c>
      <c r="E157" s="21">
        <f>E$6*(0.038/0.0036)/(E$10*0.293)*'data sources'!$K79</f>
        <v>1160.6516753967062</v>
      </c>
      <c r="F157" s="21"/>
      <c r="G157" s="21"/>
      <c r="H157" s="21"/>
    </row>
    <row r="158" spans="1:8" x14ac:dyDescent="0.25">
      <c r="A158" s="1">
        <v>2045</v>
      </c>
      <c r="B158" s="27">
        <f>B$6*(0.038/0.0036)/(B$10*0.293)*'data sources'!$K80</f>
        <v>1183.8647089046403</v>
      </c>
      <c r="C158" s="21">
        <f>C$6*(0.038/0.0036)/(C$10*0.293)*'data sources'!$K80</f>
        <v>1183.8647089046403</v>
      </c>
      <c r="D158" s="27">
        <f>D$6*(0.038/0.0036)/(D$10*0.293)*'data sources'!$K80</f>
        <v>1183.8647089046403</v>
      </c>
      <c r="E158" s="21">
        <f>E$6*(0.038/0.0036)/(E$10*0.293)*'data sources'!$K80</f>
        <v>1183.8647089046403</v>
      </c>
      <c r="F158" s="21"/>
      <c r="G158" s="21"/>
      <c r="H158" s="21"/>
    </row>
    <row r="159" spans="1:8" x14ac:dyDescent="0.25">
      <c r="A159" s="1">
        <v>2046</v>
      </c>
      <c r="B159" s="27">
        <f>B$6*(0.038/0.0036)/(B$10*0.293)*'data sources'!$K81</f>
        <v>1207.5420030827331</v>
      </c>
      <c r="C159" s="21">
        <f>C$6*(0.038/0.0036)/(C$10*0.293)*'data sources'!$K81</f>
        <v>1207.5420030827331</v>
      </c>
      <c r="D159" s="27">
        <f>D$6*(0.038/0.0036)/(D$10*0.293)*'data sources'!$K81</f>
        <v>1207.5420030827331</v>
      </c>
      <c r="E159" s="21">
        <f>E$6*(0.038/0.0036)/(E$10*0.293)*'data sources'!$K81</f>
        <v>1207.5420030827331</v>
      </c>
      <c r="F159" s="21"/>
      <c r="G159" s="21"/>
      <c r="H159" s="21"/>
    </row>
    <row r="160" spans="1:8" x14ac:dyDescent="0.25">
      <c r="A160" s="1">
        <v>2047</v>
      </c>
      <c r="B160" s="27">
        <f>B$6*(0.038/0.0036)/(B$10*0.293)*'data sources'!$K82</f>
        <v>1231.6928431443878</v>
      </c>
      <c r="C160" s="21">
        <f>C$6*(0.038/0.0036)/(C$10*0.293)*'data sources'!$K82</f>
        <v>1231.6928431443878</v>
      </c>
      <c r="D160" s="27">
        <f>D$6*(0.038/0.0036)/(D$10*0.293)*'data sources'!$K82</f>
        <v>1231.6928431443878</v>
      </c>
      <c r="E160" s="21">
        <f>E$6*(0.038/0.0036)/(E$10*0.293)*'data sources'!$K82</f>
        <v>1231.6928431443878</v>
      </c>
      <c r="F160" s="21"/>
      <c r="G160" s="21"/>
      <c r="H160" s="21"/>
    </row>
    <row r="161" spans="1:8" x14ac:dyDescent="0.25">
      <c r="A161" s="1">
        <v>2048</v>
      </c>
      <c r="B161" s="27">
        <f>B$6*(0.038/0.0036)/(B$10*0.293)*'data sources'!$K83</f>
        <v>1256.3267000072753</v>
      </c>
      <c r="C161" s="21">
        <f>C$6*(0.038/0.0036)/(C$10*0.293)*'data sources'!$K83</f>
        <v>1256.3267000072753</v>
      </c>
      <c r="D161" s="27">
        <f>D$6*(0.038/0.0036)/(D$10*0.293)*'data sources'!$K83</f>
        <v>1256.3267000072753</v>
      </c>
      <c r="E161" s="21">
        <f>E$6*(0.038/0.0036)/(E$10*0.293)*'data sources'!$K83</f>
        <v>1256.3267000072753</v>
      </c>
      <c r="F161" s="21"/>
      <c r="G161" s="21"/>
      <c r="H161" s="21"/>
    </row>
    <row r="162" spans="1:8" x14ac:dyDescent="0.25">
      <c r="A162" s="1">
        <v>2049</v>
      </c>
      <c r="B162" s="27">
        <f>B$6*(0.038/0.0036)/(B$10*0.293)*'data sources'!$K84</f>
        <v>1281.4532340074209</v>
      </c>
      <c r="C162" s="21">
        <f>C$6*(0.038/0.0036)/(C$10*0.293)*'data sources'!$K84</f>
        <v>1281.4532340074209</v>
      </c>
      <c r="D162" s="27">
        <f>D$6*(0.038/0.0036)/(D$10*0.293)*'data sources'!$K84</f>
        <v>1281.4532340074209</v>
      </c>
      <c r="E162" s="21">
        <f>E$6*(0.038/0.0036)/(E$10*0.293)*'data sources'!$K84</f>
        <v>1281.4532340074209</v>
      </c>
      <c r="F162" s="21"/>
      <c r="G162" s="21"/>
      <c r="H162" s="21"/>
    </row>
    <row r="163" spans="1:8" x14ac:dyDescent="0.25">
      <c r="A163" s="1">
        <v>2050</v>
      </c>
      <c r="B163" s="27"/>
      <c r="C163" s="21"/>
      <c r="D163" s="27"/>
      <c r="E163" s="21"/>
      <c r="F163" s="21"/>
      <c r="G163" s="21"/>
      <c r="H163" s="21"/>
    </row>
    <row r="164" spans="1:8" x14ac:dyDescent="0.25">
      <c r="A164" t="s">
        <v>41</v>
      </c>
      <c r="B164" s="27">
        <f t="shared" ref="B164:D164" si="18">SUM(B166:B195)</f>
        <v>2934.5308837239913</v>
      </c>
      <c r="C164" s="21">
        <f t="shared" ref="C164" si="19">SUM(C166:C195)</f>
        <v>2934.5308837239913</v>
      </c>
      <c r="D164" s="27">
        <f t="shared" si="18"/>
        <v>2934.5308837239913</v>
      </c>
      <c r="E164" s="21">
        <f t="shared" ref="E164" si="20">SUM(E166:E195)</f>
        <v>2934.5308837239913</v>
      </c>
      <c r="F164" s="21"/>
      <c r="G164" s="21"/>
      <c r="H164" s="21"/>
    </row>
    <row r="165" spans="1:8" x14ac:dyDescent="0.25">
      <c r="A165" t="s">
        <v>42</v>
      </c>
      <c r="B165" s="29">
        <f t="shared" ref="B165:D165" si="21">(1.12*B12-0.02*B12*B12)/3.413</f>
        <v>4.2191620275417527</v>
      </c>
      <c r="C165" s="14">
        <f t="shared" ref="C165" si="22">(1.12*C12-0.02*C12*C12)/3.413</f>
        <v>4.2191620275417527</v>
      </c>
      <c r="D165" s="29">
        <f t="shared" si="21"/>
        <v>4.2191620275417527</v>
      </c>
      <c r="E165" s="14">
        <f t="shared" ref="E165" si="23">(1.12*E12-0.02*E12*E12)/3.413</f>
        <v>4.2191620275417527</v>
      </c>
      <c r="F165" s="14"/>
      <c r="G165" s="14"/>
      <c r="H165" s="14"/>
    </row>
    <row r="166" spans="1:8" x14ac:dyDescent="0.25">
      <c r="A166" s="1">
        <v>2021</v>
      </c>
      <c r="B166" s="27"/>
      <c r="C166" s="21"/>
      <c r="D166" s="27"/>
      <c r="E166" s="21"/>
      <c r="F166" s="21"/>
      <c r="G166" s="21"/>
      <c r="H166" s="21"/>
    </row>
    <row r="167" spans="1:8" x14ac:dyDescent="0.25">
      <c r="A167" s="1">
        <v>2022</v>
      </c>
      <c r="B167" s="27"/>
      <c r="C167" s="21"/>
      <c r="D167" s="27"/>
      <c r="E167" s="21"/>
      <c r="F167" s="21"/>
      <c r="G167" s="21"/>
      <c r="H167" s="21"/>
    </row>
    <row r="168" spans="1:8" x14ac:dyDescent="0.25">
      <c r="A168" s="1">
        <v>2023</v>
      </c>
      <c r="B168" s="27"/>
      <c r="C168" s="21"/>
      <c r="D168" s="27"/>
      <c r="E168" s="21"/>
      <c r="F168" s="21"/>
      <c r="G168" s="21"/>
      <c r="H168" s="21"/>
    </row>
    <row r="169" spans="1:8" x14ac:dyDescent="0.25">
      <c r="A169" s="1">
        <v>2024</v>
      </c>
      <c r="B169" s="27"/>
      <c r="C169" s="21"/>
      <c r="D169" s="27"/>
      <c r="E169" s="21"/>
      <c r="F169" s="21"/>
      <c r="G169" s="21"/>
      <c r="H169" s="21"/>
    </row>
    <row r="170" spans="1:8" x14ac:dyDescent="0.25">
      <c r="A170" s="1">
        <v>2025</v>
      </c>
      <c r="B170" s="27">
        <f>B$7/(B$165)*'data sources'!$K60</f>
        <v>91.617340739247766</v>
      </c>
      <c r="C170" s="21">
        <f>C$7/(C$165)*'data sources'!$K60</f>
        <v>91.617340739247766</v>
      </c>
      <c r="D170" s="27">
        <f>D$7/(D$165)*'data sources'!$K60</f>
        <v>91.617340739247766</v>
      </c>
      <c r="E170" s="21">
        <f>E$7/(E$165)*'data sources'!$K60</f>
        <v>91.617340739247766</v>
      </c>
      <c r="F170" s="21"/>
      <c r="G170" s="21"/>
      <c r="H170" s="21"/>
    </row>
    <row r="171" spans="1:8" x14ac:dyDescent="0.25">
      <c r="A171" s="1">
        <v>2026</v>
      </c>
      <c r="B171" s="27">
        <f>B$7/(B$165)*'data sources'!$K61</f>
        <v>93.449687554032707</v>
      </c>
      <c r="C171" s="21">
        <f>C$7/(C$165)*'data sources'!$K61</f>
        <v>93.449687554032707</v>
      </c>
      <c r="D171" s="27">
        <f>D$7/(D$165)*'data sources'!$K61</f>
        <v>93.449687554032707</v>
      </c>
      <c r="E171" s="21">
        <f>E$7/(E$165)*'data sources'!$K61</f>
        <v>93.449687554032707</v>
      </c>
      <c r="F171" s="21"/>
      <c r="G171" s="21"/>
      <c r="H171" s="21"/>
    </row>
    <row r="172" spans="1:8" x14ac:dyDescent="0.25">
      <c r="A172" s="1">
        <v>2027</v>
      </c>
      <c r="B172" s="27">
        <f>B$7/(B$165)*'data sources'!$K62</f>
        <v>95.318681305113358</v>
      </c>
      <c r="C172" s="21">
        <f>C$7/(C$165)*'data sources'!$K62</f>
        <v>95.318681305113358</v>
      </c>
      <c r="D172" s="27">
        <f>D$7/(D$165)*'data sources'!$K62</f>
        <v>95.318681305113358</v>
      </c>
      <c r="E172" s="21">
        <f>E$7/(E$165)*'data sources'!$K62</f>
        <v>95.318681305113358</v>
      </c>
      <c r="F172" s="21"/>
      <c r="G172" s="21"/>
      <c r="H172" s="21"/>
    </row>
    <row r="173" spans="1:8" x14ac:dyDescent="0.25">
      <c r="A173" s="1">
        <v>2028</v>
      </c>
      <c r="B173" s="27">
        <f>B$7/(B$165)*'data sources'!$K63</f>
        <v>97.225054931215638</v>
      </c>
      <c r="C173" s="21">
        <f>C$7/(C$165)*'data sources'!$K63</f>
        <v>97.225054931215638</v>
      </c>
      <c r="D173" s="27">
        <f>D$7/(D$165)*'data sources'!$K63</f>
        <v>97.225054931215638</v>
      </c>
      <c r="E173" s="21">
        <f>E$7/(E$165)*'data sources'!$K63</f>
        <v>97.225054931215638</v>
      </c>
      <c r="F173" s="21"/>
      <c r="G173" s="21"/>
      <c r="H173" s="21"/>
    </row>
    <row r="174" spans="1:8" x14ac:dyDescent="0.25">
      <c r="A174" s="1">
        <v>2029</v>
      </c>
      <c r="B174" s="27">
        <f>B$7/(B$165)*'data sources'!$K64</f>
        <v>99.169556029839953</v>
      </c>
      <c r="C174" s="21">
        <f>C$7/(C$165)*'data sources'!$K64</f>
        <v>99.169556029839953</v>
      </c>
      <c r="D174" s="27">
        <f>D$7/(D$165)*'data sources'!$K64</f>
        <v>99.169556029839953</v>
      </c>
      <c r="E174" s="21">
        <f>E$7/(E$165)*'data sources'!$K64</f>
        <v>99.169556029839953</v>
      </c>
      <c r="F174" s="21"/>
      <c r="G174" s="21"/>
      <c r="H174" s="21"/>
    </row>
    <row r="175" spans="1:8" x14ac:dyDescent="0.25">
      <c r="A175" s="1">
        <v>2030</v>
      </c>
      <c r="B175" s="27">
        <f>B$7/(B$165)*'data sources'!$K65</f>
        <v>101.15294715043676</v>
      </c>
      <c r="C175" s="21">
        <f>C$7/(C$165)*'data sources'!$K65</f>
        <v>101.15294715043676</v>
      </c>
      <c r="D175" s="27">
        <f>D$7/(D$165)*'data sources'!$K65</f>
        <v>101.15294715043676</v>
      </c>
      <c r="E175" s="21">
        <f>E$7/(E$165)*'data sources'!$K65</f>
        <v>101.15294715043676</v>
      </c>
      <c r="F175" s="21"/>
      <c r="G175" s="21"/>
      <c r="H175" s="21"/>
    </row>
    <row r="176" spans="1:8" x14ac:dyDescent="0.25">
      <c r="A176" s="1">
        <v>2031</v>
      </c>
      <c r="B176" s="27">
        <f>B$7/(B$165)*'data sources'!$K66</f>
        <v>103.17600609344549</v>
      </c>
      <c r="C176" s="21">
        <f>C$7/(C$165)*'data sources'!$K66</f>
        <v>103.17600609344549</v>
      </c>
      <c r="D176" s="27">
        <f>D$7/(D$165)*'data sources'!$K66</f>
        <v>103.17600609344549</v>
      </c>
      <c r="E176" s="21">
        <f>E$7/(E$165)*'data sources'!$K66</f>
        <v>103.17600609344549</v>
      </c>
      <c r="F176" s="21"/>
      <c r="G176" s="21"/>
      <c r="H176" s="21"/>
    </row>
    <row r="177" spans="1:8" x14ac:dyDescent="0.25">
      <c r="A177" s="1">
        <v>2032</v>
      </c>
      <c r="B177" s="27">
        <f>B$7/(B$165)*'data sources'!$K67</f>
        <v>105.2395262153144</v>
      </c>
      <c r="C177" s="21">
        <f>C$7/(C$165)*'data sources'!$K67</f>
        <v>105.2395262153144</v>
      </c>
      <c r="D177" s="27">
        <f>D$7/(D$165)*'data sources'!$K67</f>
        <v>105.2395262153144</v>
      </c>
      <c r="E177" s="21">
        <f>E$7/(E$165)*'data sources'!$K67</f>
        <v>105.2395262153144</v>
      </c>
      <c r="F177" s="21"/>
      <c r="G177" s="21"/>
      <c r="H177" s="21"/>
    </row>
    <row r="178" spans="1:8" x14ac:dyDescent="0.25">
      <c r="A178" s="1">
        <v>2033</v>
      </c>
      <c r="B178" s="27">
        <f>B$7/(B$165)*'data sources'!$K68</f>
        <v>107.34431673962069</v>
      </c>
      <c r="C178" s="21">
        <f>C$7/(C$165)*'data sources'!$K68</f>
        <v>107.34431673962069</v>
      </c>
      <c r="D178" s="27">
        <f>D$7/(D$165)*'data sources'!$K68</f>
        <v>107.34431673962069</v>
      </c>
      <c r="E178" s="21">
        <f>E$7/(E$165)*'data sources'!$K68</f>
        <v>107.34431673962069</v>
      </c>
      <c r="F178" s="21"/>
      <c r="G178" s="21"/>
      <c r="H178" s="21"/>
    </row>
    <row r="179" spans="1:8" x14ac:dyDescent="0.25">
      <c r="A179" s="1">
        <v>2034</v>
      </c>
      <c r="B179" s="27">
        <f>B$7/(B$165)*'data sources'!$K69</f>
        <v>109.49120307441311</v>
      </c>
      <c r="C179" s="21">
        <f>C$7/(C$165)*'data sources'!$K69</f>
        <v>109.49120307441311</v>
      </c>
      <c r="D179" s="27">
        <f>D$7/(D$165)*'data sources'!$K69</f>
        <v>109.49120307441311</v>
      </c>
      <c r="E179" s="21">
        <f>E$7/(E$165)*'data sources'!$K69</f>
        <v>109.49120307441311</v>
      </c>
      <c r="F179" s="21"/>
      <c r="G179" s="21"/>
      <c r="H179" s="21"/>
    </row>
    <row r="180" spans="1:8" x14ac:dyDescent="0.25">
      <c r="A180" s="1">
        <v>2035</v>
      </c>
      <c r="B180" s="27">
        <f>B$7/(B$165)*'data sources'!$K70</f>
        <v>111.68102713590137</v>
      </c>
      <c r="C180" s="21">
        <f>C$7/(C$165)*'data sources'!$K70</f>
        <v>111.68102713590137</v>
      </c>
      <c r="D180" s="27">
        <f>D$7/(D$165)*'data sources'!$K70</f>
        <v>111.68102713590137</v>
      </c>
      <c r="E180" s="21">
        <f>E$7/(E$165)*'data sources'!$K70</f>
        <v>111.68102713590137</v>
      </c>
      <c r="F180" s="21"/>
      <c r="G180" s="21"/>
      <c r="H180" s="21"/>
    </row>
    <row r="181" spans="1:8" x14ac:dyDescent="0.25">
      <c r="A181" s="1">
        <v>2036</v>
      </c>
      <c r="B181" s="27">
        <f>B$7/(B$165)*'data sources'!$K71</f>
        <v>113.9146476786194</v>
      </c>
      <c r="C181" s="21">
        <f>C$7/(C$165)*'data sources'!$K71</f>
        <v>113.9146476786194</v>
      </c>
      <c r="D181" s="27">
        <f>D$7/(D$165)*'data sources'!$K71</f>
        <v>113.9146476786194</v>
      </c>
      <c r="E181" s="21">
        <f>E$7/(E$165)*'data sources'!$K71</f>
        <v>113.9146476786194</v>
      </c>
      <c r="F181" s="21"/>
      <c r="G181" s="21"/>
      <c r="H181" s="21"/>
    </row>
    <row r="182" spans="1:8" x14ac:dyDescent="0.25">
      <c r="A182" s="1">
        <v>2037</v>
      </c>
      <c r="B182" s="27">
        <f>B$7/(B$165)*'data sources'!$K72</f>
        <v>116.19294063219181</v>
      </c>
      <c r="C182" s="21">
        <f>C$7/(C$165)*'data sources'!$K72</f>
        <v>116.19294063219181</v>
      </c>
      <c r="D182" s="27">
        <f>D$7/(D$165)*'data sources'!$K72</f>
        <v>116.19294063219181</v>
      </c>
      <c r="E182" s="21">
        <f>E$7/(E$165)*'data sources'!$K72</f>
        <v>116.19294063219181</v>
      </c>
      <c r="F182" s="21"/>
      <c r="G182" s="21"/>
      <c r="H182" s="21"/>
    </row>
    <row r="183" spans="1:8" x14ac:dyDescent="0.25">
      <c r="A183" s="1">
        <v>2038</v>
      </c>
      <c r="B183" s="27">
        <f>B$7/(B$165)*'data sources'!$K73</f>
        <v>118.51679944483564</v>
      </c>
      <c r="C183" s="21">
        <f>C$7/(C$165)*'data sources'!$K73</f>
        <v>118.51679944483564</v>
      </c>
      <c r="D183" s="27">
        <f>D$7/(D$165)*'data sources'!$K73</f>
        <v>118.51679944483564</v>
      </c>
      <c r="E183" s="21">
        <f>E$7/(E$165)*'data sources'!$K73</f>
        <v>118.51679944483564</v>
      </c>
      <c r="F183" s="21"/>
      <c r="G183" s="21"/>
      <c r="H183" s="21"/>
    </row>
    <row r="184" spans="1:8" x14ac:dyDescent="0.25">
      <c r="A184" s="1">
        <v>2039</v>
      </c>
      <c r="B184" s="27">
        <f>B$7/(B$165)*'data sources'!$K74</f>
        <v>120.88713543373237</v>
      </c>
      <c r="C184" s="21">
        <f>C$7/(C$165)*'data sources'!$K74</f>
        <v>120.88713543373237</v>
      </c>
      <c r="D184" s="27">
        <f>D$7/(D$165)*'data sources'!$K74</f>
        <v>120.88713543373237</v>
      </c>
      <c r="E184" s="21">
        <f>E$7/(E$165)*'data sources'!$K74</f>
        <v>120.88713543373237</v>
      </c>
      <c r="F184" s="21"/>
      <c r="G184" s="21"/>
      <c r="H184" s="21"/>
    </row>
    <row r="185" spans="1:8" x14ac:dyDescent="0.25">
      <c r="A185" s="1">
        <v>2040</v>
      </c>
      <c r="B185" s="27">
        <f>B$7/(B$165)*'data sources'!$K75</f>
        <v>123.30487814240702</v>
      </c>
      <c r="C185" s="21">
        <f>C$7/(C$165)*'data sources'!$K75</f>
        <v>123.30487814240702</v>
      </c>
      <c r="D185" s="27">
        <f>D$7/(D$165)*'data sources'!$K75</f>
        <v>123.30487814240702</v>
      </c>
      <c r="E185" s="21">
        <f>E$7/(E$165)*'data sources'!$K75</f>
        <v>123.30487814240702</v>
      </c>
      <c r="F185" s="21"/>
      <c r="G185" s="21"/>
      <c r="H185" s="21"/>
    </row>
    <row r="186" spans="1:8" x14ac:dyDescent="0.25">
      <c r="A186" s="1">
        <v>2041</v>
      </c>
      <c r="B186" s="27">
        <f>B$7/(B$165)*'data sources'!$K76</f>
        <v>125.77097570525517</v>
      </c>
      <c r="C186" s="21">
        <f>C$7/(C$165)*'data sources'!$K76</f>
        <v>125.77097570525517</v>
      </c>
      <c r="D186" s="27">
        <f>D$7/(D$165)*'data sources'!$K76</f>
        <v>125.77097570525517</v>
      </c>
      <c r="E186" s="21">
        <f>E$7/(E$165)*'data sources'!$K76</f>
        <v>125.77097570525517</v>
      </c>
      <c r="F186" s="21"/>
      <c r="G186" s="21"/>
      <c r="H186" s="21"/>
    </row>
    <row r="187" spans="1:8" x14ac:dyDescent="0.25">
      <c r="A187" s="1">
        <v>2042</v>
      </c>
      <c r="B187" s="27">
        <f>B$7/(B$165)*'data sources'!$K77</f>
        <v>128.28639521936026</v>
      </c>
      <c r="C187" s="21">
        <f>C$7/(C$165)*'data sources'!$K77</f>
        <v>128.28639521936026</v>
      </c>
      <c r="D187" s="27">
        <f>D$7/(D$165)*'data sources'!$K77</f>
        <v>128.28639521936026</v>
      </c>
      <c r="E187" s="21">
        <f>E$7/(E$165)*'data sources'!$K77</f>
        <v>128.28639521936026</v>
      </c>
      <c r="F187" s="21"/>
      <c r="G187" s="21"/>
      <c r="H187" s="21"/>
    </row>
    <row r="188" spans="1:8" x14ac:dyDescent="0.25">
      <c r="A188" s="1">
        <v>2043</v>
      </c>
      <c r="B188" s="27">
        <f>B$7/(B$165)*'data sources'!$K78</f>
        <v>130.85212312374748</v>
      </c>
      <c r="C188" s="21">
        <f>C$7/(C$165)*'data sources'!$K78</f>
        <v>130.85212312374748</v>
      </c>
      <c r="D188" s="27">
        <f>D$7/(D$165)*'data sources'!$K78</f>
        <v>130.85212312374748</v>
      </c>
      <c r="E188" s="21">
        <f>E$7/(E$165)*'data sources'!$K78</f>
        <v>130.85212312374748</v>
      </c>
      <c r="F188" s="21"/>
      <c r="G188" s="21"/>
      <c r="H188" s="21"/>
    </row>
    <row r="189" spans="1:8" x14ac:dyDescent="0.25">
      <c r="A189" s="1">
        <v>2044</v>
      </c>
      <c r="B189" s="27">
        <f>B$7/(B$165)*'data sources'!$K79</f>
        <v>133.46916558622243</v>
      </c>
      <c r="C189" s="21">
        <f>C$7/(C$165)*'data sources'!$K79</f>
        <v>133.46916558622243</v>
      </c>
      <c r="D189" s="27">
        <f>D$7/(D$165)*'data sources'!$K79</f>
        <v>133.46916558622243</v>
      </c>
      <c r="E189" s="21">
        <f>E$7/(E$165)*'data sources'!$K79</f>
        <v>133.46916558622243</v>
      </c>
      <c r="F189" s="21"/>
      <c r="G189" s="21"/>
      <c r="H189" s="21"/>
    </row>
    <row r="190" spans="1:8" x14ac:dyDescent="0.25">
      <c r="A190" s="1">
        <v>2045</v>
      </c>
      <c r="B190" s="27">
        <f>B$7/(B$165)*'data sources'!$K80</f>
        <v>136.13854889794686</v>
      </c>
      <c r="C190" s="21">
        <f>C$7/(C$165)*'data sources'!$K80</f>
        <v>136.13854889794686</v>
      </c>
      <c r="D190" s="27">
        <f>D$7/(D$165)*'data sources'!$K80</f>
        <v>136.13854889794686</v>
      </c>
      <c r="E190" s="21">
        <f>E$7/(E$165)*'data sources'!$K80</f>
        <v>136.13854889794686</v>
      </c>
      <c r="F190" s="21"/>
      <c r="G190" s="21"/>
      <c r="H190" s="21"/>
    </row>
    <row r="191" spans="1:8" x14ac:dyDescent="0.25">
      <c r="A191" s="1">
        <v>2046</v>
      </c>
      <c r="B191" s="27">
        <f>B$7/(B$165)*'data sources'!$K81</f>
        <v>138.86131987590579</v>
      </c>
      <c r="C191" s="21">
        <f>C$7/(C$165)*'data sources'!$K81</f>
        <v>138.86131987590579</v>
      </c>
      <c r="D191" s="27">
        <f>D$7/(D$165)*'data sources'!$K81</f>
        <v>138.86131987590579</v>
      </c>
      <c r="E191" s="21">
        <f>E$7/(E$165)*'data sources'!$K81</f>
        <v>138.86131987590579</v>
      </c>
      <c r="F191" s="21"/>
      <c r="G191" s="21"/>
      <c r="H191" s="21"/>
    </row>
    <row r="192" spans="1:8" x14ac:dyDescent="0.25">
      <c r="A192" s="1">
        <v>2047</v>
      </c>
      <c r="B192" s="27">
        <f>B$7/(B$165)*'data sources'!$K82</f>
        <v>141.63854627342391</v>
      </c>
      <c r="C192" s="21">
        <f>C$7/(C$165)*'data sources'!$K82</f>
        <v>141.63854627342391</v>
      </c>
      <c r="D192" s="27">
        <f>D$7/(D$165)*'data sources'!$K82</f>
        <v>141.63854627342391</v>
      </c>
      <c r="E192" s="21">
        <f>E$7/(E$165)*'data sources'!$K82</f>
        <v>141.63854627342391</v>
      </c>
      <c r="F192" s="21"/>
      <c r="G192" s="21"/>
      <c r="H192" s="21"/>
    </row>
    <row r="193" spans="1:8" x14ac:dyDescent="0.25">
      <c r="A193" s="1">
        <v>2048</v>
      </c>
      <c r="B193" s="27">
        <f>B$7/(B$165)*'data sources'!$K83</f>
        <v>144.47131719889239</v>
      </c>
      <c r="C193" s="21">
        <f>C$7/(C$165)*'data sources'!$K83</f>
        <v>144.47131719889239</v>
      </c>
      <c r="D193" s="27">
        <f>D$7/(D$165)*'data sources'!$K83</f>
        <v>144.47131719889239</v>
      </c>
      <c r="E193" s="21">
        <f>E$7/(E$165)*'data sources'!$K83</f>
        <v>144.47131719889239</v>
      </c>
      <c r="F193" s="21"/>
      <c r="G193" s="21"/>
      <c r="H193" s="21"/>
    </row>
    <row r="194" spans="1:8" x14ac:dyDescent="0.25">
      <c r="A194" s="1">
        <v>2049</v>
      </c>
      <c r="B194" s="27">
        <f>B$7/(B$165)*'data sources'!$K84</f>
        <v>147.36074354287024</v>
      </c>
      <c r="C194" s="21">
        <f>C$7/(C$165)*'data sources'!$K84</f>
        <v>147.36074354287024</v>
      </c>
      <c r="D194" s="27">
        <f>D$7/(D$165)*'data sources'!$K84</f>
        <v>147.36074354287024</v>
      </c>
      <c r="E194" s="21">
        <f>E$7/(E$165)*'data sources'!$K84</f>
        <v>147.36074354287024</v>
      </c>
      <c r="F194" s="21"/>
      <c r="G194" s="21"/>
      <c r="H194" s="21"/>
    </row>
    <row r="195" spans="1:8" x14ac:dyDescent="0.25">
      <c r="A195" s="1">
        <v>2050</v>
      </c>
      <c r="B195" s="27"/>
      <c r="C195" s="21"/>
      <c r="D195" s="27"/>
      <c r="E195" s="21"/>
      <c r="F195" s="21"/>
      <c r="G195" s="21"/>
      <c r="H195" s="21"/>
    </row>
    <row r="196" spans="1:8" x14ac:dyDescent="0.25">
      <c r="B196" s="27"/>
      <c r="C196" s="21"/>
      <c r="D196" s="27"/>
      <c r="E196" s="21"/>
      <c r="F196" s="21"/>
      <c r="G196" s="21"/>
      <c r="H196" s="21"/>
    </row>
    <row r="197" spans="1:8" x14ac:dyDescent="0.25">
      <c r="A197" t="s">
        <v>56</v>
      </c>
      <c r="B197" s="27">
        <f t="shared" ref="B197:E197" si="24">SUM(B198:B227)</f>
        <v>0</v>
      </c>
      <c r="C197" s="21">
        <f t="shared" si="24"/>
        <v>4237.6251813842337</v>
      </c>
      <c r="D197" s="27">
        <f t="shared" si="24"/>
        <v>4237.6251813842337</v>
      </c>
      <c r="E197" s="21">
        <f t="shared" si="24"/>
        <v>4237.6251813842337</v>
      </c>
      <c r="F197" s="21"/>
      <c r="G197" s="21"/>
      <c r="H197" s="21"/>
    </row>
    <row r="198" spans="1:8" x14ac:dyDescent="0.25">
      <c r="A198" s="1">
        <v>2021</v>
      </c>
      <c r="B198" s="27"/>
      <c r="C198" s="21"/>
      <c r="D198" s="27"/>
      <c r="E198" s="21"/>
      <c r="F198" s="21"/>
      <c r="G198" s="21"/>
      <c r="H198" s="21"/>
    </row>
    <row r="199" spans="1:8" x14ac:dyDescent="0.25">
      <c r="A199" s="1">
        <v>2022</v>
      </c>
      <c r="B199" s="27"/>
      <c r="C199" s="21"/>
      <c r="D199" s="27"/>
      <c r="E199" s="21"/>
      <c r="F199" s="21"/>
      <c r="G199" s="21"/>
      <c r="H199" s="21"/>
    </row>
    <row r="200" spans="1:8" x14ac:dyDescent="0.25">
      <c r="A200" s="1">
        <v>2023</v>
      </c>
      <c r="B200" s="27"/>
      <c r="C200" s="21"/>
      <c r="D200" s="27"/>
      <c r="E200" s="21"/>
      <c r="F200" s="21"/>
      <c r="G200" s="21"/>
      <c r="H200" s="21"/>
    </row>
    <row r="201" spans="1:8" x14ac:dyDescent="0.25">
      <c r="A201" s="1">
        <v>2024</v>
      </c>
      <c r="B201" s="27"/>
      <c r="C201" s="21"/>
      <c r="D201" s="27"/>
      <c r="E201" s="21"/>
      <c r="F201" s="21"/>
      <c r="G201" s="21"/>
      <c r="H201" s="21"/>
    </row>
    <row r="202" spans="1:8" x14ac:dyDescent="0.25">
      <c r="A202" s="1">
        <v>2025</v>
      </c>
      <c r="B202" s="27">
        <f>B$9/(B$14)*'data sources'!$K60 +0.5*(B$9/(B$10*0.293)-B$9/B$165)*'data sources'!$K60</f>
        <v>0</v>
      </c>
      <c r="C202" s="21">
        <f>C$9/(C$14)*'data sources'!$K60 +0.5*(C$9/(C$10*0.293)-C$9/C$165)*'data sources'!$K60</f>
        <v>132.3005160114075</v>
      </c>
      <c r="D202" s="27">
        <f>D$9/(D$14)*'data sources'!$K60 +0.5*(D$9/(D$10*0.293)-D$9/D$165)*'data sources'!$K60</f>
        <v>132.3005160114075</v>
      </c>
      <c r="E202" s="21">
        <f>E$9/(E$14)*'data sources'!$K60 +0.5*(E$9/(E$10*0.293)-E$9/E$165)*'data sources'!$K60</f>
        <v>132.3005160114075</v>
      </c>
      <c r="F202" s="21"/>
      <c r="G202" s="21"/>
      <c r="H202" s="21"/>
    </row>
    <row r="203" spans="1:8" x14ac:dyDescent="0.25">
      <c r="A203" s="1">
        <v>2026</v>
      </c>
      <c r="B203" s="27">
        <f>B$9/(B$14)*'data sources'!$K61 +0.5*(B$9/(B$10*0.293)-B$9/B$165)*'data sources'!$K61</f>
        <v>0</v>
      </c>
      <c r="C203" s="21">
        <f>C$9/(C$14)*'data sources'!$K61 +0.5*(C$9/(C$10*0.293)-C$9/C$165)*'data sources'!$K61</f>
        <v>134.94652633163565</v>
      </c>
      <c r="D203" s="27">
        <f>D$9/(D$14)*'data sources'!$K61 +0.5*(D$9/(D$10*0.293)-D$9/D$165)*'data sources'!$K61</f>
        <v>134.94652633163565</v>
      </c>
      <c r="E203" s="21">
        <f>E$9/(E$14)*'data sources'!$K61 +0.5*(E$9/(E$10*0.293)-E$9/E$165)*'data sources'!$K61</f>
        <v>134.94652633163565</v>
      </c>
      <c r="F203" s="21"/>
      <c r="G203" s="21"/>
      <c r="H203" s="21"/>
    </row>
    <row r="204" spans="1:8" x14ac:dyDescent="0.25">
      <c r="A204" s="1">
        <v>2027</v>
      </c>
      <c r="B204" s="27">
        <f>B$9/(B$14)*'data sources'!$K62 +0.5*(B$9/(B$10*0.293)-B$9/B$165)*'data sources'!$K62</f>
        <v>0</v>
      </c>
      <c r="C204" s="21">
        <f>C$9/(C$14)*'data sources'!$K62 +0.5*(C$9/(C$10*0.293)-C$9/C$165)*'data sources'!$K62</f>
        <v>137.64545685826837</v>
      </c>
      <c r="D204" s="27">
        <f>D$9/(D$14)*'data sources'!$K62 +0.5*(D$9/(D$10*0.293)-D$9/D$165)*'data sources'!$K62</f>
        <v>137.64545685826837</v>
      </c>
      <c r="E204" s="21">
        <f>E$9/(E$14)*'data sources'!$K62 +0.5*(E$9/(E$10*0.293)-E$9/E$165)*'data sources'!$K62</f>
        <v>137.64545685826837</v>
      </c>
      <c r="F204" s="21"/>
      <c r="G204" s="21"/>
      <c r="H204" s="21"/>
    </row>
    <row r="205" spans="1:8" x14ac:dyDescent="0.25">
      <c r="A205" s="1">
        <v>2028</v>
      </c>
      <c r="B205" s="27">
        <f>B$9/(B$14)*'data sources'!$K63 +0.5*(B$9/(B$10*0.293)-B$9/B$165)*'data sources'!$K63</f>
        <v>0</v>
      </c>
      <c r="C205" s="21">
        <f>C$9/(C$14)*'data sources'!$K63 +0.5*(C$9/(C$10*0.293)-C$9/C$165)*'data sources'!$K63</f>
        <v>140.39836599543375</v>
      </c>
      <c r="D205" s="27">
        <f>D$9/(D$14)*'data sources'!$K63 +0.5*(D$9/(D$10*0.293)-D$9/D$165)*'data sources'!$K63</f>
        <v>140.39836599543375</v>
      </c>
      <c r="E205" s="21">
        <f>E$9/(E$14)*'data sources'!$K63 +0.5*(E$9/(E$10*0.293)-E$9/E$165)*'data sources'!$K63</f>
        <v>140.39836599543375</v>
      </c>
      <c r="F205" s="21"/>
      <c r="G205" s="21"/>
      <c r="H205" s="21"/>
    </row>
    <row r="206" spans="1:8" x14ac:dyDescent="0.25">
      <c r="A206" s="1">
        <v>2029</v>
      </c>
      <c r="B206" s="27">
        <f>B$9/(B$14)*'data sources'!$K64 +0.5*(B$9/(B$10*0.293)-B$9/B$165)*'data sources'!$K64</f>
        <v>0</v>
      </c>
      <c r="C206" s="21">
        <f>C$9/(C$14)*'data sources'!$K64 +0.5*(C$9/(C$10*0.293)-C$9/C$165)*'data sources'!$K64</f>
        <v>143.20633331534242</v>
      </c>
      <c r="D206" s="27">
        <f>D$9/(D$14)*'data sources'!$K64 +0.5*(D$9/(D$10*0.293)-D$9/D$165)*'data sources'!$K64</f>
        <v>143.20633331534242</v>
      </c>
      <c r="E206" s="21">
        <f>E$9/(E$14)*'data sources'!$K64 +0.5*(E$9/(E$10*0.293)-E$9/E$165)*'data sources'!$K64</f>
        <v>143.20633331534242</v>
      </c>
      <c r="F206" s="21"/>
      <c r="G206" s="21"/>
      <c r="H206" s="21"/>
    </row>
    <row r="207" spans="1:8" x14ac:dyDescent="0.25">
      <c r="A207" s="1">
        <v>2030</v>
      </c>
      <c r="B207" s="27">
        <f>B$9/(B$14)*'data sources'!$K65 +0.5*(B$9/(B$10*0.293)-B$9/B$165)*'data sources'!$K65</f>
        <v>0</v>
      </c>
      <c r="C207" s="21">
        <f>C$9/(C$14)*'data sources'!$K65 +0.5*(C$9/(C$10*0.293)-C$9/C$165)*'data sources'!$K65</f>
        <v>146.07045998164926</v>
      </c>
      <c r="D207" s="27">
        <f>D$9/(D$14)*'data sources'!$K65 +0.5*(D$9/(D$10*0.293)-D$9/D$165)*'data sources'!$K65</f>
        <v>146.07045998164926</v>
      </c>
      <c r="E207" s="21">
        <f>E$9/(E$14)*'data sources'!$K65 +0.5*(E$9/(E$10*0.293)-E$9/E$165)*'data sources'!$K65</f>
        <v>146.07045998164926</v>
      </c>
      <c r="F207" s="21"/>
      <c r="G207" s="21"/>
      <c r="H207" s="21"/>
    </row>
    <row r="208" spans="1:8" x14ac:dyDescent="0.25">
      <c r="A208" s="1">
        <v>2031</v>
      </c>
      <c r="B208" s="27">
        <f>B$9/(B$14)*'data sources'!$K66 +0.5*(B$9/(B$10*0.293)-B$9/B$165)*'data sources'!$K66</f>
        <v>0</v>
      </c>
      <c r="C208" s="21">
        <f>C$9/(C$14)*'data sources'!$K66 +0.5*(C$9/(C$10*0.293)-C$9/C$165)*'data sources'!$K66</f>
        <v>148.99186918128225</v>
      </c>
      <c r="D208" s="27">
        <f>D$9/(D$14)*'data sources'!$K66 +0.5*(D$9/(D$10*0.293)-D$9/D$165)*'data sources'!$K66</f>
        <v>148.99186918128225</v>
      </c>
      <c r="E208" s="21">
        <f>E$9/(E$14)*'data sources'!$K66 +0.5*(E$9/(E$10*0.293)-E$9/E$165)*'data sources'!$K66</f>
        <v>148.99186918128225</v>
      </c>
      <c r="F208" s="21"/>
      <c r="G208" s="21"/>
      <c r="H208" s="21"/>
    </row>
    <row r="209" spans="1:8" x14ac:dyDescent="0.25">
      <c r="A209" s="1">
        <v>2032</v>
      </c>
      <c r="B209" s="27">
        <f>B$9/(B$14)*'data sources'!$K67 +0.5*(B$9/(B$10*0.293)-B$9/B$165)*'data sources'!$K67</f>
        <v>0</v>
      </c>
      <c r="C209" s="21">
        <f>C$9/(C$14)*'data sources'!$K67 +0.5*(C$9/(C$10*0.293)-C$9/C$165)*'data sources'!$K67</f>
        <v>151.97170656490789</v>
      </c>
      <c r="D209" s="27">
        <f>D$9/(D$14)*'data sources'!$K67 +0.5*(D$9/(D$10*0.293)-D$9/D$165)*'data sources'!$K67</f>
        <v>151.97170656490789</v>
      </c>
      <c r="E209" s="21">
        <f>E$9/(E$14)*'data sources'!$K67 +0.5*(E$9/(E$10*0.293)-E$9/E$165)*'data sources'!$K67</f>
        <v>151.97170656490789</v>
      </c>
      <c r="F209" s="21"/>
      <c r="G209" s="21"/>
      <c r="H209" s="21"/>
    </row>
    <row r="210" spans="1:8" x14ac:dyDescent="0.25">
      <c r="A210" s="1">
        <v>2033</v>
      </c>
      <c r="B210" s="27">
        <f>B$9/(B$14)*'data sources'!$K68 +0.5*(B$9/(B$10*0.293)-B$9/B$165)*'data sources'!$K68</f>
        <v>0</v>
      </c>
      <c r="C210" s="21">
        <f>C$9/(C$14)*'data sources'!$K68 +0.5*(C$9/(C$10*0.293)-C$9/C$165)*'data sources'!$K68</f>
        <v>155.01114069620607</v>
      </c>
      <c r="D210" s="27">
        <f>D$9/(D$14)*'data sources'!$K68 +0.5*(D$9/(D$10*0.293)-D$9/D$165)*'data sources'!$K68</f>
        <v>155.01114069620607</v>
      </c>
      <c r="E210" s="21">
        <f>E$9/(E$14)*'data sources'!$K68 +0.5*(E$9/(E$10*0.293)-E$9/E$165)*'data sources'!$K68</f>
        <v>155.01114069620607</v>
      </c>
      <c r="F210" s="21"/>
      <c r="G210" s="21"/>
      <c r="H210" s="21"/>
    </row>
    <row r="211" spans="1:8" x14ac:dyDescent="0.25">
      <c r="A211" s="1">
        <v>2034</v>
      </c>
      <c r="B211" s="27">
        <f>B$9/(B$14)*'data sources'!$K69 +0.5*(B$9/(B$10*0.293)-B$9/B$165)*'data sources'!$K69</f>
        <v>0</v>
      </c>
      <c r="C211" s="21">
        <f>C$9/(C$14)*'data sources'!$K69 +0.5*(C$9/(C$10*0.293)-C$9/C$165)*'data sources'!$K69</f>
        <v>158.11136351013022</v>
      </c>
      <c r="D211" s="27">
        <f>D$9/(D$14)*'data sources'!$K69 +0.5*(D$9/(D$10*0.293)-D$9/D$165)*'data sources'!$K69</f>
        <v>158.11136351013022</v>
      </c>
      <c r="E211" s="21">
        <f>E$9/(E$14)*'data sources'!$K69 +0.5*(E$9/(E$10*0.293)-E$9/E$165)*'data sources'!$K69</f>
        <v>158.11136351013022</v>
      </c>
      <c r="F211" s="21"/>
      <c r="G211" s="21"/>
      <c r="H211" s="21"/>
    </row>
    <row r="212" spans="1:8" x14ac:dyDescent="0.25">
      <c r="A212" s="1">
        <v>2035</v>
      </c>
      <c r="B212" s="27">
        <f>B$9/(B$14)*'data sources'!$K70 +0.5*(B$9/(B$10*0.293)-B$9/B$165)*'data sources'!$K70</f>
        <v>0</v>
      </c>
      <c r="C212" s="21">
        <f>C$9/(C$14)*'data sources'!$K70 +0.5*(C$9/(C$10*0.293)-C$9/C$165)*'data sources'!$K70</f>
        <v>161.2735907803328</v>
      </c>
      <c r="D212" s="27">
        <f>D$9/(D$14)*'data sources'!$K70 +0.5*(D$9/(D$10*0.293)-D$9/D$165)*'data sources'!$K70</f>
        <v>161.2735907803328</v>
      </c>
      <c r="E212" s="21">
        <f>E$9/(E$14)*'data sources'!$K70 +0.5*(E$9/(E$10*0.293)-E$9/E$165)*'data sources'!$K70</f>
        <v>161.2735907803328</v>
      </c>
      <c r="F212" s="21"/>
      <c r="G212" s="21"/>
      <c r="H212" s="21"/>
    </row>
    <row r="213" spans="1:8" x14ac:dyDescent="0.25">
      <c r="A213" s="1">
        <v>2036</v>
      </c>
      <c r="B213" s="27">
        <f>B$9/(B$14)*'data sources'!$K71 +0.5*(B$9/(B$10*0.293)-B$9/B$165)*'data sources'!$K71</f>
        <v>0</v>
      </c>
      <c r="C213" s="21">
        <f>C$9/(C$14)*'data sources'!$K71 +0.5*(C$9/(C$10*0.293)-C$9/C$165)*'data sources'!$K71</f>
        <v>164.49906259593945</v>
      </c>
      <c r="D213" s="27">
        <f>D$9/(D$14)*'data sources'!$K71 +0.5*(D$9/(D$10*0.293)-D$9/D$165)*'data sources'!$K71</f>
        <v>164.49906259593945</v>
      </c>
      <c r="E213" s="21">
        <f>E$9/(E$14)*'data sources'!$K71 +0.5*(E$9/(E$10*0.293)-E$9/E$165)*'data sources'!$K71</f>
        <v>164.49906259593945</v>
      </c>
      <c r="F213" s="21"/>
      <c r="G213" s="21"/>
      <c r="H213" s="21"/>
    </row>
    <row r="214" spans="1:8" x14ac:dyDescent="0.25">
      <c r="A214" s="1">
        <v>2037</v>
      </c>
      <c r="B214" s="27">
        <f>B$9/(B$14)*'data sources'!$K72 +0.5*(B$9/(B$10*0.293)-B$9/B$165)*'data sources'!$K72</f>
        <v>0</v>
      </c>
      <c r="C214" s="21">
        <f>C$9/(C$14)*'data sources'!$K72 +0.5*(C$9/(C$10*0.293)-C$9/C$165)*'data sources'!$K72</f>
        <v>167.78904384785827</v>
      </c>
      <c r="D214" s="27">
        <f>D$9/(D$14)*'data sources'!$K72 +0.5*(D$9/(D$10*0.293)-D$9/D$165)*'data sources'!$K72</f>
        <v>167.78904384785827</v>
      </c>
      <c r="E214" s="21">
        <f>E$9/(E$14)*'data sources'!$K72 +0.5*(E$9/(E$10*0.293)-E$9/E$165)*'data sources'!$K72</f>
        <v>167.78904384785827</v>
      </c>
      <c r="F214" s="21"/>
      <c r="G214" s="21"/>
      <c r="H214" s="21"/>
    </row>
    <row r="215" spans="1:8" x14ac:dyDescent="0.25">
      <c r="A215" s="1">
        <v>2038</v>
      </c>
      <c r="B215" s="27">
        <f>B$9/(B$14)*'data sources'!$K73 +0.5*(B$9/(B$10*0.293)-B$9/B$165)*'data sources'!$K73</f>
        <v>0</v>
      </c>
      <c r="C215" s="21">
        <f>C$9/(C$14)*'data sources'!$K73 +0.5*(C$9/(C$10*0.293)-C$9/C$165)*'data sources'!$K73</f>
        <v>171.14482472481544</v>
      </c>
      <c r="D215" s="27">
        <f>D$9/(D$14)*'data sources'!$K73 +0.5*(D$9/(D$10*0.293)-D$9/D$165)*'data sources'!$K73</f>
        <v>171.14482472481544</v>
      </c>
      <c r="E215" s="21">
        <f>E$9/(E$14)*'data sources'!$K73 +0.5*(E$9/(E$10*0.293)-E$9/E$165)*'data sources'!$K73</f>
        <v>171.14482472481544</v>
      </c>
      <c r="F215" s="21"/>
      <c r="G215" s="21"/>
      <c r="H215" s="21"/>
    </row>
    <row r="216" spans="1:8" x14ac:dyDescent="0.25">
      <c r="A216" s="1">
        <v>2039</v>
      </c>
      <c r="B216" s="27">
        <f>B$9/(B$14)*'data sources'!$K74 +0.5*(B$9/(B$10*0.293)-B$9/B$165)*'data sources'!$K74</f>
        <v>0</v>
      </c>
      <c r="C216" s="21">
        <f>C$9/(C$14)*'data sources'!$K74 +0.5*(C$9/(C$10*0.293)-C$9/C$165)*'data sources'!$K74</f>
        <v>174.56772121931175</v>
      </c>
      <c r="D216" s="27">
        <f>D$9/(D$14)*'data sources'!$K74 +0.5*(D$9/(D$10*0.293)-D$9/D$165)*'data sources'!$K74</f>
        <v>174.56772121931175</v>
      </c>
      <c r="E216" s="21">
        <f>E$9/(E$14)*'data sources'!$K74 +0.5*(E$9/(E$10*0.293)-E$9/E$165)*'data sources'!$K74</f>
        <v>174.56772121931175</v>
      </c>
      <c r="F216" s="21"/>
      <c r="G216" s="21"/>
      <c r="H216" s="21"/>
    </row>
    <row r="217" spans="1:8" x14ac:dyDescent="0.25">
      <c r="A217" s="1">
        <v>2040</v>
      </c>
      <c r="B217" s="27">
        <f>B$9/(B$14)*'data sources'!$K75 +0.5*(B$9/(B$10*0.293)-B$9/B$165)*'data sources'!$K75</f>
        <v>0</v>
      </c>
      <c r="C217" s="21">
        <f>C$9/(C$14)*'data sources'!$K75 +0.5*(C$9/(C$10*0.293)-C$9/C$165)*'data sources'!$K75</f>
        <v>178.05907564369801</v>
      </c>
      <c r="D217" s="27">
        <f>D$9/(D$14)*'data sources'!$K75 +0.5*(D$9/(D$10*0.293)-D$9/D$165)*'data sources'!$K75</f>
        <v>178.05907564369801</v>
      </c>
      <c r="E217" s="21">
        <f>E$9/(E$14)*'data sources'!$K75 +0.5*(E$9/(E$10*0.293)-E$9/E$165)*'data sources'!$K75</f>
        <v>178.05907564369801</v>
      </c>
      <c r="F217" s="21"/>
      <c r="G217" s="21"/>
      <c r="H217" s="21"/>
    </row>
    <row r="218" spans="1:8" x14ac:dyDescent="0.25">
      <c r="A218" s="1">
        <v>2041</v>
      </c>
      <c r="B218" s="27">
        <f>B$9/(B$14)*'data sources'!$K76 +0.5*(B$9/(B$10*0.293)-B$9/B$165)*'data sources'!$K76</f>
        <v>0</v>
      </c>
      <c r="C218" s="21">
        <f>C$9/(C$14)*'data sources'!$K76 +0.5*(C$9/(C$10*0.293)-C$9/C$165)*'data sources'!$K76</f>
        <v>181.62025715657197</v>
      </c>
      <c r="D218" s="27">
        <f>D$9/(D$14)*'data sources'!$K76 +0.5*(D$9/(D$10*0.293)-D$9/D$165)*'data sources'!$K76</f>
        <v>181.62025715657197</v>
      </c>
      <c r="E218" s="21">
        <f>E$9/(E$14)*'data sources'!$K76 +0.5*(E$9/(E$10*0.293)-E$9/E$165)*'data sources'!$K76</f>
        <v>181.62025715657197</v>
      </c>
      <c r="F218" s="21"/>
      <c r="G218" s="21"/>
      <c r="H218" s="21"/>
    </row>
    <row r="219" spans="1:8" x14ac:dyDescent="0.25">
      <c r="A219" s="1">
        <v>2042</v>
      </c>
      <c r="B219" s="27">
        <f>B$9/(B$14)*'data sources'!$K77 +0.5*(B$9/(B$10*0.293)-B$9/B$165)*'data sources'!$K77</f>
        <v>0</v>
      </c>
      <c r="C219" s="21">
        <f>C$9/(C$14)*'data sources'!$K77 +0.5*(C$9/(C$10*0.293)-C$9/C$165)*'data sources'!$K77</f>
        <v>185.25266229970342</v>
      </c>
      <c r="D219" s="27">
        <f>D$9/(D$14)*'data sources'!$K77 +0.5*(D$9/(D$10*0.293)-D$9/D$165)*'data sources'!$K77</f>
        <v>185.25266229970342</v>
      </c>
      <c r="E219" s="21">
        <f>E$9/(E$14)*'data sources'!$K77 +0.5*(E$9/(E$10*0.293)-E$9/E$165)*'data sources'!$K77</f>
        <v>185.25266229970342</v>
      </c>
      <c r="F219" s="21"/>
      <c r="G219" s="21"/>
      <c r="H219" s="21"/>
    </row>
    <row r="220" spans="1:8" x14ac:dyDescent="0.25">
      <c r="A220" s="1">
        <v>2043</v>
      </c>
      <c r="B220" s="27">
        <f>B$9/(B$14)*'data sources'!$K78 +0.5*(B$9/(B$10*0.293)-B$9/B$165)*'data sources'!$K78</f>
        <v>0</v>
      </c>
      <c r="C220" s="21">
        <f>C$9/(C$14)*'data sources'!$K78 +0.5*(C$9/(C$10*0.293)-C$9/C$165)*'data sources'!$K78</f>
        <v>188.95771554569748</v>
      </c>
      <c r="D220" s="27">
        <f>D$9/(D$14)*'data sources'!$K78 +0.5*(D$9/(D$10*0.293)-D$9/D$165)*'data sources'!$K78</f>
        <v>188.95771554569748</v>
      </c>
      <c r="E220" s="21">
        <f>E$9/(E$14)*'data sources'!$K78 +0.5*(E$9/(E$10*0.293)-E$9/E$165)*'data sources'!$K78</f>
        <v>188.95771554569748</v>
      </c>
      <c r="F220" s="21"/>
      <c r="G220" s="21"/>
      <c r="H220" s="21"/>
    </row>
    <row r="221" spans="1:8" x14ac:dyDescent="0.25">
      <c r="A221" s="1">
        <v>2044</v>
      </c>
      <c r="B221" s="27">
        <f>B$9/(B$14)*'data sources'!$K79 +0.5*(B$9/(B$10*0.293)-B$9/B$165)*'data sources'!$K79</f>
        <v>0</v>
      </c>
      <c r="C221" s="21">
        <f>C$9/(C$14)*'data sources'!$K79 +0.5*(C$9/(C$10*0.293)-C$9/C$165)*'data sources'!$K79</f>
        <v>192.73686985661143</v>
      </c>
      <c r="D221" s="27">
        <f>D$9/(D$14)*'data sources'!$K79 +0.5*(D$9/(D$10*0.293)-D$9/D$165)*'data sources'!$K79</f>
        <v>192.73686985661143</v>
      </c>
      <c r="E221" s="21">
        <f>E$9/(E$14)*'data sources'!$K79 +0.5*(E$9/(E$10*0.293)-E$9/E$165)*'data sources'!$K79</f>
        <v>192.73686985661143</v>
      </c>
      <c r="F221" s="21"/>
      <c r="G221" s="21"/>
      <c r="H221" s="21"/>
    </row>
    <row r="222" spans="1:8" x14ac:dyDescent="0.25">
      <c r="A222" s="1">
        <v>2045</v>
      </c>
      <c r="B222" s="27">
        <f>B$9/(B$14)*'data sources'!$K80 +0.5*(B$9/(B$10*0.293)-B$9/B$165)*'data sources'!$K80</f>
        <v>0</v>
      </c>
      <c r="C222" s="21">
        <f>C$9/(C$14)*'data sources'!$K80 +0.5*(C$9/(C$10*0.293)-C$9/C$165)*'data sources'!$K80</f>
        <v>196.59160725374366</v>
      </c>
      <c r="D222" s="27">
        <f>D$9/(D$14)*'data sources'!$K80 +0.5*(D$9/(D$10*0.293)-D$9/D$165)*'data sources'!$K80</f>
        <v>196.59160725374366</v>
      </c>
      <c r="E222" s="21">
        <f>E$9/(E$14)*'data sources'!$K80 +0.5*(E$9/(E$10*0.293)-E$9/E$165)*'data sources'!$K80</f>
        <v>196.59160725374366</v>
      </c>
      <c r="F222" s="21"/>
      <c r="G222" s="21"/>
      <c r="H222" s="21"/>
    </row>
    <row r="223" spans="1:8" x14ac:dyDescent="0.25">
      <c r="A223" s="1">
        <v>2046</v>
      </c>
      <c r="B223" s="27">
        <f>B$9/(B$14)*'data sources'!$K81 +0.5*(B$9/(B$10*0.293)-B$9/B$165)*'data sources'!$K81</f>
        <v>0</v>
      </c>
      <c r="C223" s="21">
        <f>C$9/(C$14)*'data sources'!$K81 +0.5*(C$9/(C$10*0.293)-C$9/C$165)*'data sources'!$K81</f>
        <v>200.52343939881851</v>
      </c>
      <c r="D223" s="27">
        <f>D$9/(D$14)*'data sources'!$K81 +0.5*(D$9/(D$10*0.293)-D$9/D$165)*'data sources'!$K81</f>
        <v>200.52343939881851</v>
      </c>
      <c r="E223" s="21">
        <f>E$9/(E$14)*'data sources'!$K81 +0.5*(E$9/(E$10*0.293)-E$9/E$165)*'data sources'!$K81</f>
        <v>200.52343939881851</v>
      </c>
      <c r="F223" s="21"/>
      <c r="G223" s="21"/>
      <c r="H223" s="21"/>
    </row>
    <row r="224" spans="1:8" x14ac:dyDescent="0.25">
      <c r="A224" s="1">
        <v>2047</v>
      </c>
      <c r="B224" s="27">
        <f>B$9/(B$14)*'data sources'!$K82 +0.5*(B$9/(B$10*0.293)-B$9/B$165)*'data sources'!$K82</f>
        <v>0</v>
      </c>
      <c r="C224" s="21">
        <f>C$9/(C$14)*'data sources'!$K82 +0.5*(C$9/(C$10*0.293)-C$9/C$165)*'data sources'!$K82</f>
        <v>204.53390818679489</v>
      </c>
      <c r="D224" s="27">
        <f>D$9/(D$14)*'data sources'!$K82 +0.5*(D$9/(D$10*0.293)-D$9/D$165)*'data sources'!$K82</f>
        <v>204.53390818679489</v>
      </c>
      <c r="E224" s="21">
        <f>E$9/(E$14)*'data sources'!$K82 +0.5*(E$9/(E$10*0.293)-E$9/E$165)*'data sources'!$K82</f>
        <v>204.53390818679489</v>
      </c>
      <c r="F224" s="21"/>
      <c r="G224" s="21"/>
      <c r="H224" s="21"/>
    </row>
    <row r="225" spans="1:8" x14ac:dyDescent="0.25">
      <c r="A225" s="1">
        <v>2048</v>
      </c>
      <c r="B225" s="27">
        <f>B$9/(B$14)*'data sources'!$K83 +0.5*(B$9/(B$10*0.293)-B$9/B$165)*'data sources'!$K83</f>
        <v>0</v>
      </c>
      <c r="C225" s="21">
        <f>C$9/(C$14)*'data sources'!$K83 +0.5*(C$9/(C$10*0.293)-C$9/C$165)*'data sources'!$K83</f>
        <v>208.62458635053079</v>
      </c>
      <c r="D225" s="27">
        <f>D$9/(D$14)*'data sources'!$K83 +0.5*(D$9/(D$10*0.293)-D$9/D$165)*'data sources'!$K83</f>
        <v>208.62458635053079</v>
      </c>
      <c r="E225" s="21">
        <f>E$9/(E$14)*'data sources'!$K83 +0.5*(E$9/(E$10*0.293)-E$9/E$165)*'data sources'!$K83</f>
        <v>208.62458635053079</v>
      </c>
      <c r="F225" s="21"/>
      <c r="G225" s="21"/>
      <c r="H225" s="21"/>
    </row>
    <row r="226" spans="1:8" x14ac:dyDescent="0.25">
      <c r="A226" s="1">
        <v>2049</v>
      </c>
      <c r="B226" s="27">
        <f>B$9/(B$14)*'data sources'!$K84 +0.5*(B$9/(B$10*0.293)-B$9/B$165)*'data sources'!$K84</f>
        <v>0</v>
      </c>
      <c r="C226" s="21">
        <f>C$9/(C$14)*'data sources'!$K84 +0.5*(C$9/(C$10*0.293)-C$9/C$165)*'data sources'!$K84</f>
        <v>212.79707807754136</v>
      </c>
      <c r="D226" s="27">
        <f>D$9/(D$14)*'data sources'!$K84 +0.5*(D$9/(D$10*0.293)-D$9/D$165)*'data sources'!$K84</f>
        <v>212.79707807754136</v>
      </c>
      <c r="E226" s="21">
        <f>E$9/(E$14)*'data sources'!$K84 +0.5*(E$9/(E$10*0.293)-E$9/E$165)*'data sources'!$K84</f>
        <v>212.79707807754136</v>
      </c>
      <c r="F226" s="21"/>
      <c r="G226" s="21"/>
      <c r="H226" s="21"/>
    </row>
    <row r="227" spans="1:8" x14ac:dyDescent="0.25">
      <c r="A227" s="1">
        <v>2050</v>
      </c>
      <c r="B227" s="27"/>
      <c r="C227" s="21"/>
      <c r="D227" s="27"/>
      <c r="E227" s="21"/>
      <c r="F227" s="21"/>
      <c r="G227" s="21"/>
      <c r="H227" s="21"/>
    </row>
    <row r="228" spans="1:8" x14ac:dyDescent="0.25">
      <c r="A228" t="s">
        <v>26</v>
      </c>
      <c r="B228" s="27"/>
      <c r="C228" s="21"/>
      <c r="D228" s="27"/>
      <c r="E228" s="21"/>
      <c r="F228" s="21"/>
      <c r="G228" s="21"/>
      <c r="H228" s="21"/>
    </row>
    <row r="229" spans="1:8" x14ac:dyDescent="0.25">
      <c r="A229" s="1">
        <v>2021</v>
      </c>
      <c r="B229" s="27">
        <f t="shared" ref="B229:D229" si="25">B37+B69+B102-B134-B166-B198</f>
        <v>0</v>
      </c>
      <c r="C229" s="21">
        <f t="shared" ref="C229" si="26">C37+C69+C102-C134-C166-C198</f>
        <v>0</v>
      </c>
      <c r="D229" s="27">
        <f t="shared" si="25"/>
        <v>0</v>
      </c>
      <c r="E229" s="21">
        <f t="shared" ref="E229" si="27">E37+E69+E102-E134-E166-E198</f>
        <v>0</v>
      </c>
      <c r="F229" s="21"/>
      <c r="G229" s="21"/>
      <c r="H229" s="21"/>
    </row>
    <row r="230" spans="1:8" x14ac:dyDescent="0.25">
      <c r="A230" s="1">
        <v>2022</v>
      </c>
      <c r="B230" s="27">
        <f t="shared" ref="B230:D230" si="28">B38+B70+B103-B135-B167-B199</f>
        <v>0</v>
      </c>
      <c r="C230" s="21">
        <f t="shared" ref="C230" si="29">C38+C70+C103-C135-C167-C199</f>
        <v>0</v>
      </c>
      <c r="D230" s="27">
        <f t="shared" si="28"/>
        <v>0</v>
      </c>
      <c r="E230" s="21">
        <f t="shared" ref="E230" si="30">E38+E70+E103-E135-E167-E199</f>
        <v>0</v>
      </c>
      <c r="F230" s="21"/>
      <c r="G230" s="21"/>
      <c r="H230" s="21"/>
    </row>
    <row r="231" spans="1:8" x14ac:dyDescent="0.25">
      <c r="A231" s="1">
        <v>2023</v>
      </c>
      <c r="B231" s="27">
        <f t="shared" ref="B231:D231" si="31">B39+B71+B104-B136-B168-B200</f>
        <v>0</v>
      </c>
      <c r="C231" s="21">
        <f t="shared" ref="C231" si="32">C39+C71+C104-C136-C168-C200</f>
        <v>0</v>
      </c>
      <c r="D231" s="27">
        <f t="shared" si="31"/>
        <v>0</v>
      </c>
      <c r="E231" s="21">
        <f t="shared" ref="E231" si="33">E39+E71+E104-E136-E168-E200</f>
        <v>0</v>
      </c>
      <c r="F231" s="21"/>
      <c r="G231" s="21"/>
      <c r="H231" s="21"/>
    </row>
    <row r="232" spans="1:8" x14ac:dyDescent="0.25">
      <c r="A232" s="1">
        <v>2024</v>
      </c>
      <c r="B232" s="27">
        <f t="shared" ref="B232:D232" si="34">B40+B72+B105-B137-B169-B201</f>
        <v>0</v>
      </c>
      <c r="C232" s="21">
        <f t="shared" ref="C232" si="35">C40+C72+C105-C137-C169-C201</f>
        <v>0</v>
      </c>
      <c r="D232" s="27">
        <f t="shared" si="34"/>
        <v>0</v>
      </c>
      <c r="E232" s="21">
        <f t="shared" ref="E232" si="36">E40+E72+E105-E137-E169-E201</f>
        <v>0</v>
      </c>
      <c r="F232" s="21"/>
      <c r="G232" s="21"/>
      <c r="H232" s="21"/>
    </row>
    <row r="233" spans="1:8" x14ac:dyDescent="0.25">
      <c r="A233" s="1">
        <v>2025</v>
      </c>
      <c r="B233" s="27">
        <f t="shared" ref="B233:D233" si="37">B41+B73+B106-B138-B170-B202</f>
        <v>-54.802890264895041</v>
      </c>
      <c r="C233" s="21">
        <f t="shared" ref="C233" si="38">C41+C73+C106-C138-C170-C202</f>
        <v>-55.842229668056262</v>
      </c>
      <c r="D233" s="27">
        <f t="shared" si="37"/>
        <v>-55.842229668056262</v>
      </c>
      <c r="E233" s="21">
        <f t="shared" ref="E233" si="39">E41+E73+E106-E138-E170-E202</f>
        <v>-247.56815702674217</v>
      </c>
      <c r="F233" s="21"/>
      <c r="G233" s="21"/>
      <c r="H233" s="21"/>
    </row>
    <row r="234" spans="1:8" x14ac:dyDescent="0.25">
      <c r="A234" s="1">
        <v>2026</v>
      </c>
      <c r="B234" s="27">
        <f t="shared" ref="B234:D234" si="40">B42+B74+B107-B139-B171-B203</f>
        <v>-7.4276717426352974</v>
      </c>
      <c r="C234" s="21">
        <f t="shared" ref="C234" si="41">C42+C74+C107-C139-C171-C203</f>
        <v>0.40422926025377137</v>
      </c>
      <c r="D234" s="27">
        <f t="shared" si="40"/>
        <v>0.40422926025377137</v>
      </c>
      <c r="E234" s="21">
        <f t="shared" ref="E234" si="42">E42+E74+E107-E139-E171-E203</f>
        <v>-208.14430805193405</v>
      </c>
      <c r="F234" s="21"/>
      <c r="G234" s="21"/>
      <c r="H234" s="21"/>
    </row>
    <row r="235" spans="1:8" x14ac:dyDescent="0.25">
      <c r="A235" s="1">
        <v>2027</v>
      </c>
      <c r="B235" s="27">
        <f t="shared" ref="B235:D235" si="43">B43+B75+B108-B140-B172-B204</f>
        <v>27.403879175189587</v>
      </c>
      <c r="C235" s="21">
        <f t="shared" ref="C235" si="44">C43+C75+C108-C140-C172-C204</f>
        <v>41.809497811534072</v>
      </c>
      <c r="D235" s="27">
        <f t="shared" si="43"/>
        <v>41.809497811534072</v>
      </c>
      <c r="E235" s="21">
        <f t="shared" ref="E235" si="45">E43+E75+E108-E140-E172-E204</f>
        <v>-180.28308286139287</v>
      </c>
      <c r="F235" s="21"/>
      <c r="G235" s="21"/>
      <c r="H235" s="21"/>
    </row>
    <row r="236" spans="1:8" x14ac:dyDescent="0.25">
      <c r="A236" s="1">
        <v>2028</v>
      </c>
      <c r="B236" s="27">
        <f t="shared" ref="B236:D236" si="46">B44+B76+B109-B141-B173-B205</f>
        <v>97.874797281451904</v>
      </c>
      <c r="C236" s="21">
        <f t="shared" ref="C236" si="47">C44+C76+C109-C141-C173-C205</f>
        <v>125.39583234615313</v>
      </c>
      <c r="D236" s="27">
        <f t="shared" si="46"/>
        <v>125.39583234615313</v>
      </c>
      <c r="E236" s="21">
        <f t="shared" ref="E236" si="48">E44+E76+E109-E141-E173-E205</f>
        <v>-119.87473220055325</v>
      </c>
      <c r="F236" s="21"/>
      <c r="G236" s="21"/>
      <c r="H236" s="21"/>
    </row>
    <row r="237" spans="1:8" x14ac:dyDescent="0.25">
      <c r="A237" s="1">
        <v>2029</v>
      </c>
      <c r="B237" s="27">
        <f t="shared" ref="B237:D237" si="49">B45+B77+B110-B142-B174-B206</f>
        <v>152.75901337677539</v>
      </c>
      <c r="C237" s="21">
        <f t="shared" ref="C237" si="50">C45+C77+C110-C142-C174-C206</f>
        <v>190.53984489112008</v>
      </c>
      <c r="D237" s="27">
        <f t="shared" si="49"/>
        <v>190.53984489112008</v>
      </c>
      <c r="E237" s="21">
        <f t="shared" ref="E237" si="51">E45+E77+E110-E142-E174-E206</f>
        <v>-73.818078095920555</v>
      </c>
      <c r="F237" s="21"/>
      <c r="G237" s="21"/>
      <c r="H237" s="21"/>
    </row>
    <row r="238" spans="1:8" x14ac:dyDescent="0.25">
      <c r="A238" s="1">
        <v>2030</v>
      </c>
      <c r="B238" s="27">
        <f t="shared" ref="B238:D238" si="52">B46+B78+B111-B143-B175-B207</f>
        <v>204.15192489500947</v>
      </c>
      <c r="C238" s="21">
        <f t="shared" ref="C238" si="53">C46+C78+C111-C143-C175-C207</f>
        <v>251.55590146778337</v>
      </c>
      <c r="D238" s="27">
        <f t="shared" si="52"/>
        <v>251.55590146778337</v>
      </c>
      <c r="E238" s="21">
        <f t="shared" ref="E238" si="54">E46+E78+E111-E143-E175-E207</f>
        <v>-31.041487395373153</v>
      </c>
      <c r="F238" s="21"/>
      <c r="G238" s="21"/>
      <c r="H238" s="21"/>
    </row>
    <row r="239" spans="1:8" x14ac:dyDescent="0.25">
      <c r="A239" s="1">
        <v>2031</v>
      </c>
      <c r="B239" s="27">
        <f t="shared" ref="B239:D239" si="55">B47+B79+B112-B144-B176-B208</f>
        <v>277.79984568543</v>
      </c>
      <c r="C239" s="21">
        <f t="shared" ref="C239" si="56">C47+C79+C112-C144-C176-C208</f>
        <v>338.91353861804055</v>
      </c>
      <c r="D239" s="27">
        <f t="shared" si="55"/>
        <v>338.91353861804055</v>
      </c>
      <c r="E239" s="21">
        <f t="shared" ref="E239" si="57">E47+E79+E112-E144-E176-E208</f>
        <v>32.023986197455315</v>
      </c>
      <c r="F239" s="21"/>
      <c r="G239" s="21"/>
      <c r="H239" s="21"/>
    </row>
    <row r="240" spans="1:8" x14ac:dyDescent="0.25">
      <c r="A240" s="1">
        <v>2032</v>
      </c>
      <c r="B240" s="27">
        <f t="shared" ref="B240:D240" si="58">B48+B80+B113-B145-B177-B209</f>
        <v>340.85962385784148</v>
      </c>
      <c r="C240" s="21">
        <f t="shared" ref="C240" si="59">C48+C80+C113-C145-C177-C209</f>
        <v>413.74462557158756</v>
      </c>
      <c r="D240" s="27">
        <f t="shared" si="58"/>
        <v>413.74462557158756</v>
      </c>
      <c r="E240" s="21">
        <f t="shared" ref="E240" si="60">E48+E80+E113-E145-E177-E209</f>
        <v>85.308891323887224</v>
      </c>
      <c r="F240" s="21"/>
      <c r="G240" s="21"/>
      <c r="H240" s="21"/>
    </row>
    <row r="241" spans="1:8" x14ac:dyDescent="0.25">
      <c r="A241" s="1">
        <v>2033</v>
      </c>
      <c r="B241" s="27">
        <f t="shared" ref="B241:D241" si="61">B49+B81+B114-B146-B178-B210</f>
        <v>388.11798566150435</v>
      </c>
      <c r="C241" s="21">
        <f t="shared" ref="C241" si="62">C49+C81+C114-C146-C178-C210</f>
        <v>469.87959618722948</v>
      </c>
      <c r="D241" s="27">
        <f t="shared" si="61"/>
        <v>469.87959618722948</v>
      </c>
      <c r="E241" s="21">
        <f t="shared" ref="E241" si="63">E49+E81+E114-E146-E178-E210</f>
        <v>124.0387582921326</v>
      </c>
      <c r="F241" s="21"/>
      <c r="G241" s="21"/>
      <c r="H241" s="21"/>
    </row>
    <row r="242" spans="1:8" x14ac:dyDescent="0.25">
      <c r="A242" s="1">
        <v>2034</v>
      </c>
      <c r="B242" s="27">
        <f t="shared" ref="B242:D242" si="64">B50+B82+B115-B147-B179-B211</f>
        <v>462.97618335197592</v>
      </c>
      <c r="C242" s="21">
        <f t="shared" ref="C242" si="65">C50+C82+C115-C147-C179-C211</f>
        <v>558.68171818606061</v>
      </c>
      <c r="D242" s="27">
        <f t="shared" si="64"/>
        <v>558.68171818606061</v>
      </c>
      <c r="E242" s="21">
        <f t="shared" ref="E242" si="66">E50+E82+E115-E147-E179-E211</f>
        <v>187.94543902267014</v>
      </c>
      <c r="F242" s="21"/>
      <c r="G242" s="21"/>
      <c r="H242" s="21"/>
    </row>
    <row r="243" spans="1:8" x14ac:dyDescent="0.25">
      <c r="A243" s="1">
        <v>2035</v>
      </c>
      <c r="B243" s="27">
        <f t="shared" ref="B243:D243" si="67">B51+B83+B116-B148-B180-B212</f>
        <v>506.79053225051388</v>
      </c>
      <c r="C243" s="21">
        <f t="shared" ref="C243" si="68">C51+C83+C116-C148-C180-C212</f>
        <v>610.74924018949719</v>
      </c>
      <c r="D243" s="27">
        <f t="shared" si="67"/>
        <v>610.74924018949719</v>
      </c>
      <c r="E243" s="21">
        <f t="shared" ref="E243" si="69">E51+E83+E116-E148-E180-E212</f>
        <v>223.33911823693936</v>
      </c>
      <c r="F243" s="21"/>
      <c r="G243" s="21"/>
      <c r="H243" s="21"/>
    </row>
    <row r="244" spans="1:8" x14ac:dyDescent="0.25">
      <c r="A244" s="1">
        <v>2036</v>
      </c>
      <c r="B244" s="27">
        <f t="shared" ref="B244:D244" si="70">B52+B84+B117-B149-B181-B213</f>
        <v>518.68327959334101</v>
      </c>
      <c r="C244" s="21">
        <f t="shared" ref="C244" si="71">C52+C84+C117-C149-C181-C213</f>
        <v>625.04347069715845</v>
      </c>
      <c r="D244" s="27">
        <f t="shared" si="70"/>
        <v>625.04347069715845</v>
      </c>
      <c r="E244" s="21">
        <f t="shared" ref="E244" si="72">E52+E84+E117-E149-E181-E213</f>
        <v>229.41436739986989</v>
      </c>
      <c r="F244" s="21"/>
      <c r="G244" s="21"/>
      <c r="H244" s="21"/>
    </row>
    <row r="245" spans="1:8" x14ac:dyDescent="0.25">
      <c r="A245" s="1">
        <v>2037</v>
      </c>
      <c r="B245" s="27">
        <f t="shared" ref="B245:D245" si="73">B53+B85+B118-B150-B182-B214</f>
        <v>594.29893776297479</v>
      </c>
      <c r="C245" s="21">
        <f t="shared" ref="C245" si="74">C53+C85+C118-C150-C182-C214</f>
        <v>714.75493793621661</v>
      </c>
      <c r="D245" s="27">
        <f t="shared" si="73"/>
        <v>714.75493793621661</v>
      </c>
      <c r="E245" s="21">
        <f t="shared" ref="E245" si="75">E53+E85+E118-E150-E182-E214</f>
        <v>293.73137408055948</v>
      </c>
      <c r="F245" s="21"/>
      <c r="G245" s="21"/>
      <c r="H245" s="21"/>
    </row>
    <row r="246" spans="1:8" x14ac:dyDescent="0.25">
      <c r="A246" s="1">
        <v>2038</v>
      </c>
      <c r="B246" s="27">
        <f t="shared" ref="B246:D246" si="76">B54+B86+B119-B151-B183-B215</f>
        <v>691.08011733342096</v>
      </c>
      <c r="C246" s="21">
        <f t="shared" ref="C246" si="77">C54+C86+C119-C151-C183-C215</f>
        <v>829.51921227400635</v>
      </c>
      <c r="D246" s="27">
        <f t="shared" si="76"/>
        <v>829.51921227400635</v>
      </c>
      <c r="E246" s="21">
        <f t="shared" ref="E246" si="78">E54+E86+E119-E151-E183-E215</f>
        <v>377.32713517314482</v>
      </c>
      <c r="F246" s="21"/>
      <c r="G246" s="21"/>
      <c r="H246" s="21"/>
    </row>
    <row r="247" spans="1:8" x14ac:dyDescent="0.25">
      <c r="A247" s="1">
        <v>2039</v>
      </c>
      <c r="B247" s="27">
        <f t="shared" ref="B247:D247" si="79">B55+B87+B120-B152-B184-B216</f>
        <v>734.51104010440815</v>
      </c>
      <c r="C247" s="21">
        <f t="shared" ref="C247" si="80">C55+C87+C120-C152-C184-C216</f>
        <v>881.15072939770107</v>
      </c>
      <c r="D247" s="27">
        <f t="shared" si="79"/>
        <v>881.15072939770107</v>
      </c>
      <c r="E247" s="21">
        <f t="shared" ref="E247" si="81">E55+E87+E120-E152-E184-E216</f>
        <v>411.98086328557332</v>
      </c>
      <c r="F247" s="21"/>
      <c r="G247" s="21"/>
      <c r="H247" s="21"/>
    </row>
    <row r="248" spans="1:8" x14ac:dyDescent="0.25">
      <c r="A248" s="1">
        <v>2040</v>
      </c>
      <c r="B248" s="27">
        <f t="shared" ref="B248:D248" si="82">B56+B88+B121-B153-B185-B217</f>
        <v>773.41426156261309</v>
      </c>
      <c r="C248" s="21">
        <f t="shared" ref="C248" si="83">C56+C88+C121-C153-C185-C217</f>
        <v>927.42860540133438</v>
      </c>
      <c r="D248" s="27">
        <f t="shared" si="82"/>
        <v>927.42860540133438</v>
      </c>
      <c r="E248" s="21">
        <f t="shared" ref="E248" si="84">E56+E88+E121-E153-E185-E217</f>
        <v>442.3873620834151</v>
      </c>
      <c r="F248" s="21"/>
      <c r="G248" s="21"/>
      <c r="H248" s="21"/>
    </row>
    <row r="249" spans="1:8" x14ac:dyDescent="0.25">
      <c r="A249" s="1">
        <v>2041</v>
      </c>
      <c r="B249" s="27">
        <f t="shared" ref="B249:D249" si="85">B57+B89+B122-B154-B186-B218</f>
        <v>810.3309811414141</v>
      </c>
      <c r="C249" s="21">
        <f t="shared" ref="C249" si="86">C57+C89+C122-C154-C186-C218</f>
        <v>971.36031454971123</v>
      </c>
      <c r="D249" s="27">
        <f t="shared" si="85"/>
        <v>971.36031454971123</v>
      </c>
      <c r="E249" s="21">
        <f t="shared" ref="E249" si="87">E57+E89+E122-E154-E186-E218</f>
        <v>470.87104416786701</v>
      </c>
      <c r="F249" s="21"/>
      <c r="G249" s="21"/>
      <c r="H249" s="21"/>
    </row>
    <row r="250" spans="1:8" x14ac:dyDescent="0.25">
      <c r="A250" s="1">
        <v>2042</v>
      </c>
      <c r="B250" s="27">
        <f t="shared" ref="B250:D250" si="88">B58+B90+B123-B155-B187-B219</f>
        <v>814.69589370964536</v>
      </c>
      <c r="C250" s="21">
        <f t="shared" ref="C250" si="89">C58+C90+C123-C155-C187-C219</f>
        <v>976.77345957693456</v>
      </c>
      <c r="D250" s="27">
        <f t="shared" si="88"/>
        <v>976.77345957693456</v>
      </c>
      <c r="E250" s="21">
        <f t="shared" ref="E250" si="90">E58+E90+E123-E155-E187-E219</f>
        <v>469.44744120847622</v>
      </c>
      <c r="F250" s="21"/>
      <c r="G250" s="21"/>
      <c r="H250" s="21"/>
    </row>
    <row r="251" spans="1:8" x14ac:dyDescent="0.25">
      <c r="A251" s="1">
        <v>2043</v>
      </c>
      <c r="B251" s="27">
        <f t="shared" ref="B251:D251" si="91">B59+B91+B124-B156-B188-B220</f>
        <v>859.01511486813604</v>
      </c>
      <c r="C251" s="21">
        <f t="shared" ref="C251" si="92">C59+C91+C124-C156-C188-C220</f>
        <v>1029.4754574920021</v>
      </c>
      <c r="D251" s="27">
        <f t="shared" si="91"/>
        <v>1029.4754574920021</v>
      </c>
      <c r="E251" s="21">
        <f t="shared" ref="E251" si="93">E59+E91+E124-E156-E188-E220</f>
        <v>504.49341563752944</v>
      </c>
      <c r="F251" s="21"/>
      <c r="G251" s="21"/>
      <c r="H251" s="21"/>
    </row>
    <row r="252" spans="1:8" x14ac:dyDescent="0.25">
      <c r="A252" s="1">
        <v>2044</v>
      </c>
      <c r="B252" s="27">
        <f t="shared" ref="B252:D252" si="94">B60+B92+B125-B157-B189-B221</f>
        <v>945.62889344368989</v>
      </c>
      <c r="C252" s="21">
        <f t="shared" ref="C252" si="95">C60+C92+C125-C157-C189-C221</f>
        <v>1132.235973392209</v>
      </c>
      <c r="D252" s="27">
        <f t="shared" si="94"/>
        <v>1132.235973392209</v>
      </c>
      <c r="E252" s="21">
        <f t="shared" ref="E252" si="96">E60+E92+E125-E157-E189-E221</f>
        <v>578.14928573923294</v>
      </c>
      <c r="F252" s="21"/>
      <c r="G252" s="21"/>
      <c r="H252" s="21"/>
    </row>
    <row r="253" spans="1:8" x14ac:dyDescent="0.25">
      <c r="A253" s="1">
        <v>2045</v>
      </c>
      <c r="B253" s="27">
        <f t="shared" ref="B253:D253" si="97">B61+B93+B126-B158-B190-B222</f>
        <v>1032.9070385869991</v>
      </c>
      <c r="C253" s="21">
        <f t="shared" ref="C253" si="98">C61+C93+C126-C158-C190-C222</f>
        <v>1235.7878833266898</v>
      </c>
      <c r="D253" s="27">
        <f t="shared" si="97"/>
        <v>1235.7878833266898</v>
      </c>
      <c r="E253" s="21">
        <f t="shared" ref="E253" si="99">E61+E93+E126-E158-E190-E222</f>
        <v>652.30060786768138</v>
      </c>
      <c r="F253" s="21"/>
      <c r="G253" s="21"/>
      <c r="H253" s="21"/>
    </row>
    <row r="254" spans="1:8" x14ac:dyDescent="0.25">
      <c r="A254" s="1">
        <v>2046</v>
      </c>
      <c r="B254" s="27">
        <f t="shared" ref="B254:D254" si="100">B62+B94+B127-B159-B191-B223</f>
        <v>1089.865875749907</v>
      </c>
      <c r="C254" s="21">
        <f t="shared" ref="C254" si="101">C62+C94+C127-C159-C191-C223</f>
        <v>1303.4636788321845</v>
      </c>
      <c r="D254" s="27">
        <f t="shared" si="100"/>
        <v>1303.4636788321845</v>
      </c>
      <c r="E254" s="21">
        <f t="shared" ref="E254" si="102">E62+E94+E127-E159-E191-E223</f>
        <v>698.57972681196998</v>
      </c>
      <c r="F254" s="21"/>
      <c r="G254" s="21"/>
      <c r="H254" s="21"/>
    </row>
    <row r="255" spans="1:8" x14ac:dyDescent="0.25">
      <c r="A255" s="1">
        <v>2047</v>
      </c>
      <c r="B255" s="27">
        <f t="shared" ref="B255:D255" si="103">B63+B95+B128-B160-B192-B224</f>
        <v>1146.9251477696243</v>
      </c>
      <c r="C255" s="21">
        <f t="shared" ref="C255" si="104">C63+C95+C128-C160-C192-C224</f>
        <v>1371.2636917719171</v>
      </c>
      <c r="D255" s="27">
        <f t="shared" si="103"/>
        <v>1371.2636917719171</v>
      </c>
      <c r="E255" s="21">
        <f t="shared" ref="E255" si="105">E63+E95+E128-E160-E192-E224</f>
        <v>744.83346511051138</v>
      </c>
      <c r="F255" s="21"/>
      <c r="G255" s="21"/>
      <c r="H255" s="21"/>
    </row>
    <row r="256" spans="1:8" x14ac:dyDescent="0.25">
      <c r="A256" s="1">
        <v>2048</v>
      </c>
      <c r="B256" s="27">
        <f t="shared" ref="B256:D256" si="106">B64+B96+B129-B161-B193-B225</f>
        <v>1204.9962947459155</v>
      </c>
      <c r="C256" s="21">
        <f t="shared" ref="C256" si="107">C64+C96+C129-C161-C193-C225</f>
        <v>1440.2666725542604</v>
      </c>
      <c r="D256" s="27">
        <f t="shared" si="106"/>
        <v>1440.2666725542604</v>
      </c>
      <c r="E256" s="21">
        <f t="shared" ref="E256" si="108">E64+E96+E129-E161-E193-E225</f>
        <v>791.89389507098713</v>
      </c>
      <c r="F256" s="21"/>
      <c r="G256" s="21"/>
      <c r="H256" s="21"/>
    </row>
    <row r="257" spans="1:8" x14ac:dyDescent="0.25">
      <c r="A257" s="1">
        <v>2049</v>
      </c>
      <c r="B257" s="27">
        <f t="shared" ref="B257:D257" si="109">B65+B97+B130-B162-B194-B226</f>
        <v>1264.0930484299504</v>
      </c>
      <c r="C257" s="21">
        <f t="shared" ref="C257" si="110">C65+C97+C130-C162-C194-C226</f>
        <v>1510.4889813124594</v>
      </c>
      <c r="D257" s="27">
        <f t="shared" si="109"/>
        <v>1510.4889813124594</v>
      </c>
      <c r="E257" s="21">
        <f t="shared" ref="E257" si="111">E65+E97+E130-E162-E194-E226</f>
        <v>839.77119454677245</v>
      </c>
      <c r="F257" s="21"/>
      <c r="G257" s="21"/>
      <c r="H257" s="21"/>
    </row>
    <row r="258" spans="1:8" x14ac:dyDescent="0.25">
      <c r="A258" s="1">
        <v>2050</v>
      </c>
      <c r="B258" s="27">
        <f t="shared" ref="B258:D258" si="112">B66+B98+B131-B163-B195-B227</f>
        <v>0</v>
      </c>
      <c r="C258" s="21">
        <f t="shared" ref="C258" si="113">C66+C98+C131-C163-C195-C227</f>
        <v>0</v>
      </c>
      <c r="D258" s="27">
        <f t="shared" si="112"/>
        <v>0</v>
      </c>
      <c r="E258" s="21">
        <f t="shared" ref="E258" si="114">E66+E98+E131-E163-E195-E227</f>
        <v>0</v>
      </c>
      <c r="F258" s="21"/>
      <c r="G258" s="21"/>
      <c r="H258" s="21"/>
    </row>
    <row r="259" spans="1:8" x14ac:dyDescent="0.25">
      <c r="B259" s="27"/>
      <c r="C259" s="21"/>
      <c r="D259" s="27"/>
      <c r="E259" s="21"/>
      <c r="F259" s="21"/>
      <c r="G259" s="21"/>
      <c r="H259" s="21"/>
    </row>
    <row r="260" spans="1:8" x14ac:dyDescent="0.25">
      <c r="A260" t="s">
        <v>22</v>
      </c>
      <c r="B260" s="27"/>
      <c r="C260" s="21"/>
      <c r="D260" s="27"/>
      <c r="E260" s="21"/>
      <c r="F260" s="21"/>
      <c r="G260" s="21"/>
      <c r="H260" s="21"/>
    </row>
    <row r="261" spans="1:8" x14ac:dyDescent="0.25">
      <c r="A261" s="1">
        <v>2021</v>
      </c>
      <c r="B261" s="27"/>
      <c r="C261" s="21"/>
      <c r="D261" s="27"/>
      <c r="E261" s="21"/>
      <c r="F261" s="21"/>
      <c r="G261" s="21"/>
      <c r="H261" s="21"/>
    </row>
    <row r="262" spans="1:8" x14ac:dyDescent="0.25">
      <c r="A262" s="1">
        <v>2022</v>
      </c>
      <c r="B262" s="27"/>
      <c r="C262" s="21"/>
      <c r="D262" s="27"/>
      <c r="E262" s="21"/>
      <c r="F262" s="21"/>
      <c r="G262" s="21"/>
      <c r="H262" s="21"/>
    </row>
    <row r="263" spans="1:8" x14ac:dyDescent="0.25">
      <c r="A263" s="1">
        <v>2023</v>
      </c>
      <c r="B263" s="27"/>
      <c r="C263" s="21"/>
      <c r="D263" s="27"/>
      <c r="E263" s="21"/>
      <c r="F263" s="21"/>
      <c r="G263" s="21"/>
      <c r="H263" s="21"/>
    </row>
    <row r="264" spans="1:8" x14ac:dyDescent="0.25">
      <c r="A264" s="1">
        <v>2024</v>
      </c>
      <c r="B264" s="27"/>
      <c r="C264" s="21"/>
      <c r="D264" s="27"/>
      <c r="E264" s="21"/>
      <c r="F264" s="21"/>
      <c r="G264" s="21"/>
      <c r="H264" s="21"/>
    </row>
    <row r="265" spans="1:8" x14ac:dyDescent="0.25">
      <c r="A265" s="1">
        <v>2025</v>
      </c>
      <c r="B265" s="27">
        <f>B233/(1+'data sources'!$B$44)^($A233-2025)</f>
        <v>-54.802890264895041</v>
      </c>
      <c r="C265" s="21">
        <f>C233/(1+'data sources'!$B$44)^($A233-2025)</f>
        <v>-55.842229668056262</v>
      </c>
      <c r="D265" s="27">
        <f>D233/(1+'data sources'!$B$44)^($A233-2025)</f>
        <v>-55.842229668056262</v>
      </c>
      <c r="E265" s="21">
        <f>E233/(1+'data sources'!$B$44)^($A233-2025)</f>
        <v>-247.56815702674217</v>
      </c>
      <c r="F265" s="21"/>
      <c r="G265" s="21"/>
      <c r="H265" s="21"/>
    </row>
    <row r="266" spans="1:8" x14ac:dyDescent="0.25">
      <c r="A266" s="1">
        <v>2026</v>
      </c>
      <c r="B266" s="27">
        <f>B234/(1+'data sources'!$B$44)^($A234-2025)</f>
        <v>-7.0019530002218113</v>
      </c>
      <c r="C266" s="21">
        <f>C234/(1+'data sources'!$B$44)^($A234-2025)</f>
        <v>0.38106076569925657</v>
      </c>
      <c r="D266" s="27">
        <f>D234/(1+'data sources'!$B$44)^($A234-2025)</f>
        <v>0.38106076569925657</v>
      </c>
      <c r="E266" s="21">
        <f>E234/(1+'data sources'!$B$44)^($A234-2025)</f>
        <v>-196.21446837474929</v>
      </c>
      <c r="F266" s="21"/>
      <c r="G266" s="21"/>
      <c r="H266" s="21"/>
    </row>
    <row r="267" spans="1:8" x14ac:dyDescent="0.25">
      <c r="A267" s="1">
        <v>2027</v>
      </c>
      <c r="B267" s="27">
        <f>B235/(1+'data sources'!$B$44)^($A235-2025)</f>
        <v>24.352582422346508</v>
      </c>
      <c r="C267" s="21">
        <f>C235/(1+'data sources'!$B$44)^($A235-2025)</f>
        <v>37.154201234915334</v>
      </c>
      <c r="D267" s="27">
        <f>D235/(1+'data sources'!$B$44)^($A235-2025)</f>
        <v>37.154201234915334</v>
      </c>
      <c r="E267" s="21">
        <f>E235/(1+'data sources'!$B$44)^($A235-2025)</f>
        <v>-160.20938519943761</v>
      </c>
      <c r="F267" s="21"/>
      <c r="G267" s="21"/>
      <c r="H267" s="21"/>
    </row>
    <row r="268" spans="1:8" x14ac:dyDescent="0.25">
      <c r="A268" s="1">
        <v>2028</v>
      </c>
      <c r="B268" s="27">
        <f>B236/(1+'data sources'!$B$44)^($A236-2025)</f>
        <v>81.991785200323321</v>
      </c>
      <c r="C268" s="21">
        <f>C236/(1+'data sources'!$B$44)^($A236-2025)</f>
        <v>105.04673763130194</v>
      </c>
      <c r="D268" s="27">
        <f>D236/(1+'data sources'!$B$44)^($A236-2025)</f>
        <v>105.04673763130194</v>
      </c>
      <c r="E268" s="21">
        <f>E236/(1+'data sources'!$B$44)^($A236-2025)</f>
        <v>-100.42159541102491</v>
      </c>
      <c r="F268" s="21"/>
      <c r="G268" s="21"/>
      <c r="H268" s="21"/>
    </row>
    <row r="269" spans="1:8" x14ac:dyDescent="0.25">
      <c r="A269" s="1">
        <v>2029</v>
      </c>
      <c r="B269" s="27">
        <f>B237/(1+'data sources'!$B$44)^($A237-2025)</f>
        <v>120.63485332146226</v>
      </c>
      <c r="C269" s="21">
        <f>C237/(1+'data sources'!$B$44)^($A237-2025)</f>
        <v>150.47063824404788</v>
      </c>
      <c r="D269" s="27">
        <f>D237/(1+'data sources'!$B$44)^($A237-2025)</f>
        <v>150.47063824404788</v>
      </c>
      <c r="E269" s="21">
        <f>E237/(1+'data sources'!$B$44)^($A237-2025)</f>
        <v>-58.294648719742867</v>
      </c>
      <c r="F269" s="21"/>
      <c r="G269" s="21"/>
      <c r="H269" s="21"/>
    </row>
    <row r="270" spans="1:8" x14ac:dyDescent="0.25">
      <c r="A270" s="1">
        <v>2030</v>
      </c>
      <c r="B270" s="27">
        <f>B238/(1+'data sources'!$B$44)^($A238-2025)</f>
        <v>151.97981930486628</v>
      </c>
      <c r="C270" s="21">
        <f>C238/(1+'data sources'!$B$44)^($A238-2025)</f>
        <v>187.26945861425497</v>
      </c>
      <c r="D270" s="27">
        <f>D238/(1+'data sources'!$B$44)^($A238-2025)</f>
        <v>187.26945861425497</v>
      </c>
      <c r="E270" s="21">
        <f>E238/(1+'data sources'!$B$44)^($A238-2025)</f>
        <v>-23.108670896584922</v>
      </c>
      <c r="F270" s="21"/>
      <c r="G270" s="21"/>
      <c r="H270" s="21"/>
    </row>
    <row r="271" spans="1:8" x14ac:dyDescent="0.25">
      <c r="A271" s="1">
        <v>2031</v>
      </c>
      <c r="B271" s="27">
        <f>B239/(1+'data sources'!$B$44)^($A239-2025)</f>
        <v>194.9534539025677</v>
      </c>
      <c r="C271" s="21">
        <f>C239/(1+'data sources'!$B$44)^($A239-2025)</f>
        <v>237.84161853979612</v>
      </c>
      <c r="D271" s="27">
        <f>D239/(1+'data sources'!$B$44)^($A239-2025)</f>
        <v>237.84161853979612</v>
      </c>
      <c r="E271" s="21">
        <f>E239/(1+'data sources'!$B$44)^($A239-2025)</f>
        <v>22.4736867708401</v>
      </c>
      <c r="F271" s="21"/>
      <c r="G271" s="21"/>
      <c r="H271" s="21"/>
    </row>
    <row r="272" spans="1:8" x14ac:dyDescent="0.25">
      <c r="A272" s="1">
        <v>2032</v>
      </c>
      <c r="B272" s="27">
        <f>B240/(1+'data sources'!$B$44)^($A240-2025)</f>
        <v>225.49711140821438</v>
      </c>
      <c r="C272" s="21">
        <f>C240/(1+'data sources'!$B$44)^($A240-2025)</f>
        <v>273.71448947551818</v>
      </c>
      <c r="D272" s="27">
        <f>D240/(1+'data sources'!$B$44)^($A240-2025)</f>
        <v>273.71448947551818</v>
      </c>
      <c r="E272" s="21">
        <f>E240/(1+'data sources'!$B$44)^($A240-2025)</f>
        <v>56.43645426011728</v>
      </c>
      <c r="F272" s="21"/>
      <c r="G272" s="21"/>
      <c r="H272" s="21"/>
    </row>
    <row r="273" spans="1:8" x14ac:dyDescent="0.25">
      <c r="A273" s="1">
        <v>2033</v>
      </c>
      <c r="B273" s="27">
        <f>B241/(1+'data sources'!$B$44)^($A241-2025)</f>
        <v>242.04475729573269</v>
      </c>
      <c r="C273" s="21">
        <f>C241/(1+'data sources'!$B$44)^($A241-2025)</f>
        <v>293.03432723817565</v>
      </c>
      <c r="D273" s="27">
        <f>D241/(1+'data sources'!$B$44)^($A241-2025)</f>
        <v>293.03432723817565</v>
      </c>
      <c r="E273" s="21">
        <f>E241/(1+'data sources'!$B$44)^($A241-2025)</f>
        <v>77.355165839358122</v>
      </c>
      <c r="F273" s="21"/>
      <c r="G273" s="21"/>
      <c r="H273" s="21"/>
    </row>
    <row r="274" spans="1:8" x14ac:dyDescent="0.25">
      <c r="A274" s="1">
        <v>2034</v>
      </c>
      <c r="B274" s="27">
        <f>B242/(1+'data sources'!$B$44)^($A242-2025)</f>
        <v>272.18052714275615</v>
      </c>
      <c r="C274" s="21">
        <f>C242/(1+'data sources'!$B$44)^($A242-2025)</f>
        <v>328.44515555846192</v>
      </c>
      <c r="D274" s="27">
        <f>D242/(1+'data sources'!$B$44)^($A242-2025)</f>
        <v>328.44515555846192</v>
      </c>
      <c r="E274" s="21">
        <f>E242/(1+'data sources'!$B$44)^($A242-2025)</f>
        <v>110.49183631196991</v>
      </c>
      <c r="F274" s="21"/>
      <c r="G274" s="21"/>
      <c r="H274" s="21"/>
    </row>
    <row r="275" spans="1:8" x14ac:dyDescent="0.25">
      <c r="A275" s="1">
        <v>2035</v>
      </c>
      <c r="B275" s="27">
        <f>B243/(1+'data sources'!$B$44)^($A243-2025)</f>
        <v>280.8622575073602</v>
      </c>
      <c r="C275" s="21">
        <f>C243/(1+'data sources'!$B$44)^($A243-2025)</f>
        <v>338.4759569378345</v>
      </c>
      <c r="D275" s="27">
        <f>D243/(1+'data sources'!$B$44)^($A243-2025)</f>
        <v>338.4759569378345</v>
      </c>
      <c r="E275" s="21">
        <f>E243/(1+'data sources'!$B$44)^($A243-2025)</f>
        <v>123.77407419032625</v>
      </c>
      <c r="F275" s="21"/>
      <c r="G275" s="21"/>
      <c r="H275" s="21"/>
    </row>
    <row r="276" spans="1:8" x14ac:dyDescent="0.25">
      <c r="A276" s="1">
        <v>2036</v>
      </c>
      <c r="B276" s="27">
        <f>B244/(1+'data sources'!$B$44)^($A244-2025)</f>
        <v>270.97774633895011</v>
      </c>
      <c r="C276" s="21">
        <f>C244/(1+'data sources'!$B$44)^($A244-2025)</f>
        <v>326.54391941491468</v>
      </c>
      <c r="D276" s="27">
        <f>D244/(1+'data sources'!$B$44)^($A244-2025)</f>
        <v>326.54391941491468</v>
      </c>
      <c r="E276" s="21">
        <f>E244/(1+'data sources'!$B$44)^($A244-2025)</f>
        <v>119.85385051265253</v>
      </c>
      <c r="F276" s="21"/>
      <c r="G276" s="21"/>
      <c r="H276" s="21"/>
    </row>
    <row r="277" spans="1:8" x14ac:dyDescent="0.25">
      <c r="A277" s="1">
        <v>2037</v>
      </c>
      <c r="B277" s="27">
        <f>B245/(1+'data sources'!$B$44)^($A245-2025)</f>
        <v>292.6865875945669</v>
      </c>
      <c r="C277" s="21">
        <f>C245/(1+'data sources'!$B$44)^($A245-2025)</f>
        <v>352.01002468281871</v>
      </c>
      <c r="D277" s="27">
        <f>D245/(1+'data sources'!$B$44)^($A245-2025)</f>
        <v>352.01002468281871</v>
      </c>
      <c r="E277" s="21">
        <f>E245/(1+'data sources'!$B$44)^($A245-2025)</f>
        <v>144.65991454184666</v>
      </c>
      <c r="F277" s="21"/>
      <c r="G277" s="21"/>
      <c r="H277" s="21"/>
    </row>
    <row r="278" spans="1:8" x14ac:dyDescent="0.25">
      <c r="A278" s="1">
        <v>2038</v>
      </c>
      <c r="B278" s="27">
        <f>B246/(1+'data sources'!$B$44)^($A246-2025)</f>
        <v>320.84313742870063</v>
      </c>
      <c r="C278" s="21">
        <f>C246/(1+'data sources'!$B$44)^($A246-2025)</f>
        <v>385.11532881356356</v>
      </c>
      <c r="D278" s="27">
        <f>D246/(1+'data sources'!$B$44)^($A246-2025)</f>
        <v>385.11532881356356</v>
      </c>
      <c r="E278" s="21">
        <f>E246/(1+'data sources'!$B$44)^($A246-2025)</f>
        <v>175.17914182376455</v>
      </c>
      <c r="F278" s="21"/>
      <c r="G278" s="21"/>
      <c r="H278" s="21"/>
    </row>
    <row r="279" spans="1:8" x14ac:dyDescent="0.25">
      <c r="A279" s="1">
        <v>2039</v>
      </c>
      <c r="B279" s="27">
        <f>B247/(1+'data sources'!$B$44)^($A247-2025)</f>
        <v>321.46165257955971</v>
      </c>
      <c r="C279" s="21">
        <f>C247/(1+'data sources'!$B$44)^($A247-2025)</f>
        <v>385.63909073933803</v>
      </c>
      <c r="D279" s="27">
        <f>D247/(1+'data sources'!$B$44)^($A247-2025)</f>
        <v>385.63909073933803</v>
      </c>
      <c r="E279" s="21">
        <f>E247/(1+'data sources'!$B$44)^($A247-2025)</f>
        <v>180.30504908967569</v>
      </c>
      <c r="F279" s="21"/>
      <c r="G279" s="21"/>
      <c r="H279" s="21"/>
    </row>
    <row r="280" spans="1:8" x14ac:dyDescent="0.25">
      <c r="A280" s="1">
        <v>2040</v>
      </c>
      <c r="B280" s="27">
        <f>B248/(1+'data sources'!$B$44)^($A248-2025)</f>
        <v>319.08729339206263</v>
      </c>
      <c r="C280" s="21">
        <f>C248/(1+'data sources'!$B$44)^($A248-2025)</f>
        <v>382.62894572694597</v>
      </c>
      <c r="D280" s="27">
        <f>D248/(1+'data sources'!$B$44)^($A248-2025)</f>
        <v>382.62894572694597</v>
      </c>
      <c r="E280" s="21">
        <f>E248/(1+'data sources'!$B$44)^($A248-2025)</f>
        <v>182.51562327393603</v>
      </c>
      <c r="F280" s="21"/>
      <c r="G280" s="21"/>
      <c r="H280" s="21"/>
    </row>
    <row r="281" spans="1:8" x14ac:dyDescent="0.25">
      <c r="A281" s="1">
        <v>2041</v>
      </c>
      <c r="B281" s="27">
        <f>B249/(1+'data sources'!$B$44)^($A249-2025)</f>
        <v>315.15649838033062</v>
      </c>
      <c r="C281" s="21">
        <f>C249/(1+'data sources'!$B$44)^($A249-2025)</f>
        <v>377.78453807590438</v>
      </c>
      <c r="D281" s="27">
        <f>D249/(1+'data sources'!$B$44)^($A249-2025)</f>
        <v>377.78453807590438</v>
      </c>
      <c r="E281" s="21">
        <f>E249/(1+'data sources'!$B$44)^($A249-2025)</f>
        <v>183.13266174224856</v>
      </c>
      <c r="F281" s="21"/>
      <c r="G281" s="21"/>
      <c r="H281" s="21"/>
    </row>
    <row r="282" spans="1:8" x14ac:dyDescent="0.25">
      <c r="A282" s="1">
        <v>2042</v>
      </c>
      <c r="B282" s="27">
        <f>B250/(1+'data sources'!$B$44)^($A250-2025)</f>
        <v>298.69354641505146</v>
      </c>
      <c r="C282" s="21">
        <f>C250/(1+'data sources'!$B$44)^($A250-2025)</f>
        <v>358.11636088731069</v>
      </c>
      <c r="D282" s="27">
        <f>D250/(1+'data sources'!$B$44)^($A250-2025)</f>
        <v>358.11636088731069</v>
      </c>
      <c r="E282" s="21">
        <f>E250/(1+'data sources'!$B$44)^($A250-2025)</f>
        <v>172.11443208771757</v>
      </c>
      <c r="F282" s="21"/>
      <c r="G282" s="21"/>
      <c r="H282" s="21"/>
    </row>
    <row r="283" spans="1:8" x14ac:dyDescent="0.25">
      <c r="A283" s="1">
        <v>2043</v>
      </c>
      <c r="B283" s="27">
        <f>B251/(1+'data sources'!$B$44)^($A251-2025)</f>
        <v>296.89139235776975</v>
      </c>
      <c r="C283" s="21">
        <f>C251/(1+'data sources'!$B$44)^($A251-2025)</f>
        <v>355.80561585330247</v>
      </c>
      <c r="D283" s="27">
        <f>D251/(1+'data sources'!$B$44)^($A251-2025)</f>
        <v>355.80561585330247</v>
      </c>
      <c r="E283" s="21">
        <f>E251/(1+'data sources'!$B$44)^($A251-2025)</f>
        <v>174.36218526486027</v>
      </c>
      <c r="F283" s="21"/>
      <c r="G283" s="21"/>
      <c r="H283" s="21"/>
    </row>
    <row r="284" spans="1:8" x14ac:dyDescent="0.25">
      <c r="A284" s="1">
        <v>2044</v>
      </c>
      <c r="B284" s="27">
        <f>B252/(1+'data sources'!$B$44)^($A252-2025)</f>
        <v>308.09455521707133</v>
      </c>
      <c r="C284" s="21">
        <f>C252/(1+'data sources'!$B$44)^($A252-2025)</f>
        <v>368.89285114024784</v>
      </c>
      <c r="D284" s="27">
        <f>D252/(1+'data sources'!$B$44)^($A252-2025)</f>
        <v>368.89285114024784</v>
      </c>
      <c r="E284" s="21">
        <f>E252/(1+'data sources'!$B$44)^($A252-2025)</f>
        <v>188.36633300217932</v>
      </c>
      <c r="F284" s="21"/>
      <c r="G284" s="21"/>
      <c r="H284" s="21"/>
    </row>
    <row r="285" spans="1:8" x14ac:dyDescent="0.25">
      <c r="A285" s="1">
        <v>2045</v>
      </c>
      <c r="B285" s="27">
        <f>B253/(1+'data sources'!$B$44)^($A253-2025)</f>
        <v>317.24224580653203</v>
      </c>
      <c r="C285" s="21">
        <f>C253/(1+'data sources'!$B$44)^($A253-2025)</f>
        <v>379.55412133057973</v>
      </c>
      <c r="D285" s="27">
        <f>D253/(1+'data sources'!$B$44)^($A253-2025)</f>
        <v>379.55412133057973</v>
      </c>
      <c r="E285" s="21">
        <f>E253/(1+'data sources'!$B$44)^($A253-2025)</f>
        <v>200.34456349914731</v>
      </c>
      <c r="F285" s="21"/>
      <c r="G285" s="21"/>
      <c r="H285" s="21"/>
    </row>
    <row r="286" spans="1:8" x14ac:dyDescent="0.25">
      <c r="A286" s="1">
        <v>2046</v>
      </c>
      <c r="B286" s="27">
        <f>B254/(1+'data sources'!$B$44)^($A254-2025)</f>
        <v>315.55082687218101</v>
      </c>
      <c r="C286" s="21">
        <f>C254/(1+'data sources'!$B$44)^($A254-2025)</f>
        <v>377.39418290378188</v>
      </c>
      <c r="D286" s="27">
        <f>D254/(1+'data sources'!$B$44)^($A254-2025)</f>
        <v>377.39418290378188</v>
      </c>
      <c r="E286" s="21">
        <f>E254/(1+'data sources'!$B$44)^($A254-2025)</f>
        <v>202.26104453447766</v>
      </c>
      <c r="F286" s="21"/>
      <c r="G286" s="21"/>
      <c r="H286" s="21"/>
    </row>
    <row r="287" spans="1:8" x14ac:dyDescent="0.25">
      <c r="A287" s="1">
        <v>2047</v>
      </c>
      <c r="B287" s="27">
        <f>B255/(1+'data sources'!$B$44)^($A255-2025)</f>
        <v>313.03855628551185</v>
      </c>
      <c r="C287" s="21">
        <f>C255/(1+'data sources'!$B$44)^($A255-2025)</f>
        <v>374.26889382779882</v>
      </c>
      <c r="D287" s="27">
        <f>D255/(1+'data sources'!$B$44)^($A255-2025)</f>
        <v>374.26889382779882</v>
      </c>
      <c r="E287" s="21">
        <f>E255/(1+'data sources'!$B$44)^($A255-2025)</f>
        <v>203.29277202156467</v>
      </c>
      <c r="F287" s="21"/>
      <c r="G287" s="21"/>
      <c r="H287" s="21"/>
    </row>
    <row r="288" spans="1:8" x14ac:dyDescent="0.25">
      <c r="A288" s="1">
        <v>2048</v>
      </c>
      <c r="B288" s="27">
        <f>B256/(1+'data sources'!$B$44)^($A256-2025)</f>
        <v>310.03802172461462</v>
      </c>
      <c r="C288" s="21">
        <f>C256/(1+'data sources'!$B$44)^($A256-2025)</f>
        <v>370.57162072749168</v>
      </c>
      <c r="D288" s="27">
        <f>D256/(1+'data sources'!$B$44)^($A256-2025)</f>
        <v>370.57162072749168</v>
      </c>
      <c r="E288" s="21">
        <f>E256/(1+'data sources'!$B$44)^($A256-2025)</f>
        <v>203.7493540138876</v>
      </c>
      <c r="F288" s="21"/>
      <c r="G288" s="21"/>
      <c r="H288" s="21"/>
    </row>
    <row r="289" spans="1:8" x14ac:dyDescent="0.25">
      <c r="A289" s="1">
        <v>2049</v>
      </c>
      <c r="B289" s="27">
        <f>B257/(1+'data sources'!$B$44)^($A257-2025)</f>
        <v>306.60185464030133</v>
      </c>
      <c r="C289" s="21">
        <f>C257/(1+'data sources'!$B$44)^($A257-2025)</f>
        <v>366.36442519745663</v>
      </c>
      <c r="D289" s="27">
        <f>D257/(1+'data sources'!$B$44)^($A257-2025)</f>
        <v>366.36442519745663</v>
      </c>
      <c r="E289" s="21">
        <f>E257/(1+'data sources'!$B$44)^($A257-2025)</f>
        <v>203.68390289095851</v>
      </c>
      <c r="F289" s="21"/>
      <c r="G289" s="21"/>
      <c r="H289" s="21"/>
    </row>
    <row r="290" spans="1:8" x14ac:dyDescent="0.25">
      <c r="A290" s="1">
        <v>2050</v>
      </c>
      <c r="B290" s="27"/>
      <c r="C290" s="21"/>
      <c r="D290" s="27"/>
      <c r="E290" s="21"/>
      <c r="F290" s="21"/>
      <c r="G290" s="21"/>
      <c r="H290" s="2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for use</vt:lpstr>
      <vt:lpstr>data sources</vt:lpstr>
      <vt:lpstr>outputs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2022-01-19T18:39:27Z</dcterms:created>
  <dcterms:modified xsi:type="dcterms:W3CDTF">2022-01-19T18:39:33Z</dcterms:modified>
</cp:coreProperties>
</file>