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futuresgroup.sharepoint.com/Shared Documents/Consulting/Canada/Ontario/Enbridge/egd 2021/2022-2027 DSM plan/Interrogatories/GEC responses/"/>
    </mc:Choice>
  </mc:AlternateContent>
  <xr:revisionPtr revIDLastSave="0" documentId="8_{4192B461-5C41-42CC-AA0D-03B2408A4DB7}" xr6:coauthVersionLast="47" xr6:coauthVersionMax="47" xr10:uidLastSave="{00000000-0000-0000-0000-000000000000}"/>
  <bookViews>
    <workbookView xWindow="-108" yWindow="-108" windowWidth="23256" windowHeight="14016" xr2:uid="{1BD73062-B978-4364-ADD9-E605A03A3313}"/>
  </bookViews>
  <sheets>
    <sheet name="4.GE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J8" i="1"/>
  <c r="J9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L5" i="1"/>
  <c r="L6" i="1" s="1"/>
  <c r="K7" i="1"/>
  <c r="V20" i="1"/>
  <c r="P5" i="1"/>
  <c r="P6" i="1" s="1"/>
  <c r="O5" i="1"/>
  <c r="O6" i="1" s="1"/>
  <c r="N5" i="1"/>
  <c r="N6" i="1" s="1"/>
  <c r="M5" i="1"/>
  <c r="M6" i="1" s="1"/>
  <c r="A5" i="1"/>
  <c r="A6" i="1" s="1"/>
  <c r="A9" i="1" s="1"/>
  <c r="A10" i="1" s="1"/>
  <c r="A11" i="1" s="1"/>
  <c r="A12" i="1" s="1"/>
  <c r="A13" i="1" s="1"/>
  <c r="Q4" i="1"/>
  <c r="K8" i="1" l="1"/>
  <c r="K9" i="1" s="1"/>
  <c r="Q6" i="1"/>
  <c r="Q5" i="1"/>
  <c r="L7" i="1"/>
  <c r="M7" i="1" l="1"/>
  <c r="M8" i="1" l="1"/>
  <c r="N7" i="1"/>
  <c r="L11" i="1" l="1"/>
  <c r="L12" i="1" s="1"/>
  <c r="L10" i="1"/>
  <c r="O7" i="1"/>
  <c r="N8" i="1"/>
  <c r="M9" i="1"/>
  <c r="N9" i="1" l="1"/>
  <c r="M11" i="1"/>
  <c r="M12" i="1" s="1"/>
  <c r="M10" i="1"/>
  <c r="P7" i="1"/>
  <c r="O8" i="1"/>
  <c r="L13" i="1"/>
  <c r="M13" i="1" l="1"/>
  <c r="O9" i="1"/>
  <c r="P8" i="1"/>
  <c r="N11" i="1"/>
  <c r="N10" i="1"/>
  <c r="P9" i="1" l="1"/>
  <c r="Q9" i="1" s="1"/>
  <c r="N12" i="1"/>
  <c r="O11" i="1"/>
  <c r="O12" i="1" s="1"/>
  <c r="O13" i="1" s="1"/>
  <c r="O10" i="1"/>
  <c r="N13" i="1" l="1"/>
  <c r="P10" i="1"/>
  <c r="Q10" i="1" s="1"/>
  <c r="P11" i="1"/>
  <c r="Q11" i="1" s="1"/>
  <c r="P12" i="1" l="1"/>
  <c r="P13" i="1" s="1"/>
  <c r="Q13" i="1" s="1"/>
  <c r="Q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Neme</author>
  </authors>
  <commentList>
    <comment ref="K4" authorId="0" shapeId="0" xr:uid="{F9D8BC59-6115-453B-9995-505097FD1F9C}">
      <text>
        <r>
          <rPr>
            <b/>
            <sz val="9"/>
            <color indexed="81"/>
            <rFont val="Tahoma"/>
            <family val="2"/>
          </rPr>
          <t>Chris Neme:</t>
        </r>
        <r>
          <rPr>
            <sz val="9"/>
            <color indexed="81"/>
            <rFont val="Tahoma"/>
            <family val="2"/>
          </rPr>
          <t xml:space="preserve">
6.Staff.13a</t>
        </r>
      </text>
    </comment>
  </commentList>
</comments>
</file>

<file path=xl/sharedStrings.xml><?xml version="1.0" encoding="utf-8"?>
<sst xmlns="http://schemas.openxmlformats.org/spreadsheetml/2006/main" count="15" uniqueCount="15">
  <si>
    <t>5-Yr Total</t>
  </si>
  <si>
    <t>Enbridge Plan Budget (millions $)</t>
  </si>
  <si>
    <t>Shareholder Incentive at 100% Target (millions $)</t>
  </si>
  <si>
    <t>Budget w/Shareholder Incentive (millions $)</t>
  </si>
  <si>
    <t>Bank of Canada CPI (Oct)</t>
  </si>
  <si>
    <t>Inflation relative to 2014</t>
  </si>
  <si>
    <t>$155M/year converted from 2014 $</t>
  </si>
  <si>
    <t>Increase w/OEB 2014 Guidance of $2/month gross (millions $)</t>
  </si>
  <si>
    <t>Downward Rate Pressure from Avoided T&amp;D, Price Suppression (millions $)</t>
  </si>
  <si>
    <t>Spend w/OEB 2014 Guidance - $2/mo net of down pressure (millions $)</t>
  </si>
  <si>
    <t>Increase w/OEB 2014 Guidance - $2/mo net of down pressure (millions $)</t>
  </si>
  <si>
    <t xml:space="preserve">BOC CPI:  </t>
  </si>
  <si>
    <t>https://www.bankofcanada.ca/rates/related/inflation-calculator/</t>
  </si>
  <si>
    <t>Calculations for Tables 1 and 2</t>
  </si>
  <si>
    <t>Spending from 1.CCC.3 for 2016-2020 and 2023-2027;  from 6.Staff.13 for 2021 and 2022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</si>
</sst>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"/>
    <numFmt numFmtId="165" formatCode="&quot;$&quot;#,##0.0"/>
    <numFmt numFmtId="166" formatCode="0.0%"/>
    <numFmt numFmtId="167" formatCode="0.0"/>
    <numFmt numFmtId="168" formatCode="&quot;$&quot;#,##0.00"/>
    <numFmt numFmtId="169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66" fontId="0" fillId="0" borderId="0" xfId="1" applyNumberFormat="1" applyFont="1"/>
    <xf numFmtId="167" fontId="0" fillId="0" borderId="1" xfId="0" applyNumberFormat="1" applyBorder="1"/>
    <xf numFmtId="166" fontId="0" fillId="0" borderId="1" xfId="1" applyNumberFormat="1" applyFont="1" applyBorder="1"/>
    <xf numFmtId="168" fontId="0" fillId="0" borderId="1" xfId="0" applyNumberFormat="1" applyBorder="1"/>
    <xf numFmtId="164" fontId="2" fillId="0" borderId="1" xfId="0" applyNumberFormat="1" applyFont="1" applyBorder="1"/>
    <xf numFmtId="0" fontId="3" fillId="0" borderId="0" xfId="0" applyFont="1"/>
    <xf numFmtId="168" fontId="0" fillId="0" borderId="0" xfId="0" applyNumberFormat="1"/>
    <xf numFmtId="0" fontId="4" fillId="0" borderId="0" xfId="0" applyFont="1"/>
    <xf numFmtId="167" fontId="0" fillId="0" borderId="0" xfId="0" applyNumberFormat="1"/>
    <xf numFmtId="2" fontId="0" fillId="0" borderId="0" xfId="0" applyNumberFormat="1"/>
    <xf numFmtId="169" fontId="0" fillId="0" borderId="0" xfId="0" applyNumberFormat="1"/>
    <xf numFmtId="0" fontId="2" fillId="2" borderId="2" xfId="0" applyFont="1" applyFill="1" applyBorder="1" applyAlignment="1">
      <alignment horizontal="center"/>
    </xf>
    <xf numFmtId="164" fontId="0" fillId="0" borderId="2" xfId="0" applyNumberFormat="1" applyBorder="1"/>
    <xf numFmtId="164" fontId="2" fillId="0" borderId="2" xfId="0" applyNumberFormat="1" applyFont="1" applyBorder="1"/>
    <xf numFmtId="0" fontId="0" fillId="0" borderId="0" xfId="0" applyBorder="1"/>
    <xf numFmtId="164" fontId="2" fillId="0" borderId="0" xfId="0" applyNumberFormat="1" applyFont="1" applyBorder="1" applyAlignment="1">
      <alignment horizontal="center"/>
    </xf>
    <xf numFmtId="9" fontId="0" fillId="0" borderId="0" xfId="1" applyFont="1" applyBorder="1"/>
    <xf numFmtId="165" fontId="0" fillId="0" borderId="0" xfId="0" applyNumberFormat="1" applyBorder="1"/>
    <xf numFmtId="9" fontId="0" fillId="0" borderId="0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ocuments/Consulting/Canada/Ontario/Enbridge/egd%202021/2022-2027%20DSM%20plan/GEC%20Evidence/GEC%20evidence%20workpap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 Inc"/>
      <sheetName val="PIM sum proposal"/>
      <sheetName val="res-ind shift"/>
      <sheetName val="budget"/>
      <sheetName val="EGD save % sales"/>
      <sheetName val="Leaders Save % sales"/>
      <sheetName val="gas HP"/>
      <sheetName val="2015 pot study"/>
    </sheetNames>
    <sheetDataSet>
      <sheetData sheetId="0">
        <row r="7">
          <cell r="C7">
            <v>21.29</v>
          </cell>
          <cell r="D7">
            <v>21.687799999999999</v>
          </cell>
          <cell r="E7">
            <v>22.093556</v>
          </cell>
          <cell r="F7">
            <v>22.507427119999999</v>
          </cell>
          <cell r="G7">
            <v>22.929575662399998</v>
          </cell>
        </row>
      </sheetData>
      <sheetData sheetId="1"/>
      <sheetData sheetId="2"/>
      <sheetData sheetId="3">
        <row r="3">
          <cell r="H3">
            <v>2016</v>
          </cell>
          <cell r="I3">
            <v>2017</v>
          </cell>
          <cell r="J3">
            <v>2018</v>
          </cell>
          <cell r="K3">
            <v>2019</v>
          </cell>
          <cell r="L3">
            <v>2020</v>
          </cell>
          <cell r="M3">
            <v>2021</v>
          </cell>
          <cell r="N3">
            <v>2022</v>
          </cell>
          <cell r="O3">
            <v>2023</v>
          </cell>
          <cell r="P3">
            <v>2024</v>
          </cell>
          <cell r="Q3">
            <v>2025</v>
          </cell>
          <cell r="R3">
            <v>2026</v>
          </cell>
          <cell r="S3">
            <v>2027</v>
          </cell>
        </row>
        <row r="7">
          <cell r="H7">
            <v>118.48621223857475</v>
          </cell>
          <cell r="I7">
            <v>139.50275019098547</v>
          </cell>
          <cell r="J7">
            <v>145.18769574944073</v>
          </cell>
          <cell r="K7">
            <v>145.79619326500733</v>
          </cell>
          <cell r="L7">
            <v>124.5389090909091</v>
          </cell>
          <cell r="M7">
            <v>135</v>
          </cell>
          <cell r="N7">
            <v>130.98039215686273</v>
          </cell>
          <cell r="O7">
            <v>136.77431757016529</v>
          </cell>
          <cell r="P7">
            <v>140.21756338060021</v>
          </cell>
          <cell r="Q7">
            <v>143.84273283232821</v>
          </cell>
          <cell r="R7">
            <v>147.54354892129325</v>
          </cell>
          <cell r="S7">
            <v>151.3991206627457</v>
          </cell>
        </row>
        <row r="8">
          <cell r="H8">
            <v>106.5</v>
          </cell>
          <cell r="I8">
            <v>114</v>
          </cell>
          <cell r="J8">
            <v>108.4</v>
          </cell>
          <cell r="K8">
            <v>115.7</v>
          </cell>
          <cell r="L8">
            <v>96.2</v>
          </cell>
          <cell r="M8">
            <v>101.4</v>
          </cell>
          <cell r="N8">
            <v>102.2</v>
          </cell>
          <cell r="O8">
            <v>106.7</v>
          </cell>
          <cell r="P8">
            <v>108.9</v>
          </cell>
          <cell r="Q8">
            <v>111.2</v>
          </cell>
          <cell r="R8">
            <v>113.2</v>
          </cell>
          <cell r="S8">
            <v>115.4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3D9B-D949-4E8A-9D66-A329E54D5616}">
  <dimension ref="A1:V20"/>
  <sheetViews>
    <sheetView tabSelected="1" zoomScale="90" zoomScaleNormal="90" workbookViewId="0">
      <selection activeCell="B20" sqref="B20"/>
    </sheetView>
  </sheetViews>
  <sheetFormatPr defaultRowHeight="14.4" x14ac:dyDescent="0.3"/>
  <cols>
    <col min="1" max="1" width="2.109375" customWidth="1"/>
    <col min="2" max="2" width="61.21875" customWidth="1"/>
    <col min="3" max="11" width="8.88671875" customWidth="1"/>
    <col min="12" max="12" width="10.5546875" bestFit="1" customWidth="1"/>
  </cols>
  <sheetData>
    <row r="1" spans="1:21" x14ac:dyDescent="0.3">
      <c r="B1" t="s">
        <v>13</v>
      </c>
      <c r="R1" s="22"/>
      <c r="S1" s="22"/>
      <c r="T1" s="22"/>
      <c r="U1" s="22"/>
    </row>
    <row r="2" spans="1:21" x14ac:dyDescent="0.3">
      <c r="R2" s="22"/>
      <c r="S2" s="22"/>
      <c r="T2" s="22"/>
      <c r="U2" s="22"/>
    </row>
    <row r="3" spans="1:21" x14ac:dyDescent="0.3">
      <c r="A3" s="1"/>
      <c r="B3" s="1"/>
      <c r="C3" s="2">
        <v>2014</v>
      </c>
      <c r="D3" s="2">
        <f t="shared" ref="D3:P3" si="0">C3+1</f>
        <v>2015</v>
      </c>
      <c r="E3" s="2">
        <f t="shared" si="0"/>
        <v>2016</v>
      </c>
      <c r="F3" s="2">
        <f t="shared" si="0"/>
        <v>2017</v>
      </c>
      <c r="G3" s="2">
        <f t="shared" si="0"/>
        <v>2018</v>
      </c>
      <c r="H3" s="2">
        <f t="shared" si="0"/>
        <v>2019</v>
      </c>
      <c r="I3" s="2">
        <f>H3+1</f>
        <v>2020</v>
      </c>
      <c r="J3" s="2">
        <f>I3+1</f>
        <v>2021</v>
      </c>
      <c r="K3" s="2">
        <f t="shared" si="0"/>
        <v>2022</v>
      </c>
      <c r="L3" s="3">
        <f>K3+1</f>
        <v>2023</v>
      </c>
      <c r="M3" s="3">
        <f t="shared" si="0"/>
        <v>2024</v>
      </c>
      <c r="N3" s="3">
        <f t="shared" si="0"/>
        <v>2025</v>
      </c>
      <c r="O3" s="3">
        <f t="shared" si="0"/>
        <v>2026</v>
      </c>
      <c r="P3" s="3">
        <f t="shared" si="0"/>
        <v>2027</v>
      </c>
      <c r="Q3" s="19" t="s">
        <v>0</v>
      </c>
      <c r="R3" s="23"/>
      <c r="S3" s="22"/>
      <c r="T3" s="22"/>
      <c r="U3" s="22"/>
    </row>
    <row r="4" spans="1:21" x14ac:dyDescent="0.3">
      <c r="A4" s="4">
        <v>1</v>
      </c>
      <c r="B4" s="5" t="s">
        <v>1</v>
      </c>
      <c r="C4" s="5"/>
      <c r="D4" s="5"/>
      <c r="E4" s="6"/>
      <c r="F4" s="6"/>
      <c r="G4" s="6"/>
      <c r="H4" s="6"/>
      <c r="I4" s="6">
        <v>119</v>
      </c>
      <c r="J4" s="6">
        <v>135</v>
      </c>
      <c r="K4" s="6">
        <v>133.6</v>
      </c>
      <c r="L4" s="6">
        <v>142.30000000000001</v>
      </c>
      <c r="M4" s="6">
        <v>148.80000000000001</v>
      </c>
      <c r="N4" s="6">
        <v>155.69999999999999</v>
      </c>
      <c r="O4" s="6">
        <v>162.9</v>
      </c>
      <c r="P4" s="6">
        <v>170.5</v>
      </c>
      <c r="Q4" s="20">
        <f t="shared" ref="Q4:Q6" si="1">SUM(L4:P4)</f>
        <v>780.2</v>
      </c>
      <c r="R4" s="24"/>
      <c r="S4" s="25"/>
      <c r="T4" s="24"/>
      <c r="U4" s="24"/>
    </row>
    <row r="5" spans="1:21" x14ac:dyDescent="0.3">
      <c r="A5" s="4">
        <f>A4+1</f>
        <v>2</v>
      </c>
      <c r="B5" s="5" t="s">
        <v>2</v>
      </c>
      <c r="C5" s="5"/>
      <c r="D5" s="5"/>
      <c r="E5" s="6"/>
      <c r="F5" s="6"/>
      <c r="G5" s="6"/>
      <c r="H5" s="6"/>
      <c r="I5" s="6"/>
      <c r="J5" s="6"/>
      <c r="K5" s="6"/>
      <c r="L5" s="7">
        <f>'[1]Perf Inc'!C7/2</f>
        <v>10.645</v>
      </c>
      <c r="M5" s="7">
        <f>'[1]Perf Inc'!D7/2</f>
        <v>10.8439</v>
      </c>
      <c r="N5" s="7">
        <f>'[1]Perf Inc'!E7/2</f>
        <v>11.046778</v>
      </c>
      <c r="O5" s="7">
        <f>'[1]Perf Inc'!F7/2</f>
        <v>11.25371356</v>
      </c>
      <c r="P5" s="7">
        <f>'[1]Perf Inc'!G7/2</f>
        <v>11.464787831199999</v>
      </c>
      <c r="Q5" s="20">
        <f t="shared" si="1"/>
        <v>55.254179391200005</v>
      </c>
      <c r="R5" s="25"/>
      <c r="S5" s="24"/>
      <c r="T5" s="25"/>
      <c r="U5" s="25"/>
    </row>
    <row r="6" spans="1:21" x14ac:dyDescent="0.3">
      <c r="A6" s="4">
        <f t="shared" ref="A6:A13" si="2">A5+1</f>
        <v>3</v>
      </c>
      <c r="B6" s="5" t="s">
        <v>3</v>
      </c>
      <c r="C6" s="5"/>
      <c r="D6" s="5"/>
      <c r="E6" s="6"/>
      <c r="F6" s="6"/>
      <c r="G6" s="6"/>
      <c r="H6" s="6"/>
      <c r="I6" s="6"/>
      <c r="J6" s="6"/>
      <c r="K6" s="6"/>
      <c r="L6" s="7">
        <f>L5+L4</f>
        <v>152.94500000000002</v>
      </c>
      <c r="M6" s="7">
        <f t="shared" ref="M6:P6" si="3">M5+M4</f>
        <v>159.6439</v>
      </c>
      <c r="N6" s="7">
        <f t="shared" si="3"/>
        <v>166.74677799999998</v>
      </c>
      <c r="O6" s="7">
        <f t="shared" si="3"/>
        <v>174.15371356</v>
      </c>
      <c r="P6" s="7">
        <f t="shared" si="3"/>
        <v>181.9647878312</v>
      </c>
      <c r="Q6" s="20">
        <f t="shared" si="1"/>
        <v>835.45417939120011</v>
      </c>
      <c r="R6" s="25"/>
      <c r="S6" s="24"/>
      <c r="T6" s="25"/>
      <c r="U6" s="25"/>
    </row>
    <row r="7" spans="1:21" x14ac:dyDescent="0.3">
      <c r="A7" s="4"/>
      <c r="B7" s="5" t="s">
        <v>4</v>
      </c>
      <c r="C7" s="5">
        <v>125.9</v>
      </c>
      <c r="D7" s="5">
        <v>127.2</v>
      </c>
      <c r="E7" s="5">
        <v>129.1</v>
      </c>
      <c r="F7" s="5">
        <v>130.9</v>
      </c>
      <c r="G7" s="5">
        <v>134.1</v>
      </c>
      <c r="H7" s="5">
        <v>136.6</v>
      </c>
      <c r="I7" s="5">
        <v>137.5</v>
      </c>
      <c r="J7" s="5">
        <v>143.9</v>
      </c>
      <c r="K7" s="9">
        <f>J7*1.02</f>
        <v>146.77800000000002</v>
      </c>
      <c r="L7" s="7">
        <f>K7*1.02</f>
        <v>149.71356000000003</v>
      </c>
      <c r="M7" s="7">
        <f t="shared" ref="M7:P7" si="4">L7*1.02</f>
        <v>152.70783120000004</v>
      </c>
      <c r="N7" s="7">
        <f t="shared" si="4"/>
        <v>155.76198782400004</v>
      </c>
      <c r="O7" s="7">
        <f t="shared" si="4"/>
        <v>158.87722758048005</v>
      </c>
      <c r="P7" s="7">
        <f t="shared" si="4"/>
        <v>162.05477213208965</v>
      </c>
      <c r="Q7" s="20"/>
      <c r="R7" s="22"/>
      <c r="S7" s="22"/>
      <c r="T7" s="22"/>
      <c r="U7" s="22"/>
    </row>
    <row r="8" spans="1:21" x14ac:dyDescent="0.3">
      <c r="A8" s="4"/>
      <c r="B8" s="5" t="s">
        <v>5</v>
      </c>
      <c r="C8" s="5"/>
      <c r="D8" s="5"/>
      <c r="E8" s="5"/>
      <c r="F8" s="5"/>
      <c r="G8" s="5"/>
      <c r="H8" s="5"/>
      <c r="I8" s="5"/>
      <c r="J8" s="10">
        <f>J7/C7</f>
        <v>1.1429706115965053</v>
      </c>
      <c r="K8" s="10">
        <f>K7/D7</f>
        <v>1.1539150943396228</v>
      </c>
      <c r="L8" s="10">
        <f>L7/C7</f>
        <v>1.1891466243050042</v>
      </c>
      <c r="M8" s="10">
        <f>M7/D7</f>
        <v>1.2005332641509436</v>
      </c>
      <c r="N8" s="10">
        <f>N7/E7</f>
        <v>1.2065219815956627</v>
      </c>
      <c r="O8" s="10">
        <f>O7/F7</f>
        <v>1.2137297752519485</v>
      </c>
      <c r="P8" s="10">
        <f>P7/C7</f>
        <v>1.2871705491031744</v>
      </c>
      <c r="Q8" s="20"/>
      <c r="R8" s="22"/>
      <c r="S8" s="22"/>
      <c r="T8" s="22"/>
      <c r="U8" s="22"/>
    </row>
    <row r="9" spans="1:21" x14ac:dyDescent="0.3">
      <c r="A9" s="4">
        <f>A6+1</f>
        <v>4</v>
      </c>
      <c r="B9" s="5" t="s">
        <v>6</v>
      </c>
      <c r="C9" s="5"/>
      <c r="D9" s="5"/>
      <c r="E9" s="5"/>
      <c r="F9" s="5"/>
      <c r="G9" s="5"/>
      <c r="H9" s="5"/>
      <c r="I9" s="5"/>
      <c r="J9" s="6">
        <f>J8*155</f>
        <v>177.16044479745833</v>
      </c>
      <c r="K9" s="6">
        <f>K8*155</f>
        <v>178.85683962264153</v>
      </c>
      <c r="L9" s="7">
        <f>L8*155</f>
        <v>184.31772676727564</v>
      </c>
      <c r="M9" s="7">
        <f>M8*155</f>
        <v>186.08265594339628</v>
      </c>
      <c r="N9" s="7">
        <f>N8*155</f>
        <v>187.01090714732771</v>
      </c>
      <c r="O9" s="7">
        <f>O8*155</f>
        <v>188.12811516405202</v>
      </c>
      <c r="P9" s="7">
        <f>P8*155</f>
        <v>199.51143511099204</v>
      </c>
      <c r="Q9" s="20">
        <f>SUM(L9:P9)</f>
        <v>945.05084013304372</v>
      </c>
      <c r="R9" s="22"/>
      <c r="S9" s="22"/>
      <c r="T9" s="22"/>
      <c r="U9" s="22"/>
    </row>
    <row r="10" spans="1:21" x14ac:dyDescent="0.3">
      <c r="A10" s="4">
        <f t="shared" si="2"/>
        <v>5</v>
      </c>
      <c r="B10" s="5" t="s">
        <v>7</v>
      </c>
      <c r="C10" s="5"/>
      <c r="D10" s="5"/>
      <c r="E10" s="5"/>
      <c r="F10" s="5"/>
      <c r="G10" s="5"/>
      <c r="H10" s="5"/>
      <c r="I10" s="5"/>
      <c r="J10" s="11"/>
      <c r="K10" s="11"/>
      <c r="L10" s="12">
        <f>L9-L6</f>
        <v>31.372726767275623</v>
      </c>
      <c r="M10" s="12">
        <f>M9-M6</f>
        <v>26.438755943396274</v>
      </c>
      <c r="N10" s="12">
        <f>N9-N6</f>
        <v>20.264129147327736</v>
      </c>
      <c r="O10" s="12">
        <f>O9-O6</f>
        <v>13.974401604052019</v>
      </c>
      <c r="P10" s="12">
        <f>P9-P6</f>
        <v>17.54664727979204</v>
      </c>
      <c r="Q10" s="21">
        <f>SUM(L10:P10)</f>
        <v>109.59666074184369</v>
      </c>
      <c r="R10" s="22"/>
      <c r="S10" s="22"/>
      <c r="T10" s="22"/>
      <c r="U10" s="22"/>
    </row>
    <row r="11" spans="1:21" x14ac:dyDescent="0.3">
      <c r="A11" s="4">
        <f t="shared" si="2"/>
        <v>6</v>
      </c>
      <c r="B11" s="5" t="s">
        <v>8</v>
      </c>
      <c r="C11" s="5"/>
      <c r="D11" s="5"/>
      <c r="E11" s="5"/>
      <c r="F11" s="5"/>
      <c r="G11" s="5"/>
      <c r="H11" s="5"/>
      <c r="I11" s="5"/>
      <c r="J11" s="11"/>
      <c r="K11" s="11"/>
      <c r="L11" s="7">
        <f>-0.4*L9</f>
        <v>-73.727090706910261</v>
      </c>
      <c r="M11" s="7">
        <f t="shared" ref="M11:P11" si="5">-0.4*M9</f>
        <v>-74.43306237735851</v>
      </c>
      <c r="N11" s="7">
        <f t="shared" si="5"/>
        <v>-74.804362858931086</v>
      </c>
      <c r="O11" s="7">
        <f t="shared" si="5"/>
        <v>-75.251246065620805</v>
      </c>
      <c r="P11" s="7">
        <f t="shared" si="5"/>
        <v>-79.804574044396816</v>
      </c>
      <c r="Q11" s="20">
        <f>SUM(L11:P11)</f>
        <v>-378.02033605321748</v>
      </c>
      <c r="R11" s="22"/>
      <c r="S11" s="22"/>
      <c r="T11" s="22"/>
      <c r="U11" s="22"/>
    </row>
    <row r="12" spans="1:21" x14ac:dyDescent="0.3">
      <c r="A12" s="4">
        <f t="shared" si="2"/>
        <v>7</v>
      </c>
      <c r="B12" s="5" t="s">
        <v>9</v>
      </c>
      <c r="C12" s="5"/>
      <c r="D12" s="5"/>
      <c r="E12" s="5"/>
      <c r="F12" s="5"/>
      <c r="G12" s="5"/>
      <c r="H12" s="5"/>
      <c r="I12" s="5"/>
      <c r="J12" s="11"/>
      <c r="K12" s="11"/>
      <c r="L12" s="7">
        <f>L9-L11</f>
        <v>258.04481747418589</v>
      </c>
      <c r="M12" s="7">
        <f t="shared" ref="M12:P12" si="6">M9-M11</f>
        <v>260.51571832075479</v>
      </c>
      <c r="N12" s="7">
        <f t="shared" si="6"/>
        <v>261.8152700062588</v>
      </c>
      <c r="O12" s="7">
        <f t="shared" si="6"/>
        <v>263.37936122967284</v>
      </c>
      <c r="P12" s="7">
        <f t="shared" si="6"/>
        <v>279.31600915538888</v>
      </c>
      <c r="Q12" s="20">
        <f t="shared" ref="Q12:Q13" si="7">SUM(L12:P12)</f>
        <v>1323.0711761862613</v>
      </c>
      <c r="R12" s="26"/>
      <c r="S12" s="22"/>
      <c r="T12" s="22"/>
      <c r="U12" s="22"/>
    </row>
    <row r="13" spans="1:21" x14ac:dyDescent="0.3">
      <c r="A13" s="4">
        <f t="shared" si="2"/>
        <v>8</v>
      </c>
      <c r="B13" s="5" t="s">
        <v>10</v>
      </c>
      <c r="C13" s="5"/>
      <c r="D13" s="5"/>
      <c r="E13" s="5"/>
      <c r="F13" s="5"/>
      <c r="G13" s="5"/>
      <c r="H13" s="5"/>
      <c r="I13" s="5"/>
      <c r="J13" s="11"/>
      <c r="K13" s="11"/>
      <c r="L13" s="12">
        <f>L12-L6</f>
        <v>105.09981747418587</v>
      </c>
      <c r="M13" s="12">
        <f>M12-M6</f>
        <v>100.87181832075478</v>
      </c>
      <c r="N13" s="12">
        <f>N12-N6</f>
        <v>95.068492006258822</v>
      </c>
      <c r="O13" s="12">
        <f>O12-O6</f>
        <v>89.225647669672838</v>
      </c>
      <c r="P13" s="12">
        <f>P12-P6</f>
        <v>97.351221324188884</v>
      </c>
      <c r="Q13" s="12">
        <f t="shared" si="7"/>
        <v>487.6169967950612</v>
      </c>
    </row>
    <row r="14" spans="1:21" x14ac:dyDescent="0.3">
      <c r="B14" s="13"/>
      <c r="L14" s="14"/>
      <c r="M14" s="14"/>
      <c r="N14" s="14"/>
      <c r="O14" s="14"/>
      <c r="P14" s="14"/>
    </row>
    <row r="15" spans="1:21" x14ac:dyDescent="0.3">
      <c r="B15" s="15" t="s">
        <v>14</v>
      </c>
      <c r="G15" s="16"/>
      <c r="H15" s="16"/>
      <c r="J15" s="17"/>
    </row>
    <row r="16" spans="1:21" x14ac:dyDescent="0.3">
      <c r="B16" s="13" t="s">
        <v>11</v>
      </c>
      <c r="C16" t="s">
        <v>12</v>
      </c>
      <c r="J16" s="17"/>
    </row>
    <row r="17" spans="12:22" x14ac:dyDescent="0.3">
      <c r="M17" s="8"/>
      <c r="N17" s="8"/>
      <c r="O17" s="8"/>
      <c r="P17" s="8"/>
      <c r="Q17" s="8"/>
    </row>
    <row r="18" spans="12:22" x14ac:dyDescent="0.3">
      <c r="L18" s="18"/>
      <c r="M18" s="18"/>
      <c r="N18" s="18"/>
      <c r="O18" s="18"/>
      <c r="P18" s="18"/>
      <c r="Q18" s="18"/>
      <c r="R18" s="18"/>
    </row>
    <row r="20" spans="12:22" x14ac:dyDescent="0.3">
      <c r="V20">
        <f>0.18*18</f>
        <v>3.2399999999999998</v>
      </c>
    </row>
  </sheetData>
  <mergeCells count="1">
    <mergeCell ref="A3:B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8427FD0CC4444B87AB1CF5C8D52EB" ma:contentTypeVersion="13" ma:contentTypeDescription="Create a new document." ma:contentTypeScope="" ma:versionID="4ab785188ee20def7303332e8c7fd2a0">
  <xsd:schema xmlns:xsd="http://www.w3.org/2001/XMLSchema" xmlns:xs="http://www.w3.org/2001/XMLSchema" xmlns:p="http://schemas.microsoft.com/office/2006/metadata/properties" xmlns:ns2="173c2605-4b7d-457e-8dba-1d57dca954fb" xmlns:ns3="2546f5b2-04f2-4a0e-9993-466f4f9aad71" targetNamespace="http://schemas.microsoft.com/office/2006/metadata/properties" ma:root="true" ma:fieldsID="8eda87d1bccf0c863aad46c73ed8b7c0" ns2:_="" ns3:_="">
    <xsd:import namespace="173c2605-4b7d-457e-8dba-1d57dca954fb"/>
    <xsd:import namespace="2546f5b2-04f2-4a0e-9993-466f4f9aad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c2605-4b7d-457e-8dba-1d57dca95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6f5b2-04f2-4a0e-9993-466f4f9aad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95C577-A55F-4B37-A936-009463B05601}"/>
</file>

<file path=customXml/itemProps2.xml><?xml version="1.0" encoding="utf-8"?>
<ds:datastoreItem xmlns:ds="http://schemas.openxmlformats.org/officeDocument/2006/customXml" ds:itemID="{5A495EE1-46F0-4653-9295-BDD010370F1F}"/>
</file>

<file path=customXml/itemProps3.xml><?xml version="1.0" encoding="utf-8"?>
<ds:datastoreItem xmlns:ds="http://schemas.openxmlformats.org/officeDocument/2006/customXml" ds:itemID="{89F63C29-032D-46E0-9577-73415FEC54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4.GEC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Sherwood</dc:creator>
  <cp:lastModifiedBy>Stacy Sherwood</cp:lastModifiedBy>
  <dcterms:created xsi:type="dcterms:W3CDTF">2022-01-18T15:03:14Z</dcterms:created>
  <dcterms:modified xsi:type="dcterms:W3CDTF">2022-01-18T16:31:18Z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0x010100A558427FD0CC4444B87AB1CF5C8D52EB</vt:lpwstr>
  </property>
</Properties>
</file>