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N:\Regulatory\OEB\IRM\2022 IRM\11. IR's\"/>
    </mc:Choice>
  </mc:AlternateContent>
  <xr:revisionPtr revIDLastSave="0" documentId="13_ncr:1_{3E281152-161C-4C75-BD4C-412DA926FD1B}" xr6:coauthVersionLast="47" xr6:coauthVersionMax="47" xr10:uidLastSave="{00000000-0000-0000-0000-000000000000}"/>
  <bookViews>
    <workbookView xWindow="28680" yWindow="1905" windowWidth="29040" windowHeight="15840" tabRatio="87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 name="Sheet1" sheetId="88" r:id="rId14"/>
  </sheets>
  <externalReferences>
    <externalReference r:id="rId15"/>
  </externalReferences>
  <definedNames>
    <definedName name="_xlnm._FilterDatabase" localSheetId="11" hidden="1">'7.  Persistence Report'!$C$26:$BT$78</definedName>
    <definedName name="_xlnm._FilterDatabase" localSheetId="3" hidden="1">DropDownList!$A$1:$A$40</definedName>
    <definedName name="_xlnm.Print_Area" localSheetId="4">'1.  LRAMVA Summary'!$A$1:$R$86</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LRAM'!$A$1:$AM$1130</definedName>
    <definedName name="_xlnm.Print_Area" localSheetId="10">'6.  Carrying Charges'!$A$1:$X$192</definedName>
    <definedName name="_xlnm.Print_Area" localSheetId="11">'7.  Persistence Report'!$A$1:$BT$81</definedName>
    <definedName name="_xlnm.Print_Area" localSheetId="12">'8.  Streetlighting'!$A$1:$W$49</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2" i="43" l="1"/>
  <c r="R20" i="43"/>
  <c r="R21" i="43"/>
  <c r="R19" i="43"/>
  <c r="Y530" i="46" l="1"/>
  <c r="H183" i="47"/>
  <c r="H182" i="47"/>
  <c r="H181" i="47"/>
  <c r="H180" i="47"/>
  <c r="T1110" i="79" l="1"/>
  <c r="U1110" i="79"/>
  <c r="V1110" i="79"/>
  <c r="W1110" i="79"/>
  <c r="X1110" i="79"/>
  <c r="J1110" i="79"/>
  <c r="K1110" i="79"/>
  <c r="L1110" i="79"/>
  <c r="M1110" i="79"/>
  <c r="P744" i="79" l="1"/>
  <c r="H1110" i="79"/>
  <c r="O1036" i="79"/>
  <c r="G1110" i="79"/>
  <c r="R1110" i="79"/>
  <c r="F1110" i="79"/>
  <c r="S1110" i="79"/>
  <c r="Q1110" i="79"/>
  <c r="E1110" i="79"/>
  <c r="P1110" i="79"/>
  <c r="D1036" i="79"/>
  <c r="I1110" i="79"/>
  <c r="E744" i="79"/>
  <c r="T513" i="46"/>
  <c r="Q561" i="79"/>
  <c r="F561" i="79"/>
  <c r="I513" i="46"/>
  <c r="S195" i="79"/>
  <c r="H195" i="79"/>
  <c r="G378" i="79"/>
  <c r="R378" i="79"/>
  <c r="D927" i="79" l="1"/>
  <c r="O927" i="79"/>
  <c r="E840" i="79" l="1"/>
  <c r="Q670" i="79"/>
  <c r="F670" i="79"/>
  <c r="Q657" i="79"/>
  <c r="F657" i="79"/>
  <c r="R744" i="79"/>
  <c r="S744" i="79"/>
  <c r="T744" i="79"/>
  <c r="U744" i="79"/>
  <c r="V744" i="79"/>
  <c r="W744" i="79"/>
  <c r="X744" i="79"/>
  <c r="Q587" i="79"/>
  <c r="G744" i="79"/>
  <c r="H744" i="79"/>
  <c r="I744" i="79"/>
  <c r="J744" i="79"/>
  <c r="K744" i="79"/>
  <c r="L744" i="79"/>
  <c r="M744" i="79"/>
  <c r="F587" i="79"/>
  <c r="F744" i="79" s="1"/>
  <c r="Q744" i="79" l="1"/>
  <c r="M927" i="79"/>
  <c r="L927" i="79"/>
  <c r="K927" i="79"/>
  <c r="X927" i="79"/>
  <c r="W927" i="79"/>
  <c r="V927" i="79"/>
  <c r="U927" i="79"/>
  <c r="J927" i="79"/>
  <c r="G558" i="79" l="1"/>
  <c r="G480" i="79"/>
  <c r="G474" i="79"/>
  <c r="G490" i="79"/>
  <c r="G487" i="79"/>
  <c r="G505" i="79"/>
  <c r="AW77" i="68"/>
  <c r="AW68" i="68"/>
  <c r="AW59" i="68"/>
  <c r="AW46" i="68"/>
  <c r="AW44" i="68"/>
  <c r="AW35" i="68"/>
  <c r="AW29" i="68"/>
  <c r="AW27" i="68"/>
  <c r="R558" i="79"/>
  <c r="P561" i="79"/>
  <c r="S77" i="68"/>
  <c r="S68" i="68"/>
  <c r="R480" i="79"/>
  <c r="S59" i="68"/>
  <c r="R474" i="79"/>
  <c r="S46" i="68"/>
  <c r="R490" i="79"/>
  <c r="S44" i="68"/>
  <c r="R487" i="79"/>
  <c r="S35" i="68"/>
  <c r="R505" i="79"/>
  <c r="S29" i="68"/>
  <c r="S27" i="68"/>
  <c r="R77" i="68"/>
  <c r="R44" i="68"/>
  <c r="R68" i="68"/>
  <c r="R59" i="68"/>
  <c r="R46" i="68"/>
  <c r="R35" i="68"/>
  <c r="R29" i="68"/>
  <c r="R27" i="68"/>
  <c r="H323" i="79"/>
  <c r="AW67" i="68"/>
  <c r="H292" i="79"/>
  <c r="AW64" i="68"/>
  <c r="H308" i="79"/>
  <c r="AW62" i="68"/>
  <c r="H307" i="79"/>
  <c r="AW55" i="68"/>
  <c r="H289" i="79"/>
  <c r="AW50" i="68"/>
  <c r="H305" i="79"/>
  <c r="AW48" i="68"/>
  <c r="H291" i="79"/>
  <c r="AW41" i="68"/>
  <c r="H304" i="79"/>
  <c r="AW33" i="68"/>
  <c r="AW32" i="68"/>
  <c r="AV67" i="68"/>
  <c r="AV62" i="68"/>
  <c r="AV48" i="68"/>
  <c r="AV64" i="68"/>
  <c r="AV50" i="68"/>
  <c r="AV55" i="68"/>
  <c r="AV33" i="68"/>
  <c r="AV41" i="68"/>
  <c r="AV32" i="68"/>
  <c r="S323" i="79"/>
  <c r="S67" i="68"/>
  <c r="R67" i="68"/>
  <c r="S292" i="79"/>
  <c r="S64" i="68"/>
  <c r="R64" i="68"/>
  <c r="S308" i="79"/>
  <c r="S62" i="68"/>
  <c r="R62" i="68"/>
  <c r="S307" i="79"/>
  <c r="S55" i="68"/>
  <c r="R55" i="68"/>
  <c r="S289" i="79"/>
  <c r="S50" i="68"/>
  <c r="R50" i="68"/>
  <c r="S305" i="79"/>
  <c r="S48" i="68"/>
  <c r="R48" i="68"/>
  <c r="S291" i="79"/>
  <c r="S41" i="68"/>
  <c r="R41" i="68"/>
  <c r="S304" i="79"/>
  <c r="S33" i="68"/>
  <c r="R33" i="68"/>
  <c r="S32" i="68"/>
  <c r="R32" i="68"/>
  <c r="Q67" i="68"/>
  <c r="Q62" i="68"/>
  <c r="Q48" i="68"/>
  <c r="Q64" i="68"/>
  <c r="Q50" i="68"/>
  <c r="Q55" i="68"/>
  <c r="Q41" i="68"/>
  <c r="Q33" i="68"/>
  <c r="Q32" i="68"/>
  <c r="I76" i="79"/>
  <c r="AW76" i="68"/>
  <c r="AV76" i="68"/>
  <c r="I80" i="79"/>
  <c r="AW75" i="68"/>
  <c r="AV75" i="68"/>
  <c r="I47" i="79"/>
  <c r="AW66" i="68"/>
  <c r="AV66" i="68"/>
  <c r="I48" i="79"/>
  <c r="AW63" i="68"/>
  <c r="AV63" i="68"/>
  <c r="I54" i="79"/>
  <c r="AW61" i="68"/>
  <c r="AV61" i="68"/>
  <c r="I55" i="79"/>
  <c r="AW60" i="68"/>
  <c r="AV60" i="68"/>
  <c r="I57" i="79"/>
  <c r="AW57" i="68"/>
  <c r="AV57" i="68"/>
  <c r="AW53" i="68"/>
  <c r="AV53" i="68"/>
  <c r="AW51" i="68"/>
  <c r="AV51" i="68"/>
  <c r="I60" i="79"/>
  <c r="AW49" i="68"/>
  <c r="AV49" i="68"/>
  <c r="I61" i="79"/>
  <c r="AW47" i="68"/>
  <c r="AV47" i="68"/>
  <c r="I38" i="79"/>
  <c r="AW42" i="68"/>
  <c r="AV42" i="68"/>
  <c r="I39" i="79"/>
  <c r="AW40" i="68"/>
  <c r="AV40" i="68"/>
  <c r="I41" i="79"/>
  <c r="AW37" i="68"/>
  <c r="AV37" i="68"/>
  <c r="I42" i="79"/>
  <c r="AW36" i="68"/>
  <c r="AV36" i="68"/>
  <c r="AW30" i="68"/>
  <c r="AV30" i="68"/>
  <c r="AU47" i="68"/>
  <c r="AU51" i="68"/>
  <c r="AU53" i="68"/>
  <c r="AU60" i="68"/>
  <c r="AU63" i="68"/>
  <c r="AU36" i="68"/>
  <c r="AU40" i="68"/>
  <c r="AU75" i="68"/>
  <c r="AU76" i="68"/>
  <c r="AU49" i="68"/>
  <c r="AU57" i="68"/>
  <c r="AU61" i="68"/>
  <c r="AU66" i="68"/>
  <c r="AU37" i="68"/>
  <c r="AU42" i="68"/>
  <c r="AU30" i="68"/>
  <c r="S47" i="68"/>
  <c r="T61" i="79"/>
  <c r="Q47" i="68"/>
  <c r="R47" i="68"/>
  <c r="P47" i="68"/>
  <c r="Q51" i="68"/>
  <c r="R51" i="68"/>
  <c r="S51" i="68"/>
  <c r="P51" i="68"/>
  <c r="Q53" i="68"/>
  <c r="R53" i="68"/>
  <c r="S53" i="68"/>
  <c r="P53" i="68"/>
  <c r="T55" i="79"/>
  <c r="Q60" i="68"/>
  <c r="R60" i="68"/>
  <c r="S60" i="68"/>
  <c r="P60" i="68"/>
  <c r="Q63" i="68"/>
  <c r="R63" i="68"/>
  <c r="S63" i="68"/>
  <c r="T48" i="79"/>
  <c r="P63" i="68"/>
  <c r="Q36" i="68"/>
  <c r="R36" i="68"/>
  <c r="S36" i="68"/>
  <c r="T42" i="79"/>
  <c r="P36" i="68"/>
  <c r="Q40" i="68"/>
  <c r="R40" i="68"/>
  <c r="S40" i="68"/>
  <c r="T39" i="79"/>
  <c r="P40" i="68"/>
  <c r="Q75" i="68"/>
  <c r="R75" i="68"/>
  <c r="S75" i="68"/>
  <c r="T80" i="79"/>
  <c r="P75" i="68"/>
  <c r="Q76" i="68"/>
  <c r="R76" i="68"/>
  <c r="S76" i="68"/>
  <c r="T76" i="79"/>
  <c r="P76" i="68"/>
  <c r="Q49" i="68"/>
  <c r="R49" i="68"/>
  <c r="S49" i="68"/>
  <c r="T60" i="79"/>
  <c r="P49" i="68"/>
  <c r="Q57" i="68"/>
  <c r="R57" i="68"/>
  <c r="S57" i="68"/>
  <c r="T57" i="79"/>
  <c r="P57" i="68"/>
  <c r="T54" i="79"/>
  <c r="Q61" i="68"/>
  <c r="R61" i="68"/>
  <c r="S61" i="68"/>
  <c r="P61" i="68"/>
  <c r="Q66" i="68"/>
  <c r="R66" i="68"/>
  <c r="S66" i="68"/>
  <c r="T47" i="79"/>
  <c r="P66" i="68"/>
  <c r="Q42" i="68"/>
  <c r="R42" i="68"/>
  <c r="S42" i="68"/>
  <c r="T38" i="79"/>
  <c r="P42" i="68"/>
  <c r="Q37" i="68"/>
  <c r="R37" i="68"/>
  <c r="S37" i="68"/>
  <c r="T41" i="79"/>
  <c r="P37" i="68"/>
  <c r="Q30" i="68"/>
  <c r="R30" i="68"/>
  <c r="S30" i="68"/>
  <c r="P30" i="68"/>
  <c r="AU74" i="68"/>
  <c r="AV74" i="68"/>
  <c r="AW74" i="68"/>
  <c r="AT74" i="68"/>
  <c r="AU73" i="68"/>
  <c r="AV73" i="68"/>
  <c r="AW73" i="68"/>
  <c r="AT73" i="68"/>
  <c r="AU72" i="68"/>
  <c r="AV72" i="68"/>
  <c r="AW72" i="68"/>
  <c r="AT72" i="68"/>
  <c r="AU71" i="68"/>
  <c r="AV71" i="68"/>
  <c r="AW71" i="68"/>
  <c r="AT71" i="68"/>
  <c r="AU70" i="68"/>
  <c r="AV70" i="68"/>
  <c r="AW70" i="68"/>
  <c r="AT70" i="68"/>
  <c r="AU69" i="68"/>
  <c r="AV69" i="68"/>
  <c r="AW69" i="68"/>
  <c r="AT69" i="68"/>
  <c r="AW58" i="68"/>
  <c r="AV58" i="68"/>
  <c r="AU58" i="68"/>
  <c r="AT58" i="68"/>
  <c r="AV54" i="68"/>
  <c r="AW54" i="68"/>
  <c r="AU54" i="68"/>
  <c r="AT54" i="68"/>
  <c r="AU52" i="68"/>
  <c r="AV52" i="68"/>
  <c r="AW52" i="68"/>
  <c r="AT52" i="68"/>
  <c r="AV43" i="68"/>
  <c r="AW43" i="68"/>
  <c r="AU43" i="68"/>
  <c r="AT43" i="68"/>
  <c r="AW39" i="68"/>
  <c r="AV39" i="68"/>
  <c r="AU39" i="68"/>
  <c r="AT39" i="68"/>
  <c r="AW31" i="68"/>
  <c r="AV31" i="68"/>
  <c r="AU31" i="68"/>
  <c r="AT31" i="68"/>
  <c r="P74" i="68"/>
  <c r="Q74" i="68"/>
  <c r="R74" i="68"/>
  <c r="S74" i="68"/>
  <c r="O74" i="68"/>
  <c r="P72" i="68"/>
  <c r="Q72" i="68"/>
  <c r="R72" i="68"/>
  <c r="S72" i="68"/>
  <c r="P73" i="68"/>
  <c r="Q73" i="68"/>
  <c r="R73" i="68"/>
  <c r="S73" i="68"/>
  <c r="O73" i="68"/>
  <c r="O72" i="68"/>
  <c r="P71" i="68"/>
  <c r="Q71" i="68"/>
  <c r="R71" i="68"/>
  <c r="S71" i="68"/>
  <c r="O71" i="68"/>
  <c r="S70" i="68"/>
  <c r="P70" i="68"/>
  <c r="Q70" i="68"/>
  <c r="R70" i="68"/>
  <c r="O70" i="68"/>
  <c r="S69" i="68"/>
  <c r="P69" i="68"/>
  <c r="Q69" i="68"/>
  <c r="R69" i="68"/>
  <c r="O69" i="68"/>
  <c r="P58" i="68"/>
  <c r="Q58" i="68"/>
  <c r="R58" i="68"/>
  <c r="S58" i="68"/>
  <c r="O58" i="68"/>
  <c r="P54" i="68"/>
  <c r="Q54" i="68"/>
  <c r="R54" i="68"/>
  <c r="S54" i="68"/>
  <c r="O54" i="68"/>
  <c r="P52" i="68"/>
  <c r="Q52" i="68"/>
  <c r="R52" i="68"/>
  <c r="S52" i="68"/>
  <c r="O52" i="68"/>
  <c r="P43" i="68"/>
  <c r="Q43" i="68"/>
  <c r="R43" i="68"/>
  <c r="S43" i="68"/>
  <c r="O43" i="68"/>
  <c r="R39" i="68"/>
  <c r="S39" i="68"/>
  <c r="P39" i="68"/>
  <c r="Q39" i="68"/>
  <c r="O39" i="68"/>
  <c r="S31" i="68"/>
  <c r="R31" i="68"/>
  <c r="P31" i="68"/>
  <c r="Q31" i="68"/>
  <c r="O31" i="68"/>
  <c r="R471" i="79" l="1"/>
  <c r="R561" i="79" s="1"/>
  <c r="H288" i="79"/>
  <c r="H378" i="79" s="1"/>
  <c r="S561" i="79"/>
  <c r="I378" i="79"/>
  <c r="M378" i="79"/>
  <c r="J378" i="79"/>
  <c r="K378" i="79"/>
  <c r="L378" i="79"/>
  <c r="W561" i="79"/>
  <c r="X561" i="79"/>
  <c r="I44" i="79"/>
  <c r="S288" i="79"/>
  <c r="T58" i="79"/>
  <c r="X378" i="79"/>
  <c r="M561" i="79"/>
  <c r="S378" i="79"/>
  <c r="V514" i="46"/>
  <c r="U514" i="46"/>
  <c r="T44" i="79"/>
  <c r="T195" i="79" s="1"/>
  <c r="W513" i="46"/>
  <c r="L513" i="46"/>
  <c r="I58" i="79"/>
  <c r="G471" i="79"/>
  <c r="M513" i="46"/>
  <c r="H561" i="79"/>
  <c r="I561" i="79"/>
  <c r="J561" i="79"/>
  <c r="V561" i="79"/>
  <c r="K561" i="79"/>
  <c r="T561" i="79"/>
  <c r="U561" i="79"/>
  <c r="L561" i="79"/>
  <c r="P840" i="79"/>
  <c r="P853" i="79"/>
  <c r="E856" i="79"/>
  <c r="E853" i="79"/>
  <c r="P856" i="79"/>
  <c r="X514" i="46"/>
  <c r="X513" i="46"/>
  <c r="J513" i="46"/>
  <c r="G561" i="79"/>
  <c r="T378" i="79"/>
  <c r="U378" i="79"/>
  <c r="L195" i="79"/>
  <c r="V378" i="79"/>
  <c r="K513" i="46"/>
  <c r="V195" i="79"/>
  <c r="W378" i="79"/>
  <c r="J195" i="79"/>
  <c r="X195" i="79" l="1"/>
  <c r="M195" i="79"/>
  <c r="U195" i="79"/>
  <c r="K195" i="79"/>
  <c r="V513" i="46"/>
  <c r="W195" i="79"/>
  <c r="I195" i="79"/>
  <c r="W514" i="46"/>
  <c r="R927" i="79"/>
  <c r="S927" i="79"/>
  <c r="Q927" i="79"/>
  <c r="T927" i="79"/>
  <c r="P927" i="79"/>
  <c r="U513" i="46"/>
  <c r="F927" i="79"/>
  <c r="I927" i="79"/>
  <c r="G927" i="79"/>
  <c r="H927" i="79"/>
  <c r="E927" i="79"/>
  <c r="H176" i="47" l="1"/>
  <c r="H175" i="47"/>
  <c r="H174" i="47"/>
  <c r="H173" i="47"/>
  <c r="H172" i="47"/>
  <c r="H171" i="47"/>
  <c r="O43" i="45" l="1"/>
  <c r="O44" i="45"/>
  <c r="O36" i="45"/>
  <c r="O37" i="45" s="1"/>
  <c r="O29" i="45"/>
  <c r="O30" i="45" s="1"/>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9" i="47" l="1"/>
  <c r="H170" i="47"/>
  <c r="H168" i="47"/>
  <c r="H166" i="47"/>
  <c r="H167" i="47"/>
  <c r="H165" i="47"/>
  <c r="H161" i="47"/>
  <c r="H160" i="47"/>
  <c r="H159" i="47"/>
  <c r="H158" i="47"/>
  <c r="H157" i="47"/>
  <c r="H156" i="47"/>
  <c r="H155" i="47"/>
  <c r="H154" i="47"/>
  <c r="H153" i="47"/>
  <c r="P27" i="85" l="1"/>
  <c r="P49" i="85" s="1"/>
  <c r="C28" i="85" s="1"/>
  <c r="K27" i="85"/>
  <c r="K49" i="85" s="1"/>
  <c r="C27" i="85" s="1"/>
  <c r="D28" i="85" l="1"/>
  <c r="F28" i="85" s="1"/>
  <c r="F39" i="85" s="1"/>
  <c r="I50" i="44" l="1"/>
  <c r="H50" i="44"/>
  <c r="G50" i="44"/>
  <c r="F50" i="44"/>
  <c r="E50" i="44"/>
  <c r="D50" i="44"/>
  <c r="N184" i="79" l="1"/>
  <c r="D22" i="45"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944" i="79"/>
  <c r="Y760"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AA127" i="46" l="1"/>
  <c r="AB135" i="46"/>
  <c r="N23" i="45"/>
  <c r="C133" i="45" s="1"/>
  <c r="N51" i="45"/>
  <c r="N114" i="45"/>
  <c r="N107" i="45"/>
  <c r="N65" i="45"/>
  <c r="N100" i="45"/>
  <c r="N93" i="45"/>
  <c r="N79" i="45"/>
  <c r="N58" i="45"/>
  <c r="N44" i="45"/>
  <c r="N30" i="45"/>
  <c r="N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Y1125" i="79"/>
  <c r="Y1123" i="79"/>
  <c r="Y1119" i="79"/>
  <c r="AK573" i="79"/>
  <c r="P73" i="43" s="1"/>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932" i="79" l="1"/>
  <c r="Y934" i="79"/>
  <c r="Z1125" i="79"/>
  <c r="Y1124" i="79"/>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E82" i="43"/>
  <c r="D70" i="43"/>
  <c r="AM131" i="46"/>
  <c r="C93" i="43" s="1"/>
  <c r="C10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16" i="79" l="1"/>
  <c r="AM1115" i="79"/>
  <c r="AM1122" i="79"/>
  <c r="AM1120" i="79"/>
  <c r="AM1121" i="79"/>
  <c r="AM1117" i="79"/>
  <c r="AM1118" i="79"/>
  <c r="AM1119" i="79"/>
  <c r="AM1114" i="79"/>
  <c r="AM1123" i="79"/>
  <c r="AM1125" i="79"/>
  <c r="R82" i="43"/>
  <c r="AM383" i="79"/>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L104" i="43"/>
  <c r="AM936" i="79"/>
  <c r="AM755" i="79"/>
  <c r="AM939" i="79"/>
  <c r="AM938" i="79"/>
  <c r="AM757"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4" i="79" l="1"/>
  <c r="O232" i="47"/>
  <c r="E29" i="43"/>
  <c r="E41" i="43"/>
  <c r="R81" i="43"/>
  <c r="E30"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H21" i="43" s="1"/>
  <c r="H22" i="43" s="1"/>
  <c r="F85" i="43"/>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AY65" authorId="0" shapeId="0" xr:uid="{31C2BAAA-3A0D-4D71-B9D2-F3FD98D74DD4}">
      <text>
        <r>
          <rPr>
            <b/>
            <sz val="9"/>
            <color indexed="81"/>
            <rFont val="Tahoma"/>
            <family val="2"/>
          </rPr>
          <t>Michelle Reesor:</t>
        </r>
        <r>
          <rPr>
            <sz val="9"/>
            <color indexed="81"/>
            <rFont val="Tahoma"/>
            <family val="2"/>
          </rPr>
          <t xml:space="preserve">
P&amp;CI 20189 -04 report took 4 months multipled the average for 12 months approx.</t>
        </r>
      </text>
    </comment>
  </commentList>
</comments>
</file>

<file path=xl/sharedStrings.xml><?xml version="1.0" encoding="utf-8"?>
<sst xmlns="http://schemas.openxmlformats.org/spreadsheetml/2006/main" count="3338" uniqueCount="783">
  <si>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</si>
  <si>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</si>
  <si>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</si>
  <si>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</si>
  <si>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</si>
  <si>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</si>
  <si>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</si>
  <si>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</si>
  <si>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</si>
  <si>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</si>
  <si>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</si>
  <si>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</si>
  <si>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</si>
  <si>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</si>
  <si>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</si>
  <si>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</si>
  <si>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</si>
  <si>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</si>
  <si>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</si>
  <si>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</si>
  <si>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</si>
  <si>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</si>
  <si>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</si>
  <si>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</si>
  <si>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</si>
  <si>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</si>
  <si>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</si>
  <si>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</si>
  <si>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</si>
  <si>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</si>
  <si>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</si>
  <si>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</si>
  <si>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</si>
  <si>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</si>
  <si>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</si>
  <si>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</si>
  <si>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</si>
  <si>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</si>
  <si>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</si>
  <si>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</si>
  <si>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</si>
  <si>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</si>
  <si>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</si>
  <si>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</si>
  <si>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</si>
  <si>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</si>
  <si>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</si>
  <si>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</si>
  <si>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</si>
  <si>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</si>
  <si>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</si>
  <si>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</si>
  <si>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</si>
  <si>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</si>
  <si>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</si>
  <si>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</si>
  <si>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</si>
  <si>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</si>
  <si>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</si>
  <si>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</si>
  <si>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</si>
  <si>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</si>
  <si>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</si>
  <si>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</si>
  <si>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</si>
  <si>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</si>
  <si>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</si>
  <si>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</si>
  <si>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</si>
  <si>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</si>
  <si>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</si>
  <si>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</si>
  <si>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</si>
  <si>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</si>
  <si>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</si>
  <si>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</si>
  <si>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</si>
  <si>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</si>
  <si>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</si>
  <si>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</si>
  <si>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</si>
  <si>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</si>
  <si>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</si>
  <si>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</si>
  <si>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</si>
  <si>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</si>
  <si>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</si>
  <si>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</si>
  <si>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</si>
  <si>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</si>
  <si>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</si>
  <si>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</si>
  <si>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</si>
  <si>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</si>
  <si>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</si>
  <si>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</si>
  <si>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</si>
  <si>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</si>
  <si>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</si>
  <si>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</si>
  <si>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</si>
  <si>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</si>
  <si>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</si>
  <si>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</si>
  <si>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</si>
  <si>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</si>
  <si>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</si>
  <si>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</si>
  <si>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</si>
  <si>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</si>
  <si>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</si>
  <si>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</si>
  <si>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</si>
  <si>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</si>
  <si>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</si>
  <si>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</si>
  <si>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</si>
  <si>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</si>
  <si>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</si>
  <si>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</si>
  <si>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</si>
  <si>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</si>
  <si>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</si>
  <si>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</si>
  <si>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</si>
  <si>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</si>
  <si>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</si>
  <si>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</si>
  <si>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</si>
  <si>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</si>
  <si>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</si>
  <si>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</si>
  <si>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</si>
  <si>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</si>
  <si>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</si>
  <si>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</si>
  <si>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</si>
  <si>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</si>
  <si>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</si>
  <si>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</si>
  <si>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</si>
  <si>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</si>
  <si>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</si>
  <si>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</si>
  <si>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</si>
  <si>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</si>
  <si>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</si>
  <si>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</si>
  <si>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</si>
  <si>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</si>
  <si>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</si>
  <si>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</si>
  <si>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</si>
  <si>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</si>
  <si>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</si>
  <si>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</si>
  <si>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</si>
  <si>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</si>
  <si>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</si>
  <si>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</si>
  <si>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</si>
  <si>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</si>
  <si>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</si>
  <si>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</si>
  <si>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</si>
  <si>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</si>
  <si>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</si>
  <si>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</si>
  <si>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</si>
  <si>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</si>
  <si>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</si>
  <si>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</si>
  <si>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</si>
  <si>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</si>
  <si>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</si>
  <si>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</si>
  <si>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</si>
  <si>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</si>
  <si>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</si>
  <si>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</si>
  <si>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</si>
  <si>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</si>
  <si>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</si>
  <si>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</si>
  <si>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</si>
  <si>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</si>
  <si>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</si>
  <si>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</si>
  <si>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</si>
  <si>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</si>
  <si>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</si>
  <si>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</si>
  <si>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</si>
  <si>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</si>
  <si>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</si>
  <si>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</si>
  <si>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</si>
  <si>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</si>
  <si>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</si>
  <si>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</si>
  <si>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</si>
  <si>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</si>
  <si>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</si>
  <si>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</si>
  <si>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</si>
  <si>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</si>
  <si>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</si>
  <si>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</si>
  <si>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</si>
  <si>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</si>
  <si>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</si>
  <si>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</si>
  <si>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</si>
  <si>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</si>
  <si>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</si>
  <si>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</si>
  <si>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</si>
  <si>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</si>
  <si>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</si>
  <si>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</si>
  <si>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</si>
  <si>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</si>
  <si>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</si>
  <si>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</si>
  <si>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</si>
  <si>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</si>
  <si>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</si>
  <si>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</si>
  <si>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</si>
  <si>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</si>
  <si>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</si>
  <si>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</si>
  <si>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</si>
  <si>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</si>
  <si>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</si>
  <si>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</si>
  <si>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</si>
  <si>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</si>
  <si>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</si>
  <si>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</si>
  <si>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</si>
  <si>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</si>
  <si>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</si>
  <si>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</si>
  <si>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</si>
  <si>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</si>
  <si>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</si>
  <si>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</si>
  <si>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</si>
  <si>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</si>
  <si>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</si>
  <si>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</si>
  <si>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</si>
  <si>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</si>
  <si>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</si>
  <si>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</si>
  <si>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</si>
  <si>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</si>
  <si>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</si>
  <si>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</si>
  <si>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</si>
  <si>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</si>
  <si>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</si>
  <si>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</si>
  <si>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</si>
  <si>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</si>
  <si>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</si>
  <si>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</si>
  <si>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</si>
  <si>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</si>
  <si>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</si>
  <si>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</si>
  <si>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</si>
  <si>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</si>
  <si>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</si>
  <si>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</si>
  <si>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</si>
  <si>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</si>
  <si>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</si>
  <si>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</si>
  <si>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</si>
  <si>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</si>
  <si>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</si>
  <si>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</si>
  <si>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</si>
  <si>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</si>
  <si>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</si>
  <si>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</si>
  <si>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</si>
  <si>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</si>
  <si>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</si>
  <si>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</si>
  <si>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</si>
  <si>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</si>
  <si>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</si>
  <si>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</si>
  <si>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</si>
  <si>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</si>
  <si>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</si>
  <si>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</si>
  <si>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</si>
  <si>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</si>
  <si>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</si>
  <si>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</si>
  <si>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</si>
  <si>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</si>
  <si>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</si>
  <si>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</si>
  <si>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</si>
  <si>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</si>
  <si>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</si>
  <si>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</si>
  <si>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</si>
  <si>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</si>
  <si>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</si>
  <si>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</si>
  <si>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</si>
  <si>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</si>
  <si>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</si>
  <si>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</si>
  <si>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</si>
  <si>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</si>
  <si>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</si>
  <si>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</si>
  <si>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</si>
  <si>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</si>
  <si>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</si>
  <si>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</si>
  <si>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</si>
  <si>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</si>
  <si>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</si>
  <si>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</si>
  <si>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</si>
  <si>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</si>
  <si>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</si>
  <si>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</si>
  <si>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</si>
  <si>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</si>
  <si>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</si>
  <si>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</si>
  <si>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</si>
  <si>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</si>
  <si>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</si>
  <si>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</si>
  <si>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</si>
  <si>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</si>
  <si>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</si>
  <si>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</si>
  <si>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</si>
  <si>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</si>
  <si>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</si>
  <si>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</si>
  <si>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</si>
  <si>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</si>
  <si>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</si>
  <si>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</si>
  <si>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</si>
  <si>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</si>
  <si>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</si>
  <si>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</si>
  <si>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</si>
  <si>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</si>
  <si>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</si>
  <si>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</si>
  <si>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</si>
  <si>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</si>
  <si>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</si>
  <si>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</si>
  <si>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</si>
  <si>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</si>
  <si>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</si>
  <si>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</si>
  <si>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</si>
  <si>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</si>
  <si>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</si>
  <si>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</si>
  <si>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</si>
  <si>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</si>
  <si>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</si>
  <si>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</si>
  <si>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</si>
  <si>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</si>
  <si>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</si>
  <si>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</si>
  <si>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</si>
  <si>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</si>
  <si>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</si>
  <si>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</si>
  <si>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</si>
  <si>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</si>
  <si>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</si>
  <si>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</si>
  <si>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</si>
  <si>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</si>
  <si>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</si>
  <si>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</si>
  <si>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</si>
  <si>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</si>
  <si>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</si>
  <si>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</si>
  <si>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</si>
  <si>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</si>
  <si>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</si>
  <si>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</si>
  <si>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</si>
  <si>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</si>
  <si>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</si>
  <si>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</si>
  <si>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</si>
  <si>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</si>
  <si>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</si>
  <si>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</si>
  <si>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</si>
  <si>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</si>
  <si>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</si>
  <si>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</si>
  <si>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</si>
  <si>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</si>
  <si>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</si>
  <si>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</si>
  <si>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</si>
  <si>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</si>
  <si>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</si>
  <si>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</si>
  <si>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</si>
  <si>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</si>
  <si>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</si>
  <si>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</si>
  <si>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</si>
  <si>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</si>
  <si>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</si>
  <si>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</si>
  <si>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</si>
  <si>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</si>
  <si>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</si>
  <si>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</si>
  <si>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</si>
  <si>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</si>
  <si>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</si>
  <si>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</si>
  <si>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</si>
  <si>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</si>
  <si>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</si>
  <si>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</si>
  <si>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</si>
  <si>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</si>
  <si>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</si>
  <si>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</si>
  <si>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</si>
  <si>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</si>
  <si>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</si>
  <si>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</si>
  <si>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</si>
  <si>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</si>
  <si>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</si>
  <si>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</si>
  <si>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</si>
  <si>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</si>
  <si>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</si>
  <si>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</si>
  <si>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</si>
  <si>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</si>
  <si>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</si>
  <si>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</si>
  <si>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</si>
  <si>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</si>
  <si>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</si>
  <si>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</si>
  <si>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</si>
  <si>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</si>
  <si>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</si>
  <si>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</si>
  <si>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</si>
  <si>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</si>
  <si>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</si>
  <si>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</si>
  <si>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</si>
  <si>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</si>
  <si>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</si>
  <si>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</si>
  <si>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</si>
  <si>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</si>
  <si>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</si>
  <si>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</si>
  <si>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</si>
  <si>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</si>
  <si>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</si>
  <si>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</si>
  <si>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</si>
  <si>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</si>
  <si>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</si>
  <si>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</si>
  <si>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</si>
  <si>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</si>
  <si>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</si>
  <si>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</si>
  <si>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</si>
  <si>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</si>
  <si>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</si>
  <si>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</si>
  <si>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</si>
  <si>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</si>
  <si>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</si>
  <si>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</si>
  <si>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</si>
  <si>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</si>
  <si>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</si>
  <si>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</si>
  <si>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</si>
  <si>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</si>
  <si>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</si>
  <si>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</si>
  <si>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</si>
  <si>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</si>
  <si>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</si>
  <si>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</si>
  <si>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</si>
  <si>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</si>
  <si>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</si>
  <si>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</si>
  <si>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</si>
  <si>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</si>
  <si>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</si>
  <si>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</si>
  <si>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</si>
  <si>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</si>
  <si>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</si>
  <si>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</si>
  <si>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</si>
  <si>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</si>
  <si>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</si>
  <si>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</si>
  <si>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</si>
  <si>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</si>
  <si>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</si>
  <si>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</si>
  <si>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</si>
  <si>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</si>
  <si>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</si>
  <si>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</si>
  <si>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</si>
  <si>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</si>
  <si>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</si>
  <si>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</si>
  <si>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</si>
  <si>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</si>
  <si>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</si>
  <si>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</si>
  <si>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</si>
  <si>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</si>
  <si>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</si>
  <si>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</si>
  <si>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</si>
  <si>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</si>
  <si>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</si>
  <si>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</si>
  <si>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</si>
  <si>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</si>
  <si>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</si>
  <si>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</si>
  <si>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</si>
  <si>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</si>
  <si>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</si>
  <si>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</si>
  <si>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</si>
  <si>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</si>
  <si>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</si>
  <si>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</si>
  <si>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</si>
  <si>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</si>
  <si>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</si>
  <si>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</si>
  <si>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</si>
  <si>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</si>
  <si>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</si>
  <si>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</si>
  <si>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</si>
  <si>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</si>
  <si>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</si>
  <si>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</si>
  <si>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</si>
  <si>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</si>
  <si>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</si>
  <si>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</si>
  <si>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</si>
  <si>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</si>
  <si>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</si>
  <si>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</si>
  <si>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</si>
  <si>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</si>
  <si>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</si>
  <si>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</si>
  <si>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</si>
  <si>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</si>
  <si>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</si>
  <si>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</si>
  <si>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</si>
  <si>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</si>
  <si>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</si>
  <si>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</si>
  <si>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</si>
  <si>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</si>
  <si>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</si>
  <si>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</si>
  <si>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</si>
  <si>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</si>
  <si>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</si>
  <si>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</si>
  <si>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</si>
  <si>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</si>
  <si>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</si>
  <si>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</si>
  <si>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</si>
  <si>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</si>
  <si>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</si>
  <si>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</si>
  <si>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</si>
  <si>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</si>
  <si>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</si>
  <si>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</si>
  <si>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</si>
  <si>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</si>
  <si>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</si>
  <si>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</si>
  <si>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</si>
  <si>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</si>
  <si>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</si>
  <si>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</si>
  <si>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</si>
  <si>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</si>
  <si>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</si>
  <si>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</si>
  <si>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</si>
  <si>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</si>
  <si>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</si>
  <si>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</si>
  <si>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</si>
  <si>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</si>
  <si>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</si>
  <si>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</si>
  <si>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</si>
  <si>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</si>
  <si>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</si>
  <si>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</si>
  <si>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</si>
  <si>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</si>
  <si>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</si>
  <si>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</si>
  <si>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</si>
  <si>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</si>
  <si>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</si>
  <si>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</si>
  <si>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</si>
  <si>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</si>
  <si>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</si>
  <si>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</si>
  <si>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</si>
  <si>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</si>
  <si>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</si>
  <si>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</si>
  <si>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</si>
  <si>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</si>
  <si>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</si>
  <si>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</si>
  <si>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</si>
  <si>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</si>
  <si>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</si>
  <si>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</si>
  <si>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</si>
  <si>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</si>
  <si>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</si>
  <si>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</si>
  <si>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</si>
  <si>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</si>
  <si>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</si>
  <si>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</si>
  <si>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</si>
  <si>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</si>
  <si>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</si>
  <si>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</si>
  <si>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</si>
  <si>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</si>
  <si>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</si>
  <si>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</si>
  <si>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</si>
  <si>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</si>
  <si>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</si>
  <si>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</si>
  <si>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</si>
  <si>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</si>
  <si>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</si>
  <si>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</si>
  <si>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</si>
  <si>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</si>
  <si>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</si>
  <si>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</si>
  <si>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</si>
  <si>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</si>
  <si>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</si>
  <si>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</si>
  <si>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</si>
  <si>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</si>
  <si>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</si>
  <si>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</si>
  <si>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</si>
  <si>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</si>
  <si>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</si>
  <si>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</si>
  <si>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</si>
  <si>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</si>
  <si>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</si>
  <si>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</si>
  <si>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</si>
  <si>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</si>
  <si>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</si>
  <si>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</si>
  <si>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</si>
  <si>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</si>
  <si>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</si>
  <si>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</si>
  <si>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</si>
  <si>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</si>
  <si>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</si>
  <si>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</si>
  <si>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</si>
  <si>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</si>
  <si>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</si>
  <si>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</si>
  <si>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</si>
  <si>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</si>
  <si>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</si>
  <si>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</si>
  <si>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</si>
  <si>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</si>
  <si>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</si>
  <si>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</si>
  <si>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</si>
  <si>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</si>
  <si>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</si>
  <si>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</si>
  <si>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</si>
  <si>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</si>
  <si>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</si>
  <si>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</si>
  <si>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</si>
  <si>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</si>
  <si>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Newmarket-Tay Power Distribution Ltd</t>
  </si>
  <si>
    <t>Midland Rate Zone</t>
  </si>
  <si>
    <t>2021 IRM Application</t>
  </si>
  <si>
    <t>EB-2021-0044</t>
  </si>
  <si>
    <t>EB-2020-0041</t>
  </si>
  <si>
    <t>2022 IRM Application</t>
  </si>
  <si>
    <t>GS&gt;50 KW</t>
  </si>
  <si>
    <t>Street Lights</t>
  </si>
  <si>
    <t>2013-2014</t>
  </si>
  <si>
    <t>2013 Settlement Agreement, p. 20 of 75</t>
  </si>
  <si>
    <t>EB-2009-0236</t>
  </si>
  <si>
    <t>EB-2010-0099</t>
  </si>
  <si>
    <t>EB-2011-0434</t>
  </si>
  <si>
    <t>EB-2012-0147</t>
  </si>
  <si>
    <t>EB-2013-0151</t>
  </si>
  <si>
    <t>EB-2014-0093</t>
  </si>
  <si>
    <t>EB-2015-0088</t>
  </si>
  <si>
    <t>EB-2016-0092</t>
  </si>
  <si>
    <t>EB-2017-0060</t>
  </si>
  <si>
    <t>EB-2018-0055</t>
  </si>
  <si>
    <t>EB-2019-0055</t>
  </si>
  <si>
    <t>Newmarket Tay Power Distribution Ltd.</t>
  </si>
  <si>
    <t>2018 Results Persistence</t>
  </si>
  <si>
    <t>Consumer</t>
  </si>
  <si>
    <t>Midland Power Utility Corporation</t>
  </si>
  <si>
    <t>Business</t>
  </si>
  <si>
    <t>Home Assistance</t>
  </si>
  <si>
    <t>Commercial</t>
  </si>
  <si>
    <t>Time-of-Use Savings</t>
  </si>
  <si>
    <t>2016 Adjustment</t>
  </si>
  <si>
    <t>2017 Adjustment</t>
  </si>
  <si>
    <t>Save on Energy Heating &amp; Cooling Program</t>
  </si>
  <si>
    <t>Save on Energy Instant Discount Program</t>
  </si>
  <si>
    <t>Save on Energy Energy Retrofit</t>
  </si>
  <si>
    <t>Save on Energy Energy Small Business Lighting Program</t>
  </si>
  <si>
    <t>Save on Energy Energy Energy Manager Program</t>
  </si>
  <si>
    <t>Whole Home Pilot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</si>
</sst>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8" borderId="110" xfId="0" applyFill="1" applyBorder="1" applyAlignment="1">
      <alignment vertical="top"/>
    </xf>
    <xf numFmtId="0" fontId="0" fillId="28" borderId="0" xfId="0" applyFill="1"/>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48" fillId="28" borderId="0" xfId="0" applyFont="1" applyFill="1" applyAlignment="1">
      <alignment wrapText="1"/>
    </xf>
    <xf numFmtId="8" fontId="48" fillId="28" borderId="0" xfId="0" applyNumberFormat="1" applyFont="1" applyFill="1" applyAlignment="1">
      <alignment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1938000" cy="197908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14398625"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23467"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1993345" cy="177861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60</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60</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0531432"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9774" y="216648"/>
          <a:ext cx="10180707"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1626" y="134471"/>
          <a:ext cx="18970624"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B6" sqref="B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56" t="s">
        <v>174</v>
      </c>
      <c r="C3" s="756"/>
    </row>
    <row r="4" spans="1:3" ht="11.25" customHeight="1"/>
    <row r="5" spans="1:3" s="30" customFormat="1" ht="25.5" customHeight="1">
      <c r="B5" s="60" t="s">
        <v>420</v>
      </c>
      <c r="C5" s="60" t="s">
        <v>173</v>
      </c>
    </row>
    <row r="6" spans="1:3" s="175" customFormat="1" ht="48" customHeight="1">
      <c r="A6" s="240"/>
      <c r="B6" s="617" t="s">
        <v>170</v>
      </c>
      <c r="C6" s="670" t="s">
        <v>593</v>
      </c>
    </row>
    <row r="7" spans="1:3" s="175" customFormat="1" ht="21" customHeight="1">
      <c r="A7" s="240"/>
      <c r="B7" s="611" t="s">
        <v>552</v>
      </c>
      <c r="C7" s="671" t="s">
        <v>605</v>
      </c>
    </row>
    <row r="8" spans="1:3" s="175" customFormat="1" ht="32.25" customHeight="1">
      <c r="B8" s="611" t="s">
        <v>367</v>
      </c>
      <c r="C8" s="672" t="s">
        <v>594</v>
      </c>
    </row>
    <row r="9" spans="1:3" s="175" customFormat="1" ht="27.75" customHeight="1">
      <c r="B9" s="611" t="s">
        <v>169</v>
      </c>
      <c r="C9" s="672" t="s">
        <v>595</v>
      </c>
    </row>
    <row r="10" spans="1:3" s="175" customFormat="1" ht="26.25" customHeight="1">
      <c r="B10" s="626" t="s">
        <v>368</v>
      </c>
      <c r="C10" s="674" t="s">
        <v>596</v>
      </c>
    </row>
    <row r="11" spans="1:3" s="175" customFormat="1" ht="39.75" customHeight="1">
      <c r="B11" s="611" t="s">
        <v>369</v>
      </c>
      <c r="C11" s="672" t="s">
        <v>597</v>
      </c>
    </row>
    <row r="12" spans="1:3" s="175" customFormat="1" ht="18" customHeight="1">
      <c r="B12" s="611" t="s">
        <v>370</v>
      </c>
      <c r="C12" s="672" t="s">
        <v>598</v>
      </c>
    </row>
    <row r="13" spans="1:3" s="175" customFormat="1" ht="13.5" customHeight="1">
      <c r="B13" s="611"/>
      <c r="C13" s="673"/>
    </row>
    <row r="14" spans="1:3" s="175" customFormat="1" ht="18" customHeight="1">
      <c r="B14" s="611" t="s">
        <v>657</v>
      </c>
      <c r="C14" s="671" t="s">
        <v>655</v>
      </c>
    </row>
    <row r="15" spans="1:3" s="175" customFormat="1" ht="8.25" customHeight="1">
      <c r="B15" s="611"/>
      <c r="C15" s="673"/>
    </row>
    <row r="16" spans="1:3" s="175" customFormat="1" ht="33" customHeight="1">
      <c r="B16" s="675" t="s">
        <v>592</v>
      </c>
      <c r="C16" s="676" t="s">
        <v>656</v>
      </c>
    </row>
    <row r="17" spans="2:2" s="102" customFormat="1" ht="15.75">
      <c r="B17" s="175"/>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6"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view="pageBreakPreview" topLeftCell="A1100" zoomScale="60" zoomScaleNormal="90" workbookViewId="0">
      <pane xSplit="2" topLeftCell="C1" activePane="topRight" state="frozen"/>
      <selection pane="topRight" activeCell="A946" sqref="A946:XFD946"/>
    </sheetView>
  </sheetViews>
  <sheetFormatPr defaultColWidth="9" defaultRowHeight="15" outlineLevelRow="1" outlineLevelCol="1"/>
  <cols>
    <col min="1" max="1" width="4.5703125" style="521" customWidth="1"/>
    <col min="2" max="2" width="44" style="426" customWidth="1"/>
    <col min="3" max="3" width="13.42578125" style="426" customWidth="1"/>
    <col min="4" max="4" width="17" style="426" customWidth="1"/>
    <col min="5" max="13" width="10.140625" style="426" bestFit="1" customWidth="1" outlineLevel="1"/>
    <col min="14" max="14" width="13.5703125" style="426" customWidth="1" outlineLevel="1"/>
    <col min="15" max="15" width="15.5703125" style="426" customWidth="1"/>
    <col min="16" max="24" width="9" style="426" customWidth="1" outlineLevel="1"/>
    <col min="25" max="25" width="16.5703125" style="426" customWidth="1"/>
    <col min="26" max="27" width="15" style="426" customWidth="1"/>
    <col min="28" max="28" width="17.5703125" style="426" customWidth="1"/>
    <col min="29" max="29" width="19.5703125" style="426" hidden="1" customWidth="1"/>
    <col min="30" max="30" width="18.5703125" style="426" hidden="1" customWidth="1"/>
    <col min="31" max="35" width="15" style="426" hidden="1" customWidth="1"/>
    <col min="36" max="38" width="17.28515625" style="426" hidden="1" customWidth="1"/>
    <col min="39" max="39" width="14.5703125" style="426" customWidth="1"/>
    <col min="40" max="40" width="11.5703125" style="426" customWidth="1"/>
    <col min="41" max="16384" width="9" style="426"/>
  </cols>
  <sheetData>
    <row r="13" spans="2:39" ht="15.75" thickBot="1"/>
    <row r="14" spans="2:39" ht="26.25" customHeight="1" thickBot="1">
      <c r="B14" s="816"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16"/>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16"/>
      <c r="C16" s="799" t="s">
        <v>551</v>
      </c>
      <c r="D16" s="800"/>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16" t="s">
        <v>505</v>
      </c>
      <c r="C18" s="815" t="s">
        <v>680</v>
      </c>
      <c r="D18" s="815"/>
      <c r="E18" s="815"/>
      <c r="F18" s="815"/>
      <c r="G18" s="815"/>
      <c r="H18" s="815"/>
      <c r="I18" s="815"/>
      <c r="J18" s="815"/>
      <c r="K18" s="815"/>
      <c r="L18" s="815"/>
      <c r="M18" s="815"/>
      <c r="N18" s="815"/>
      <c r="O18" s="815"/>
      <c r="P18" s="815"/>
      <c r="Q18" s="815"/>
      <c r="R18" s="815"/>
      <c r="S18" s="815"/>
      <c r="T18" s="815"/>
      <c r="U18" s="815"/>
      <c r="V18" s="815"/>
      <c r="W18" s="815"/>
      <c r="X18" s="815"/>
      <c r="Y18" s="605"/>
      <c r="Z18" s="605"/>
      <c r="AA18" s="605"/>
      <c r="AB18" s="605"/>
      <c r="AC18" s="605"/>
      <c r="AD18" s="605"/>
      <c r="AE18" s="269"/>
      <c r="AF18" s="264"/>
      <c r="AG18" s="264"/>
      <c r="AH18" s="264"/>
      <c r="AI18" s="264"/>
      <c r="AJ18" s="264"/>
      <c r="AK18" s="264"/>
      <c r="AL18" s="264"/>
      <c r="AM18" s="264"/>
    </row>
    <row r="19" spans="2:39" ht="45.75" customHeight="1">
      <c r="B19" s="816"/>
      <c r="C19" s="815" t="s">
        <v>565</v>
      </c>
      <c r="D19" s="815"/>
      <c r="E19" s="815"/>
      <c r="F19" s="815"/>
      <c r="G19" s="815"/>
      <c r="H19" s="815"/>
      <c r="I19" s="815"/>
      <c r="J19" s="815"/>
      <c r="K19" s="815"/>
      <c r="L19" s="815"/>
      <c r="M19" s="815"/>
      <c r="N19" s="815"/>
      <c r="O19" s="815"/>
      <c r="P19" s="815"/>
      <c r="Q19" s="815"/>
      <c r="R19" s="815"/>
      <c r="S19" s="815"/>
      <c r="T19" s="815"/>
      <c r="U19" s="815"/>
      <c r="V19" s="815"/>
      <c r="W19" s="815"/>
      <c r="X19" s="815"/>
      <c r="Y19" s="605"/>
      <c r="Z19" s="605"/>
      <c r="AA19" s="605"/>
      <c r="AB19" s="605"/>
      <c r="AC19" s="605"/>
      <c r="AD19" s="605"/>
      <c r="AE19" s="269"/>
      <c r="AF19" s="264"/>
      <c r="AG19" s="264"/>
      <c r="AH19" s="264"/>
      <c r="AI19" s="264"/>
      <c r="AJ19" s="264"/>
      <c r="AK19" s="264"/>
      <c r="AL19" s="264"/>
      <c r="AM19" s="264"/>
    </row>
    <row r="20" spans="2:39" ht="62.25" customHeight="1">
      <c r="B20" s="272"/>
      <c r="C20" s="815" t="s">
        <v>563</v>
      </c>
      <c r="D20" s="815"/>
      <c r="E20" s="815"/>
      <c r="F20" s="815"/>
      <c r="G20" s="815"/>
      <c r="H20" s="815"/>
      <c r="I20" s="815"/>
      <c r="J20" s="815"/>
      <c r="K20" s="815"/>
      <c r="L20" s="815"/>
      <c r="M20" s="815"/>
      <c r="N20" s="815"/>
      <c r="O20" s="815"/>
      <c r="P20" s="815"/>
      <c r="Q20" s="815"/>
      <c r="R20" s="815"/>
      <c r="S20" s="815"/>
      <c r="T20" s="815"/>
      <c r="U20" s="815"/>
      <c r="V20" s="815"/>
      <c r="W20" s="815"/>
      <c r="X20" s="815"/>
      <c r="Y20" s="605"/>
      <c r="Z20" s="605"/>
      <c r="AA20" s="605"/>
      <c r="AB20" s="605"/>
      <c r="AC20" s="605"/>
      <c r="AD20" s="605"/>
      <c r="AE20" s="427"/>
      <c r="AF20" s="264"/>
      <c r="AG20" s="264"/>
      <c r="AH20" s="264"/>
      <c r="AI20" s="264"/>
      <c r="AJ20" s="264"/>
      <c r="AK20" s="264"/>
      <c r="AL20" s="264"/>
      <c r="AM20" s="264"/>
    </row>
    <row r="21" spans="2:39" ht="37.5" customHeight="1">
      <c r="B21" s="272"/>
      <c r="C21" s="815" t="s">
        <v>625</v>
      </c>
      <c r="D21" s="815"/>
      <c r="E21" s="815"/>
      <c r="F21" s="815"/>
      <c r="G21" s="815"/>
      <c r="H21" s="815"/>
      <c r="I21" s="815"/>
      <c r="J21" s="815"/>
      <c r="K21" s="815"/>
      <c r="L21" s="815"/>
      <c r="M21" s="815"/>
      <c r="N21" s="815"/>
      <c r="O21" s="815"/>
      <c r="P21" s="815"/>
      <c r="Q21" s="815"/>
      <c r="R21" s="815"/>
      <c r="S21" s="815"/>
      <c r="T21" s="815"/>
      <c r="U21" s="815"/>
      <c r="V21" s="815"/>
      <c r="W21" s="815"/>
      <c r="X21" s="815"/>
      <c r="Y21" s="605"/>
      <c r="Z21" s="605"/>
      <c r="AA21" s="605"/>
      <c r="AB21" s="605"/>
      <c r="AC21" s="605"/>
      <c r="AD21" s="605"/>
      <c r="AE21" s="275"/>
      <c r="AF21" s="264"/>
      <c r="AG21" s="264"/>
      <c r="AH21" s="264"/>
      <c r="AI21" s="264"/>
      <c r="AJ21" s="264"/>
      <c r="AK21" s="264"/>
      <c r="AL21" s="264"/>
      <c r="AM21" s="264"/>
    </row>
    <row r="22" spans="2:39" ht="54.75" customHeight="1">
      <c r="B22" s="272"/>
      <c r="C22" s="815" t="s">
        <v>611</v>
      </c>
      <c r="D22" s="815"/>
      <c r="E22" s="815"/>
      <c r="F22" s="815"/>
      <c r="G22" s="815"/>
      <c r="H22" s="815"/>
      <c r="I22" s="815"/>
      <c r="J22" s="815"/>
      <c r="K22" s="815"/>
      <c r="L22" s="815"/>
      <c r="M22" s="815"/>
      <c r="N22" s="815"/>
      <c r="O22" s="815"/>
      <c r="P22" s="815"/>
      <c r="Q22" s="815"/>
      <c r="R22" s="815"/>
      <c r="S22" s="815"/>
      <c r="T22" s="815"/>
      <c r="U22" s="815"/>
      <c r="V22" s="815"/>
      <c r="W22" s="815"/>
      <c r="X22" s="815"/>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16" t="s">
        <v>527</v>
      </c>
      <c r="C24" s="595"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16"/>
      <c r="C25" s="595"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06" t="s">
        <v>211</v>
      </c>
      <c r="C34" s="808" t="s">
        <v>33</v>
      </c>
      <c r="D34" s="283" t="s">
        <v>422</v>
      </c>
      <c r="E34" s="810" t="s">
        <v>209</v>
      </c>
      <c r="F34" s="811"/>
      <c r="G34" s="811"/>
      <c r="H34" s="811"/>
      <c r="I34" s="811"/>
      <c r="J34" s="811"/>
      <c r="K34" s="811"/>
      <c r="L34" s="811"/>
      <c r="M34" s="812"/>
      <c r="N34" s="813" t="s">
        <v>213</v>
      </c>
      <c r="O34" s="283" t="s">
        <v>423</v>
      </c>
      <c r="P34" s="810" t="s">
        <v>212</v>
      </c>
      <c r="Q34" s="811"/>
      <c r="R34" s="811"/>
      <c r="S34" s="811"/>
      <c r="T34" s="811"/>
      <c r="U34" s="811"/>
      <c r="V34" s="811"/>
      <c r="W34" s="811"/>
      <c r="X34" s="812"/>
      <c r="Y34" s="803" t="s">
        <v>243</v>
      </c>
      <c r="Z34" s="804"/>
      <c r="AA34" s="804"/>
      <c r="AB34" s="804"/>
      <c r="AC34" s="804"/>
      <c r="AD34" s="804"/>
      <c r="AE34" s="804"/>
      <c r="AF34" s="804"/>
      <c r="AG34" s="804"/>
      <c r="AH34" s="804"/>
      <c r="AI34" s="804"/>
      <c r="AJ34" s="804"/>
      <c r="AK34" s="804"/>
      <c r="AL34" s="804"/>
      <c r="AM34" s="805"/>
    </row>
    <row r="35" spans="1:39" ht="65.25" customHeight="1">
      <c r="B35" s="807"/>
      <c r="C35" s="809"/>
      <c r="D35" s="284">
        <v>2015</v>
      </c>
      <c r="E35" s="284">
        <v>2016</v>
      </c>
      <c r="F35" s="284">
        <v>2017</v>
      </c>
      <c r="G35" s="284">
        <v>2018</v>
      </c>
      <c r="H35" s="284">
        <v>2019</v>
      </c>
      <c r="I35" s="284">
        <v>2020</v>
      </c>
      <c r="J35" s="284">
        <v>2021</v>
      </c>
      <c r="K35" s="284">
        <v>2022</v>
      </c>
      <c r="L35" s="284">
        <v>2023</v>
      </c>
      <c r="M35" s="428">
        <v>2024</v>
      </c>
      <c r="N35" s="814"/>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 KW</v>
      </c>
      <c r="AB35" s="284" t="str">
        <f>'1.  LRAMVA Summary'!G52</f>
        <v>Street Lights</v>
      </c>
      <c r="AC35" s="284" t="str">
        <f>'1.  LRAMVA Summary'!H52</f>
        <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f>'1.  LRAMVA Summary'!H53</f>
        <v>0</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c r="E38" s="294"/>
      <c r="F38" s="294"/>
      <c r="G38" s="294"/>
      <c r="H38" s="294"/>
      <c r="I38" s="294">
        <f>+'7.  Persistence Report'!AZ42</f>
        <v>269265</v>
      </c>
      <c r="J38" s="294"/>
      <c r="K38" s="294"/>
      <c r="L38" s="294"/>
      <c r="M38" s="294"/>
      <c r="N38" s="290"/>
      <c r="O38" s="294"/>
      <c r="P38" s="294"/>
      <c r="Q38" s="294"/>
      <c r="R38" s="294"/>
      <c r="S38" s="294"/>
      <c r="T38" s="294">
        <f>+'7.  Persistence Report'!U42</f>
        <v>18</v>
      </c>
      <c r="U38" s="294"/>
      <c r="V38" s="294"/>
      <c r="W38" s="294"/>
      <c r="X38" s="294"/>
      <c r="Y38" s="409">
        <v>1</v>
      </c>
      <c r="Z38" s="409"/>
      <c r="AA38" s="409"/>
      <c r="AB38" s="409"/>
      <c r="AC38" s="409"/>
      <c r="AD38" s="409"/>
      <c r="AE38" s="409"/>
      <c r="AF38" s="409"/>
      <c r="AG38" s="409"/>
      <c r="AH38" s="409"/>
      <c r="AI38" s="409"/>
      <c r="AJ38" s="409"/>
      <c r="AK38" s="409"/>
      <c r="AL38" s="409"/>
      <c r="AM38" s="295">
        <f>SUM(Y38:AL38)</f>
        <v>1</v>
      </c>
    </row>
    <row r="39" spans="1:39" outlineLevel="1">
      <c r="B39" s="293" t="s">
        <v>267</v>
      </c>
      <c r="C39" s="290" t="s">
        <v>163</v>
      </c>
      <c r="D39" s="294"/>
      <c r="E39" s="294"/>
      <c r="F39" s="294"/>
      <c r="G39" s="294"/>
      <c r="H39" s="294"/>
      <c r="I39" s="294">
        <f>+'7.  Persistence Report'!AZ40</f>
        <v>71372</v>
      </c>
      <c r="J39" s="294"/>
      <c r="K39" s="294"/>
      <c r="L39" s="294"/>
      <c r="M39" s="294"/>
      <c r="N39" s="467"/>
      <c r="O39" s="294"/>
      <c r="P39" s="294"/>
      <c r="Q39" s="294"/>
      <c r="R39" s="294"/>
      <c r="S39" s="294"/>
      <c r="T39" s="294">
        <f>+'7.  Persistence Report'!U40</f>
        <v>5</v>
      </c>
      <c r="U39" s="294"/>
      <c r="V39" s="294"/>
      <c r="W39" s="294"/>
      <c r="X39" s="294"/>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c r="E41" s="294"/>
      <c r="F41" s="294"/>
      <c r="G41" s="294"/>
      <c r="H41" s="294"/>
      <c r="I41" s="294">
        <f>+'7.  Persistence Report'!AZ37</f>
        <v>108358</v>
      </c>
      <c r="J41" s="294"/>
      <c r="K41" s="294"/>
      <c r="L41" s="294"/>
      <c r="M41" s="294"/>
      <c r="N41" s="290"/>
      <c r="O41" s="294"/>
      <c r="P41" s="294"/>
      <c r="Q41" s="294"/>
      <c r="R41" s="294"/>
      <c r="S41" s="294"/>
      <c r="T41" s="294">
        <f>+'7.  Persistence Report'!U37</f>
        <v>7</v>
      </c>
      <c r="U41" s="294"/>
      <c r="V41" s="294"/>
      <c r="W41" s="294"/>
      <c r="X41" s="294"/>
      <c r="Y41" s="409">
        <v>1</v>
      </c>
      <c r="Z41" s="409"/>
      <c r="AA41" s="409"/>
      <c r="AB41" s="409"/>
      <c r="AC41" s="409"/>
      <c r="AD41" s="409"/>
      <c r="AE41" s="409"/>
      <c r="AF41" s="409"/>
      <c r="AG41" s="409"/>
      <c r="AH41" s="409"/>
      <c r="AI41" s="409"/>
      <c r="AJ41" s="409"/>
      <c r="AK41" s="409"/>
      <c r="AL41" s="409"/>
      <c r="AM41" s="295">
        <f>SUM(Y41:AL41)</f>
        <v>1</v>
      </c>
    </row>
    <row r="42" spans="1:39" outlineLevel="1">
      <c r="B42" s="293" t="s">
        <v>267</v>
      </c>
      <c r="C42" s="290" t="s">
        <v>163</v>
      </c>
      <c r="D42" s="294"/>
      <c r="E42" s="294"/>
      <c r="F42" s="294"/>
      <c r="G42" s="294"/>
      <c r="H42" s="294"/>
      <c r="I42" s="294">
        <f>+'7.  Persistence Report'!AZ36</f>
        <v>1128</v>
      </c>
      <c r="J42" s="294"/>
      <c r="K42" s="294"/>
      <c r="L42" s="294"/>
      <c r="M42" s="294"/>
      <c r="N42" s="467"/>
      <c r="O42" s="294"/>
      <c r="P42" s="294"/>
      <c r="Q42" s="294"/>
      <c r="R42" s="294"/>
      <c r="S42" s="294"/>
      <c r="T42" s="294">
        <f>+'7.  Persistence Report'!U36</f>
        <v>0</v>
      </c>
      <c r="U42" s="294"/>
      <c r="V42" s="294"/>
      <c r="W42" s="294"/>
      <c r="X42" s="294"/>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c r="E44" s="294"/>
      <c r="F44" s="294"/>
      <c r="G44" s="294"/>
      <c r="H44" s="294"/>
      <c r="I44" s="294">
        <f>+'7.  Persistence Report'!AZ30</f>
        <v>0</v>
      </c>
      <c r="J44" s="294"/>
      <c r="K44" s="294"/>
      <c r="L44" s="294"/>
      <c r="M44" s="294"/>
      <c r="N44" s="290"/>
      <c r="O44" s="294"/>
      <c r="P44" s="294"/>
      <c r="Q44" s="294"/>
      <c r="R44" s="294"/>
      <c r="S44" s="294"/>
      <c r="T44" s="294">
        <f>+'7.  Persistence Report'!U30</f>
        <v>0</v>
      </c>
      <c r="U44" s="294"/>
      <c r="V44" s="294"/>
      <c r="W44" s="294"/>
      <c r="X44" s="294"/>
      <c r="Y44" s="409">
        <v>1</v>
      </c>
      <c r="Z44" s="409"/>
      <c r="AA44" s="409"/>
      <c r="AB44" s="409"/>
      <c r="AC44" s="409"/>
      <c r="AD44" s="409"/>
      <c r="AE44" s="409"/>
      <c r="AF44" s="409"/>
      <c r="AG44" s="409"/>
      <c r="AH44" s="409"/>
      <c r="AI44" s="409"/>
      <c r="AJ44" s="409"/>
      <c r="AK44" s="409"/>
      <c r="AL44" s="409"/>
      <c r="AM44" s="295">
        <f>SUM(Y44:AL44)</f>
        <v>1</v>
      </c>
    </row>
    <row r="45" spans="1:39" outlineLevel="1">
      <c r="B45" s="293" t="s">
        <v>267</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666</v>
      </c>
      <c r="C47" s="290" t="s">
        <v>25</v>
      </c>
      <c r="D47" s="294"/>
      <c r="E47" s="294"/>
      <c r="F47" s="294"/>
      <c r="G47" s="294"/>
      <c r="H47" s="294"/>
      <c r="I47" s="294">
        <f>+'7.  Persistence Report'!AZ66</f>
        <v>50362</v>
      </c>
      <c r="J47" s="294"/>
      <c r="K47" s="294"/>
      <c r="L47" s="294"/>
      <c r="M47" s="294"/>
      <c r="N47" s="290"/>
      <c r="O47" s="294"/>
      <c r="P47" s="294"/>
      <c r="Q47" s="294"/>
      <c r="R47" s="294"/>
      <c r="S47" s="294"/>
      <c r="T47" s="294">
        <f>+'7.  Persistence Report'!U66</f>
        <v>26</v>
      </c>
      <c r="U47" s="294"/>
      <c r="V47" s="294"/>
      <c r="W47" s="294"/>
      <c r="X47" s="294"/>
      <c r="Y47" s="409">
        <v>1</v>
      </c>
      <c r="Z47" s="409"/>
      <c r="AA47" s="409"/>
      <c r="AB47" s="409"/>
      <c r="AC47" s="409"/>
      <c r="AD47" s="409"/>
      <c r="AE47" s="409"/>
      <c r="AF47" s="409"/>
      <c r="AG47" s="409"/>
      <c r="AH47" s="409"/>
      <c r="AI47" s="409"/>
      <c r="AJ47" s="409"/>
      <c r="AK47" s="409"/>
      <c r="AL47" s="409"/>
      <c r="AM47" s="295">
        <f>SUM(Y47:AL47)</f>
        <v>1</v>
      </c>
    </row>
    <row r="48" spans="1:39" outlineLevel="1">
      <c r="B48" s="293" t="s">
        <v>267</v>
      </c>
      <c r="C48" s="290" t="s">
        <v>163</v>
      </c>
      <c r="D48" s="294"/>
      <c r="E48" s="294"/>
      <c r="F48" s="294"/>
      <c r="G48" s="294"/>
      <c r="H48" s="294"/>
      <c r="I48" s="294">
        <f>+'7.  Persistence Report'!AZ63</f>
        <v>1934</v>
      </c>
      <c r="J48" s="294"/>
      <c r="K48" s="294"/>
      <c r="L48" s="294"/>
      <c r="M48" s="294"/>
      <c r="N48" s="467"/>
      <c r="O48" s="294"/>
      <c r="P48" s="294"/>
      <c r="Q48" s="294"/>
      <c r="R48" s="294"/>
      <c r="S48" s="294"/>
      <c r="T48" s="294">
        <f>+'7.  Persistence Report'!U63</f>
        <v>1</v>
      </c>
      <c r="U48" s="294"/>
      <c r="V48" s="294"/>
      <c r="W48" s="294"/>
      <c r="X48" s="294"/>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267</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f>Y50</f>
        <v>0</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c r="E54" s="294"/>
      <c r="F54" s="294"/>
      <c r="G54" s="294"/>
      <c r="H54" s="294"/>
      <c r="I54" s="294">
        <f>+'7.  Persistence Report'!AZ61</f>
        <v>0</v>
      </c>
      <c r="J54" s="294"/>
      <c r="K54" s="294"/>
      <c r="L54" s="294"/>
      <c r="M54" s="294"/>
      <c r="N54" s="294">
        <v>12</v>
      </c>
      <c r="O54" s="294"/>
      <c r="P54" s="294"/>
      <c r="Q54" s="294"/>
      <c r="R54" s="294"/>
      <c r="S54" s="294"/>
      <c r="T54" s="294">
        <f>+'7.  Persistence Report'!U61</f>
        <v>0</v>
      </c>
      <c r="U54" s="294"/>
      <c r="V54" s="294"/>
      <c r="W54" s="294"/>
      <c r="X54" s="294"/>
      <c r="Y54" s="414"/>
      <c r="Z54" s="409"/>
      <c r="AA54" s="409">
        <v>1</v>
      </c>
      <c r="AB54" s="409"/>
      <c r="AC54" s="409"/>
      <c r="AD54" s="409"/>
      <c r="AE54" s="409"/>
      <c r="AF54" s="414"/>
      <c r="AG54" s="414"/>
      <c r="AH54" s="414"/>
      <c r="AI54" s="414"/>
      <c r="AJ54" s="414"/>
      <c r="AK54" s="414"/>
      <c r="AL54" s="414"/>
      <c r="AM54" s="295">
        <f>SUM(Y54:AL54)</f>
        <v>1</v>
      </c>
    </row>
    <row r="55" spans="1:39" outlineLevel="1">
      <c r="B55" s="293" t="s">
        <v>267</v>
      </c>
      <c r="C55" s="290" t="s">
        <v>163</v>
      </c>
      <c r="D55" s="294"/>
      <c r="E55" s="294"/>
      <c r="F55" s="294"/>
      <c r="G55" s="294"/>
      <c r="H55" s="294"/>
      <c r="I55" s="294">
        <f>+'7.  Persistence Report'!AZ60</f>
        <v>156788</v>
      </c>
      <c r="J55" s="294"/>
      <c r="K55" s="294"/>
      <c r="L55" s="294"/>
      <c r="M55" s="294"/>
      <c r="N55" s="294">
        <f>N54</f>
        <v>12</v>
      </c>
      <c r="O55" s="294"/>
      <c r="P55" s="294"/>
      <c r="Q55" s="294"/>
      <c r="R55" s="294"/>
      <c r="S55" s="294"/>
      <c r="T55" s="294">
        <f>+'7.  Persistence Report'!U60</f>
        <v>33</v>
      </c>
      <c r="U55" s="294"/>
      <c r="V55" s="294"/>
      <c r="W55" s="294"/>
      <c r="X55" s="294"/>
      <c r="Y55" s="410">
        <f>Y54</f>
        <v>0</v>
      </c>
      <c r="Z55" s="410">
        <f t="shared" ref="Z55" si="53">Z54</f>
        <v>0</v>
      </c>
      <c r="AA55" s="410">
        <f t="shared" ref="AA55" si="54">AA54</f>
        <v>1</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519" t="s">
        <v>100</v>
      </c>
      <c r="C57" s="290" t="s">
        <v>25</v>
      </c>
      <c r="D57" s="294"/>
      <c r="E57" s="294"/>
      <c r="F57" s="294"/>
      <c r="G57" s="294"/>
      <c r="H57" s="294"/>
      <c r="I57" s="294">
        <f>+'7.  Persistence Report'!AZ57</f>
        <v>2365851</v>
      </c>
      <c r="J57" s="294"/>
      <c r="K57" s="294"/>
      <c r="L57" s="294"/>
      <c r="M57" s="294"/>
      <c r="N57" s="294">
        <v>12</v>
      </c>
      <c r="O57" s="294"/>
      <c r="P57" s="294"/>
      <c r="Q57" s="294"/>
      <c r="R57" s="294"/>
      <c r="S57" s="294"/>
      <c r="T57" s="294">
        <f>+'7.  Persistence Report'!U57</f>
        <v>304</v>
      </c>
      <c r="U57" s="294"/>
      <c r="V57" s="294"/>
      <c r="W57" s="294"/>
      <c r="X57" s="294"/>
      <c r="Y57" s="532"/>
      <c r="Z57" s="532">
        <v>0.12</v>
      </c>
      <c r="AA57" s="532">
        <v>0.88</v>
      </c>
      <c r="AB57" s="409"/>
      <c r="AC57" s="532"/>
      <c r="AD57" s="409"/>
      <c r="AE57" s="409"/>
      <c r="AF57" s="414"/>
      <c r="AG57" s="414"/>
      <c r="AH57" s="414"/>
      <c r="AI57" s="414"/>
      <c r="AJ57" s="414"/>
      <c r="AK57" s="414"/>
      <c r="AL57" s="414"/>
      <c r="AM57" s="295">
        <f>SUM(Y57:AL57)</f>
        <v>1</v>
      </c>
    </row>
    <row r="58" spans="1:39" outlineLevel="1">
      <c r="B58" s="293" t="s">
        <v>267</v>
      </c>
      <c r="C58" s="290" t="s">
        <v>163</v>
      </c>
      <c r="D58" s="294"/>
      <c r="E58" s="294"/>
      <c r="F58" s="294"/>
      <c r="G58" s="294"/>
      <c r="H58" s="294"/>
      <c r="I58" s="294">
        <f>+'7.  Persistence Report'!AZ53+'7.  Persistence Report'!AZ51</f>
        <v>321822</v>
      </c>
      <c r="J58" s="294"/>
      <c r="K58" s="294"/>
      <c r="L58" s="294"/>
      <c r="M58" s="294"/>
      <c r="N58" s="294">
        <f>N57</f>
        <v>12</v>
      </c>
      <c r="O58" s="294"/>
      <c r="P58" s="294"/>
      <c r="Q58" s="294"/>
      <c r="R58" s="294"/>
      <c r="S58" s="294"/>
      <c r="T58" s="294">
        <f>+'7.  Persistence Report'!U53+'7.  Persistence Report'!U51</f>
        <v>39</v>
      </c>
      <c r="U58" s="294"/>
      <c r="V58" s="294"/>
      <c r="W58" s="294"/>
      <c r="X58" s="294"/>
      <c r="Y58" s="410">
        <f>Y57</f>
        <v>0</v>
      </c>
      <c r="Z58" s="410">
        <f>Z57</f>
        <v>0.12</v>
      </c>
      <c r="AA58" s="410">
        <f t="shared" ref="AA58" si="66">AA57</f>
        <v>0.88</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519" t="s">
        <v>101</v>
      </c>
      <c r="C60" s="290" t="s">
        <v>25</v>
      </c>
      <c r="D60" s="294"/>
      <c r="E60" s="294"/>
      <c r="F60" s="294"/>
      <c r="G60" s="294"/>
      <c r="H60" s="294"/>
      <c r="I60" s="294">
        <f>+'7.  Persistence Report'!AZ49</f>
        <v>47312</v>
      </c>
      <c r="J60" s="294"/>
      <c r="K60" s="294"/>
      <c r="L60" s="294"/>
      <c r="M60" s="294"/>
      <c r="N60" s="294">
        <v>12</v>
      </c>
      <c r="O60" s="294"/>
      <c r="P60" s="294"/>
      <c r="Q60" s="294"/>
      <c r="R60" s="294"/>
      <c r="S60" s="294"/>
      <c r="T60" s="294">
        <f>+'7.  Persistence Report'!U49</f>
        <v>11</v>
      </c>
      <c r="U60" s="294"/>
      <c r="V60" s="294"/>
      <c r="W60" s="294"/>
      <c r="X60" s="294"/>
      <c r="Y60" s="414"/>
      <c r="Z60" s="532">
        <v>1</v>
      </c>
      <c r="AA60" s="409"/>
      <c r="AB60" s="409"/>
      <c r="AC60" s="409"/>
      <c r="AD60" s="409"/>
      <c r="AE60" s="409"/>
      <c r="AF60" s="414"/>
      <c r="AG60" s="414"/>
      <c r="AH60" s="414"/>
      <c r="AI60" s="414"/>
      <c r="AJ60" s="414"/>
      <c r="AK60" s="414"/>
      <c r="AL60" s="414"/>
      <c r="AM60" s="295">
        <f>SUM(Y60:AL60)</f>
        <v>1</v>
      </c>
    </row>
    <row r="61" spans="1:39" outlineLevel="1">
      <c r="B61" s="293" t="s">
        <v>267</v>
      </c>
      <c r="C61" s="290" t="s">
        <v>163</v>
      </c>
      <c r="D61" s="294"/>
      <c r="E61" s="294"/>
      <c r="F61" s="294"/>
      <c r="G61" s="294"/>
      <c r="H61" s="294"/>
      <c r="I61" s="294">
        <f>+'7.  Persistence Report'!AZ47</f>
        <v>5757</v>
      </c>
      <c r="J61" s="294"/>
      <c r="K61" s="294"/>
      <c r="L61" s="294"/>
      <c r="M61" s="294"/>
      <c r="N61" s="294">
        <f>N60</f>
        <v>12</v>
      </c>
      <c r="O61" s="294"/>
      <c r="P61" s="294"/>
      <c r="Q61" s="294"/>
      <c r="R61" s="294"/>
      <c r="S61" s="294"/>
      <c r="T61" s="294">
        <f>+'7.  Persistence Report'!V47</f>
        <v>0</v>
      </c>
      <c r="U61" s="294"/>
      <c r="V61" s="294"/>
      <c r="W61" s="294"/>
      <c r="X61" s="294"/>
      <c r="Y61" s="410">
        <f>Y60</f>
        <v>0</v>
      </c>
      <c r="Z61" s="410">
        <f t="shared" ref="Z61" si="78">Z60</f>
        <v>1</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outlineLevel="1">
      <c r="B64" s="293" t="s">
        <v>267</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1">Z63</f>
        <v>0</v>
      </c>
      <c r="AA64" s="410">
        <f t="shared" ref="AA64" si="92">AA63</f>
        <v>0</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9"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c r="E76" s="294"/>
      <c r="F76" s="294"/>
      <c r="G76" s="294"/>
      <c r="H76" s="294"/>
      <c r="I76" s="294">
        <f>+'7.  Persistence Report'!AZ76</f>
        <v>9610</v>
      </c>
      <c r="J76" s="294"/>
      <c r="K76" s="294"/>
      <c r="L76" s="294"/>
      <c r="M76" s="294"/>
      <c r="N76" s="294">
        <v>12</v>
      </c>
      <c r="O76" s="294"/>
      <c r="P76" s="294"/>
      <c r="Q76" s="294"/>
      <c r="R76" s="294"/>
      <c r="S76" s="294"/>
      <c r="T76" s="294">
        <f>+'7.  Persistence Report'!U76</f>
        <v>3</v>
      </c>
      <c r="U76" s="294"/>
      <c r="V76" s="294"/>
      <c r="W76" s="294"/>
      <c r="X76" s="294"/>
      <c r="Y76" s="409"/>
      <c r="Z76" s="409"/>
      <c r="AA76" s="409">
        <v>1</v>
      </c>
      <c r="AB76" s="409"/>
      <c r="AC76" s="409"/>
      <c r="AD76" s="409"/>
      <c r="AE76" s="409"/>
      <c r="AF76" s="414"/>
      <c r="AG76" s="414"/>
      <c r="AH76" s="414"/>
      <c r="AI76" s="414"/>
      <c r="AJ76" s="414"/>
      <c r="AK76" s="414"/>
      <c r="AL76" s="414"/>
      <c r="AM76" s="295">
        <f>SUM(Y76:AL76)</f>
        <v>1</v>
      </c>
    </row>
    <row r="77" spans="1:39" outlineLevel="1">
      <c r="B77" s="519"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3">Z76</f>
        <v>0</v>
      </c>
      <c r="AA77" s="410">
        <f t="shared" si="143"/>
        <v>1</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c r="E80" s="294"/>
      <c r="F80" s="294"/>
      <c r="G80" s="294"/>
      <c r="H80" s="294"/>
      <c r="I80" s="294">
        <f>+'7.  Persistence Report'!AZ75</f>
        <v>10195</v>
      </c>
      <c r="J80" s="294"/>
      <c r="K80" s="294"/>
      <c r="L80" s="294"/>
      <c r="M80" s="294"/>
      <c r="N80" s="294">
        <v>12</v>
      </c>
      <c r="O80" s="294"/>
      <c r="P80" s="294"/>
      <c r="Q80" s="294"/>
      <c r="R80" s="294"/>
      <c r="S80" s="294"/>
      <c r="T80" s="294">
        <f>+'7.  Persistence Report'!U75</f>
        <v>1</v>
      </c>
      <c r="U80" s="294"/>
      <c r="V80" s="294"/>
      <c r="W80" s="294"/>
      <c r="X80" s="294"/>
      <c r="Y80" s="532">
        <v>1</v>
      </c>
      <c r="Z80" s="409"/>
      <c r="AA80" s="409"/>
      <c r="AB80" s="409"/>
      <c r="AC80" s="409"/>
      <c r="AD80" s="409"/>
      <c r="AE80" s="409"/>
      <c r="AF80" s="409"/>
      <c r="AG80" s="409"/>
      <c r="AH80" s="409"/>
      <c r="AI80" s="409"/>
      <c r="AJ80" s="409"/>
      <c r="AK80" s="409"/>
      <c r="AL80" s="409"/>
      <c r="AM80" s="295">
        <f>SUM(Y80:AL80)</f>
        <v>1</v>
      </c>
    </row>
    <row r="81" spans="1:40" outlineLevel="1">
      <c r="B81" s="293" t="s">
        <v>267</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Y94</f>
        <v>0</v>
      </c>
      <c r="Z95" s="410">
        <f t="shared" ref="Z95" si="161">Z94</f>
        <v>0</v>
      </c>
      <c r="AA95" s="410">
        <f t="shared" ref="AA95" si="162">AA94</f>
        <v>0</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2"/>
      <c r="AA121" s="532"/>
      <c r="AB121" s="409"/>
      <c r="AC121" s="532"/>
      <c r="AD121" s="409"/>
      <c r="AE121" s="409"/>
      <c r="AF121" s="414"/>
      <c r="AG121" s="414"/>
      <c r="AH121" s="414"/>
      <c r="AI121" s="414"/>
      <c r="AJ121" s="414"/>
      <c r="AK121" s="414"/>
      <c r="AL121" s="414"/>
      <c r="AM121" s="295">
        <f>SUM(Y121:AL121)</f>
        <v>0</v>
      </c>
    </row>
    <row r="122" spans="1:39"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1">Z121</f>
        <v>0</v>
      </c>
      <c r="AA122" s="410">
        <f t="shared" ref="AA122" si="242">AA121</f>
        <v>0</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267</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0</v>
      </c>
      <c r="E195" s="328"/>
      <c r="F195" s="328"/>
      <c r="G195" s="328"/>
      <c r="H195" s="328">
        <f>SUM(H38:H193)</f>
        <v>0</v>
      </c>
      <c r="I195" s="328">
        <f>SUM(I38:I193)</f>
        <v>3419754</v>
      </c>
      <c r="J195" s="328">
        <f t="shared" ref="J195:M195" si="553">SUM(J38:J193)</f>
        <v>0</v>
      </c>
      <c r="K195" s="328">
        <f t="shared" si="553"/>
        <v>0</v>
      </c>
      <c r="L195" s="328">
        <f t="shared" si="553"/>
        <v>0</v>
      </c>
      <c r="M195" s="328">
        <f t="shared" si="553"/>
        <v>0</v>
      </c>
      <c r="N195" s="328"/>
      <c r="O195" s="328">
        <f>SUM(O38:O193)</f>
        <v>0</v>
      </c>
      <c r="P195" s="328"/>
      <c r="Q195" s="328"/>
      <c r="R195" s="328"/>
      <c r="S195" s="328">
        <f>SUM(S38:S193)</f>
        <v>0</v>
      </c>
      <c r="T195" s="328">
        <f>SUM(T38:T193)</f>
        <v>448</v>
      </c>
      <c r="U195" s="328">
        <f t="shared" ref="U195:X195" si="554">SUM(U38:U193)</f>
        <v>0</v>
      </c>
      <c r="V195" s="328">
        <f t="shared" si="554"/>
        <v>0</v>
      </c>
      <c r="W195" s="328">
        <f t="shared" si="554"/>
        <v>0</v>
      </c>
      <c r="X195" s="328">
        <f t="shared" si="554"/>
        <v>0</v>
      </c>
      <c r="Y195" s="328">
        <f>IF(Y36="kWh",SUMPRODUCT(D38:D193,Y38:Y193))</f>
        <v>0</v>
      </c>
      <c r="Z195" s="328">
        <f>IF(Z36="kWh",SUMPRODUCT(D38:D193,Z38:Z193))</f>
        <v>0</v>
      </c>
      <c r="AA195" s="328">
        <f>IF(AA36="kw",SUMPRODUCT(N38:N193,O38:O193,AA38:AA193),SUMPRODUCT(D38:D193,AA38:AA193))</f>
        <v>0</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0</v>
      </c>
      <c r="Z196" s="391">
        <f>HLOOKUP(Z35,'2. LRAMVA Threshold'!$B$42:$Q$53,7,FALSE)</f>
        <v>0</v>
      </c>
      <c r="AA196" s="391">
        <f>HLOOKUP(AA35,'2. LRAMVA Threshold'!$B$42:$Q$53,7,FALSE)</f>
        <v>0</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2.0400000000000001E-2</v>
      </c>
      <c r="Z198" s="340">
        <f>HLOOKUP(Z$35,'3.  Distribution Rates'!$C$122:$P$133,7,FALSE)</f>
        <v>1.61E-2</v>
      </c>
      <c r="AA198" s="340">
        <f>HLOOKUP(AA$35,'3.  Distribution Rates'!$C$122:$P$133,7,FALSE)</f>
        <v>3.1474000000000002</v>
      </c>
      <c r="AB198" s="340">
        <f>HLOOKUP(AB$35,'3.  Distribution Rates'!$C$122:$P$133,7,FALSE)</f>
        <v>8.6286000000000005</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0</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0</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0</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0</v>
      </c>
      <c r="Z203" s="377">
        <f>Z195*Z198</f>
        <v>0</v>
      </c>
      <c r="AA203" s="377">
        <f>AA195*AA198</f>
        <v>0</v>
      </c>
      <c r="AB203" s="377">
        <f t="shared" ref="AB203:AL203" si="555">AB195*AB198</f>
        <v>0</v>
      </c>
      <c r="AC203" s="377">
        <f t="shared" si="555"/>
        <v>0</v>
      </c>
      <c r="AD203" s="377">
        <f t="shared" si="555"/>
        <v>0</v>
      </c>
      <c r="AE203" s="377">
        <f t="shared" si="555"/>
        <v>0</v>
      </c>
      <c r="AF203" s="377">
        <f t="shared" si="555"/>
        <v>0</v>
      </c>
      <c r="AG203" s="377">
        <f t="shared" si="555"/>
        <v>0</v>
      </c>
      <c r="AH203" s="377">
        <f t="shared" si="555"/>
        <v>0</v>
      </c>
      <c r="AI203" s="377">
        <f t="shared" si="555"/>
        <v>0</v>
      </c>
      <c r="AJ203" s="377">
        <f t="shared" si="555"/>
        <v>0</v>
      </c>
      <c r="AK203" s="377">
        <f t="shared" si="555"/>
        <v>0</v>
      </c>
      <c r="AL203" s="377">
        <f t="shared" si="555"/>
        <v>0</v>
      </c>
      <c r="AM203" s="628">
        <f>SUM(Y203:AL203)</f>
        <v>0</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0</v>
      </c>
      <c r="Z204" s="345">
        <f>SUM(Z199:Z203)</f>
        <v>0</v>
      </c>
      <c r="AA204" s="345">
        <f t="shared" ref="AA204:AE204" si="556">SUM(AA199:AA203)</f>
        <v>0</v>
      </c>
      <c r="AB204" s="345">
        <f t="shared" si="556"/>
        <v>0</v>
      </c>
      <c r="AC204" s="345">
        <f t="shared" si="556"/>
        <v>0</v>
      </c>
      <c r="AD204" s="345">
        <f t="shared" si="556"/>
        <v>0</v>
      </c>
      <c r="AE204" s="345">
        <f t="shared" si="556"/>
        <v>0</v>
      </c>
      <c r="AF204" s="345">
        <f>SUM(AF199:AF203)</f>
        <v>0</v>
      </c>
      <c r="AG204" s="345">
        <f>SUM(AG199:AG203)</f>
        <v>0</v>
      </c>
      <c r="AH204" s="345">
        <f t="shared" ref="AH204:AL204" si="557">SUM(AH199:AH203)</f>
        <v>0</v>
      </c>
      <c r="AI204" s="345">
        <f t="shared" si="557"/>
        <v>0</v>
      </c>
      <c r="AJ204" s="345">
        <f t="shared" si="557"/>
        <v>0</v>
      </c>
      <c r="AK204" s="345">
        <f t="shared" si="557"/>
        <v>0</v>
      </c>
      <c r="AL204" s="345">
        <f t="shared" si="557"/>
        <v>0</v>
      </c>
      <c r="AM204" s="406">
        <f>SUM(AM199:AM203)</f>
        <v>0</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558">Z196*Z198</f>
        <v>0</v>
      </c>
      <c r="AA205" s="346">
        <f t="shared" si="558"/>
        <v>0</v>
      </c>
      <c r="AB205" s="346">
        <f t="shared" si="558"/>
        <v>0</v>
      </c>
      <c r="AC205" s="346">
        <f t="shared" si="558"/>
        <v>0</v>
      </c>
      <c r="AD205" s="346">
        <f t="shared" si="558"/>
        <v>0</v>
      </c>
      <c r="AE205" s="346">
        <f t="shared" si="558"/>
        <v>0</v>
      </c>
      <c r="AF205" s="346">
        <f>AF196*AF198</f>
        <v>0</v>
      </c>
      <c r="AG205" s="346">
        <f t="shared" ref="AG205:AL205" si="559">AG196*AG198</f>
        <v>0</v>
      </c>
      <c r="AH205" s="346">
        <f t="shared" si="559"/>
        <v>0</v>
      </c>
      <c r="AI205" s="346">
        <f t="shared" si="559"/>
        <v>0</v>
      </c>
      <c r="AJ205" s="346">
        <f t="shared" si="559"/>
        <v>0</v>
      </c>
      <c r="AK205" s="346">
        <f t="shared" si="559"/>
        <v>0</v>
      </c>
      <c r="AL205" s="346">
        <f t="shared" si="559"/>
        <v>0</v>
      </c>
      <c r="AM205" s="406">
        <f>SUM(Y205:AL205)</f>
        <v>0</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0</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0</v>
      </c>
      <c r="Z208" s="290">
        <f>SUMPRODUCT(E38:E193,Z38:Z193)</f>
        <v>0</v>
      </c>
      <c r="AA208" s="290">
        <f>IF(AA36="kw",SUMPRODUCT(N38:N193,P38:P193,AA38:AA193),SUMPRODUCT(E38:E193,AA38:AA193))</f>
        <v>0</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0</v>
      </c>
      <c r="Z209" s="290">
        <f>SUMPRODUCT(F38:F193,Z38:Z193)</f>
        <v>0</v>
      </c>
      <c r="AA209" s="290">
        <f>IF(AA36="kw",SUMPRODUCT(N38:N193,Q38:Q193,AA38:AA193),SUMPRODUCT(F38:F193,AA38:AA193))</f>
        <v>0</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512614</v>
      </c>
      <c r="Z212" s="325">
        <f>SUMPRODUCT(I38:I193,Z38:Z193)</f>
        <v>375589.76</v>
      </c>
      <c r="AA212" s="325">
        <f>IF(AA36="kw",SUMPRODUCT(N38:N193,T38:T193,AA38:AA193),SUMPRODUCT(I38:I193,AA38:AA193))</f>
        <v>4054.0800000000004</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582</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9" t="s">
        <v>526</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06" t="s">
        <v>211</v>
      </c>
      <c r="C217" s="808" t="s">
        <v>33</v>
      </c>
      <c r="D217" s="283" t="s">
        <v>422</v>
      </c>
      <c r="E217" s="810" t="s">
        <v>209</v>
      </c>
      <c r="F217" s="811"/>
      <c r="G217" s="811"/>
      <c r="H217" s="811"/>
      <c r="I217" s="811"/>
      <c r="J217" s="811"/>
      <c r="K217" s="811"/>
      <c r="L217" s="811"/>
      <c r="M217" s="812"/>
      <c r="N217" s="813" t="s">
        <v>213</v>
      </c>
      <c r="O217" s="283" t="s">
        <v>423</v>
      </c>
      <c r="P217" s="810" t="s">
        <v>212</v>
      </c>
      <c r="Q217" s="811"/>
      <c r="R217" s="811"/>
      <c r="S217" s="811"/>
      <c r="T217" s="811"/>
      <c r="U217" s="811"/>
      <c r="V217" s="811"/>
      <c r="W217" s="811"/>
      <c r="X217" s="812"/>
      <c r="Y217" s="803" t="s">
        <v>243</v>
      </c>
      <c r="Z217" s="804"/>
      <c r="AA217" s="804"/>
      <c r="AB217" s="804"/>
      <c r="AC217" s="804"/>
      <c r="AD217" s="804"/>
      <c r="AE217" s="804"/>
      <c r="AF217" s="804"/>
      <c r="AG217" s="804"/>
      <c r="AH217" s="804"/>
      <c r="AI217" s="804"/>
      <c r="AJ217" s="804"/>
      <c r="AK217" s="804"/>
      <c r="AL217" s="804"/>
      <c r="AM217" s="805"/>
    </row>
    <row r="218" spans="1:39" ht="60.75" customHeight="1">
      <c r="B218" s="807"/>
      <c r="C218" s="809"/>
      <c r="D218" s="284">
        <v>2016</v>
      </c>
      <c r="E218" s="284">
        <v>2017</v>
      </c>
      <c r="F218" s="284">
        <v>2018</v>
      </c>
      <c r="G218" s="284">
        <v>2019</v>
      </c>
      <c r="H218" s="284">
        <v>2020</v>
      </c>
      <c r="I218" s="284">
        <v>2021</v>
      </c>
      <c r="J218" s="284">
        <v>2022</v>
      </c>
      <c r="K218" s="284">
        <v>2023</v>
      </c>
      <c r="L218" s="284">
        <v>2024</v>
      </c>
      <c r="M218" s="284">
        <v>2025</v>
      </c>
      <c r="N218" s="814"/>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 Lights</v>
      </c>
      <c r="AC218" s="284" t="str">
        <f>'1.  LRAMVA Summary'!H52</f>
        <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hidden="1" customHeight="1">
      <c r="B219" s="517"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f>'1.  LRAMVA Summary'!H53</f>
        <v>0</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289</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 si="560">Z221</f>
        <v>0</v>
      </c>
      <c r="AA222" s="410">
        <f t="shared" ref="AA222" si="561">AA221</f>
        <v>0</v>
      </c>
      <c r="AB222" s="410">
        <f t="shared" ref="AB222" si="562">AB221</f>
        <v>0</v>
      </c>
      <c r="AC222" s="410">
        <f t="shared" ref="AC222" si="563">AC221</f>
        <v>0</v>
      </c>
      <c r="AD222" s="410">
        <f t="shared" ref="AD222" si="564">AD221</f>
        <v>0</v>
      </c>
      <c r="AE222" s="410">
        <f t="shared" ref="AE222" si="565">AE221</f>
        <v>0</v>
      </c>
      <c r="AF222" s="410">
        <f t="shared" ref="AF222" si="566">AF221</f>
        <v>0</v>
      </c>
      <c r="AG222" s="410">
        <f t="shared" ref="AG222" si="567">AG221</f>
        <v>0</v>
      </c>
      <c r="AH222" s="410">
        <f t="shared" ref="AH222" si="568">AH221</f>
        <v>0</v>
      </c>
      <c r="AI222" s="410">
        <f t="shared" ref="AI222" si="569">AI221</f>
        <v>0</v>
      </c>
      <c r="AJ222" s="410">
        <f t="shared" ref="AJ222" si="570">AJ221</f>
        <v>0</v>
      </c>
      <c r="AK222" s="410">
        <f t="shared" ref="AK222" si="571">AK221</f>
        <v>0</v>
      </c>
      <c r="AL222" s="410">
        <f t="shared" ref="AL222" si="572">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289</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 si="573">Z224</f>
        <v>0</v>
      </c>
      <c r="AA225" s="410">
        <f t="shared" ref="AA225" si="574">AA224</f>
        <v>0</v>
      </c>
      <c r="AB225" s="410">
        <f t="shared" ref="AB225" si="575">AB224</f>
        <v>0</v>
      </c>
      <c r="AC225" s="410">
        <f t="shared" ref="AC225" si="576">AC224</f>
        <v>0</v>
      </c>
      <c r="AD225" s="410">
        <f t="shared" ref="AD225" si="577">AD224</f>
        <v>0</v>
      </c>
      <c r="AE225" s="410">
        <f t="shared" ref="AE225" si="578">AE224</f>
        <v>0</v>
      </c>
      <c r="AF225" s="410">
        <f t="shared" ref="AF225" si="579">AF224</f>
        <v>0</v>
      </c>
      <c r="AG225" s="410">
        <f t="shared" ref="AG225" si="580">AG224</f>
        <v>0</v>
      </c>
      <c r="AH225" s="410">
        <f t="shared" ref="AH225" si="581">AH224</f>
        <v>0</v>
      </c>
      <c r="AI225" s="410">
        <f t="shared" ref="AI225" si="582">AI224</f>
        <v>0</v>
      </c>
      <c r="AJ225" s="410">
        <f t="shared" ref="AJ225" si="583">AJ224</f>
        <v>0</v>
      </c>
      <c r="AK225" s="410">
        <f t="shared" ref="AK225" si="584">AK224</f>
        <v>0</v>
      </c>
      <c r="AL225" s="410">
        <f t="shared" ref="AL225" si="585">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289</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 si="586">Z227</f>
        <v>0</v>
      </c>
      <c r="AA228" s="410">
        <f t="shared" ref="AA228" si="587">AA227</f>
        <v>0</v>
      </c>
      <c r="AB228" s="410">
        <f t="shared" ref="AB228" si="588">AB227</f>
        <v>0</v>
      </c>
      <c r="AC228" s="410">
        <f t="shared" ref="AC228" si="589">AC227</f>
        <v>0</v>
      </c>
      <c r="AD228" s="410">
        <f t="shared" ref="AD228" si="590">AD227</f>
        <v>0</v>
      </c>
      <c r="AE228" s="410">
        <f t="shared" ref="AE228" si="591">AE227</f>
        <v>0</v>
      </c>
      <c r="AF228" s="410">
        <f t="shared" ref="AF228" si="592">AF227</f>
        <v>0</v>
      </c>
      <c r="AG228" s="410">
        <f t="shared" ref="AG228" si="593">AG227</f>
        <v>0</v>
      </c>
      <c r="AH228" s="410">
        <f t="shared" ref="AH228" si="594">AH227</f>
        <v>0</v>
      </c>
      <c r="AI228" s="410">
        <f t="shared" ref="AI228" si="595">AI227</f>
        <v>0</v>
      </c>
      <c r="AJ228" s="410">
        <f t="shared" ref="AJ228" si="596">AJ227</f>
        <v>0</v>
      </c>
      <c r="AK228" s="410">
        <f t="shared" ref="AK228" si="597">AK227</f>
        <v>0</v>
      </c>
      <c r="AL228" s="410">
        <f t="shared" ref="AL228" si="598">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666</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289</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 si="599">Z230</f>
        <v>0</v>
      </c>
      <c r="AA231" s="410">
        <f t="shared" ref="AA231" si="600">AA230</f>
        <v>0</v>
      </c>
      <c r="AB231" s="410">
        <f t="shared" ref="AB231" si="601">AB230</f>
        <v>0</v>
      </c>
      <c r="AC231" s="410">
        <f t="shared" ref="AC231" si="602">AC230</f>
        <v>0</v>
      </c>
      <c r="AD231" s="410">
        <f t="shared" ref="AD231" si="603">AD230</f>
        <v>0</v>
      </c>
      <c r="AE231" s="410">
        <f t="shared" ref="AE231" si="604">AE230</f>
        <v>0</v>
      </c>
      <c r="AF231" s="410">
        <f t="shared" ref="AF231" si="605">AF230</f>
        <v>0</v>
      </c>
      <c r="AG231" s="410">
        <f t="shared" ref="AG231" si="606">AG230</f>
        <v>0</v>
      </c>
      <c r="AH231" s="410">
        <f t="shared" ref="AH231" si="607">AH230</f>
        <v>0</v>
      </c>
      <c r="AI231" s="410">
        <f t="shared" ref="AI231" si="608">AI230</f>
        <v>0</v>
      </c>
      <c r="AJ231" s="410">
        <f t="shared" ref="AJ231" si="609">AJ230</f>
        <v>0</v>
      </c>
      <c r="AK231" s="410">
        <f t="shared" ref="AK231" si="610">AK230</f>
        <v>0</v>
      </c>
      <c r="AL231" s="410">
        <f t="shared" ref="AL231" si="611">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289</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 si="612">Z233</f>
        <v>0</v>
      </c>
      <c r="AA234" s="410">
        <f t="shared" ref="AA234" si="613">AA233</f>
        <v>0</v>
      </c>
      <c r="AB234" s="410">
        <f t="shared" ref="AB234" si="614">AB233</f>
        <v>0</v>
      </c>
      <c r="AC234" s="410">
        <f t="shared" ref="AC234" si="615">AC233</f>
        <v>0</v>
      </c>
      <c r="AD234" s="410">
        <f t="shared" ref="AD234" si="616">AD233</f>
        <v>0</v>
      </c>
      <c r="AE234" s="410">
        <f t="shared" ref="AE234" si="617">AE233</f>
        <v>0</v>
      </c>
      <c r="AF234" s="410">
        <f t="shared" ref="AF234" si="618">AF233</f>
        <v>0</v>
      </c>
      <c r="AG234" s="410">
        <f t="shared" ref="AG234" si="619">AG233</f>
        <v>0</v>
      </c>
      <c r="AH234" s="410">
        <f t="shared" ref="AH234" si="620">AH233</f>
        <v>0</v>
      </c>
      <c r="AI234" s="410">
        <f t="shared" ref="AI234" si="621">AI233</f>
        <v>0</v>
      </c>
      <c r="AJ234" s="410">
        <f t="shared" ref="AJ234" si="622">AJ233</f>
        <v>0</v>
      </c>
      <c r="AK234" s="410">
        <f t="shared" ref="AK234" si="623">AK233</f>
        <v>0</v>
      </c>
      <c r="AL234" s="410">
        <f t="shared" ref="AL234" si="624">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5">Z237</f>
        <v>0</v>
      </c>
      <c r="AA238" s="410">
        <f t="shared" ref="AA238" si="626">AA237</f>
        <v>0</v>
      </c>
      <c r="AB238" s="410">
        <f t="shared" ref="AB238" si="627">AB237</f>
        <v>0</v>
      </c>
      <c r="AC238" s="410">
        <f t="shared" ref="AC238" si="628">AC237</f>
        <v>0</v>
      </c>
      <c r="AD238" s="410">
        <f t="shared" ref="AD238" si="629">AD237</f>
        <v>0</v>
      </c>
      <c r="AE238" s="410">
        <f t="shared" ref="AE238" si="630">AE237</f>
        <v>0</v>
      </c>
      <c r="AF238" s="410">
        <f t="shared" ref="AF238" si="631">AF237</f>
        <v>0</v>
      </c>
      <c r="AG238" s="410">
        <f t="shared" ref="AG238" si="632">AG237</f>
        <v>0</v>
      </c>
      <c r="AH238" s="410">
        <f t="shared" ref="AH238" si="633">AH237</f>
        <v>0</v>
      </c>
      <c r="AI238" s="410">
        <f t="shared" ref="AI238" si="634">AI237</f>
        <v>0</v>
      </c>
      <c r="AJ238" s="410">
        <f t="shared" ref="AJ238" si="635">AJ237</f>
        <v>0</v>
      </c>
      <c r="AK238" s="410">
        <f t="shared" ref="AK238" si="636">AK237</f>
        <v>0</v>
      </c>
      <c r="AL238" s="410">
        <f t="shared" ref="AL238" si="637">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8">Z240</f>
        <v>0</v>
      </c>
      <c r="AA241" s="410">
        <f t="shared" ref="AA241" si="639">AA240</f>
        <v>0</v>
      </c>
      <c r="AB241" s="410">
        <f t="shared" ref="AB241" si="640">AB240</f>
        <v>0</v>
      </c>
      <c r="AC241" s="410">
        <f t="shared" ref="AC241" si="641">AC240</f>
        <v>0</v>
      </c>
      <c r="AD241" s="410">
        <f t="shared" ref="AD241" si="642">AD240</f>
        <v>0</v>
      </c>
      <c r="AE241" s="410">
        <f t="shared" ref="AE241" si="643">AE240</f>
        <v>0</v>
      </c>
      <c r="AF241" s="410">
        <f t="shared" ref="AF241" si="644">AF240</f>
        <v>0</v>
      </c>
      <c r="AG241" s="410">
        <f t="shared" ref="AG241" si="645">AG240</f>
        <v>0</v>
      </c>
      <c r="AH241" s="410">
        <f t="shared" ref="AH241" si="646">AH240</f>
        <v>0</v>
      </c>
      <c r="AI241" s="410">
        <f t="shared" ref="AI241" si="647">AI240</f>
        <v>0</v>
      </c>
      <c r="AJ241" s="410">
        <f t="shared" ref="AJ241" si="648">AJ240</f>
        <v>0</v>
      </c>
      <c r="AK241" s="410">
        <f t="shared" ref="AK241" si="649">AK240</f>
        <v>0</v>
      </c>
      <c r="AL241" s="410">
        <f t="shared" ref="AL241" si="650">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51">Z243</f>
        <v>0</v>
      </c>
      <c r="AA244" s="410">
        <f t="shared" ref="AA244" si="652">AA243</f>
        <v>0</v>
      </c>
      <c r="AB244" s="410">
        <f t="shared" ref="AB244" si="653">AB243</f>
        <v>0</v>
      </c>
      <c r="AC244" s="410">
        <f t="shared" ref="AC244" si="654">AC243</f>
        <v>0</v>
      </c>
      <c r="AD244" s="410">
        <f t="shared" ref="AD244" si="655">AD243</f>
        <v>0</v>
      </c>
      <c r="AE244" s="410">
        <f t="shared" ref="AE244" si="656">AE243</f>
        <v>0</v>
      </c>
      <c r="AF244" s="410">
        <f t="shared" ref="AF244" si="657">AF243</f>
        <v>0</v>
      </c>
      <c r="AG244" s="410">
        <f t="shared" ref="AG244" si="658">AG243</f>
        <v>0</v>
      </c>
      <c r="AH244" s="410">
        <f t="shared" ref="AH244" si="659">AH243</f>
        <v>0</v>
      </c>
      <c r="AI244" s="410">
        <f t="shared" ref="AI244" si="660">AI243</f>
        <v>0</v>
      </c>
      <c r="AJ244" s="410">
        <f t="shared" ref="AJ244" si="661">AJ243</f>
        <v>0</v>
      </c>
      <c r="AK244" s="410">
        <f t="shared" ref="AK244" si="662">AK243</f>
        <v>0</v>
      </c>
      <c r="AL244" s="410">
        <f t="shared" ref="AL244" si="663">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4">Z246</f>
        <v>0</v>
      </c>
      <c r="AA247" s="410">
        <f t="shared" ref="AA247" si="665">AA246</f>
        <v>0</v>
      </c>
      <c r="AB247" s="410">
        <f t="shared" ref="AB247" si="666">AB246</f>
        <v>0</v>
      </c>
      <c r="AC247" s="410">
        <f t="shared" ref="AC247" si="667">AC246</f>
        <v>0</v>
      </c>
      <c r="AD247" s="410">
        <f t="shared" ref="AD247" si="668">AD246</f>
        <v>0</v>
      </c>
      <c r="AE247" s="410">
        <f t="shared" ref="AE247" si="669">AE246</f>
        <v>0</v>
      </c>
      <c r="AF247" s="410">
        <f t="shared" ref="AF247" si="670">AF246</f>
        <v>0</v>
      </c>
      <c r="AG247" s="410">
        <f t="shared" ref="AG247" si="671">AG246</f>
        <v>0</v>
      </c>
      <c r="AH247" s="410">
        <f t="shared" ref="AH247" si="672">AH246</f>
        <v>0</v>
      </c>
      <c r="AI247" s="410">
        <f t="shared" ref="AI247" si="673">AI246</f>
        <v>0</v>
      </c>
      <c r="AJ247" s="410">
        <f t="shared" ref="AJ247" si="674">AJ246</f>
        <v>0</v>
      </c>
      <c r="AK247" s="410">
        <f t="shared" ref="AK247" si="675">AK246</f>
        <v>0</v>
      </c>
      <c r="AL247" s="410">
        <f t="shared" ref="AL247" si="676">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7">Z249</f>
        <v>0</v>
      </c>
      <c r="AA250" s="410">
        <f t="shared" ref="AA250" si="678">AA249</f>
        <v>0</v>
      </c>
      <c r="AB250" s="410">
        <f t="shared" ref="AB250" si="679">AB249</f>
        <v>0</v>
      </c>
      <c r="AC250" s="410">
        <f t="shared" ref="AC250" si="680">AC249</f>
        <v>0</v>
      </c>
      <c r="AD250" s="410">
        <f t="shared" ref="AD250" si="681">AD249</f>
        <v>0</v>
      </c>
      <c r="AE250" s="410">
        <f t="shared" ref="AE250" si="682">AE249</f>
        <v>0</v>
      </c>
      <c r="AF250" s="410">
        <f t="shared" ref="AF250" si="683">AF249</f>
        <v>0</v>
      </c>
      <c r="AG250" s="410">
        <f t="shared" ref="AG250" si="684">AG249</f>
        <v>0</v>
      </c>
      <c r="AH250" s="410">
        <f t="shared" ref="AH250" si="685">AH249</f>
        <v>0</v>
      </c>
      <c r="AI250" s="410">
        <f t="shared" ref="AI250" si="686">AI249</f>
        <v>0</v>
      </c>
      <c r="AJ250" s="410">
        <f t="shared" ref="AJ250" si="687">AJ249</f>
        <v>0</v>
      </c>
      <c r="AK250" s="410">
        <f t="shared" ref="AK250" si="688">AK249</f>
        <v>0</v>
      </c>
      <c r="AL250" s="410">
        <f t="shared" ref="AL250" si="689">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90">Z253</f>
        <v>0</v>
      </c>
      <c r="AA254" s="410">
        <f t="shared" ref="AA254" si="691">AA253</f>
        <v>0</v>
      </c>
      <c r="AB254" s="410">
        <f t="shared" ref="AB254" si="692">AB253</f>
        <v>0</v>
      </c>
      <c r="AC254" s="410">
        <f t="shared" ref="AC254" si="693">AC253</f>
        <v>0</v>
      </c>
      <c r="AD254" s="410">
        <f t="shared" ref="AD254" si="694">AD253</f>
        <v>0</v>
      </c>
      <c r="AE254" s="410">
        <f t="shared" ref="AE254" si="695">AE253</f>
        <v>0</v>
      </c>
      <c r="AF254" s="410">
        <f t="shared" ref="AF254" si="696">AF253</f>
        <v>0</v>
      </c>
      <c r="AG254" s="410">
        <f t="shared" ref="AG254" si="697">AG253</f>
        <v>0</v>
      </c>
      <c r="AH254" s="410">
        <f t="shared" ref="AH254" si="698">AH253</f>
        <v>0</v>
      </c>
      <c r="AI254" s="410">
        <f t="shared" ref="AI254" si="699">AI253</f>
        <v>0</v>
      </c>
      <c r="AJ254" s="410">
        <f t="shared" ref="AJ254" si="700">AJ253</f>
        <v>0</v>
      </c>
      <c r="AK254" s="410">
        <f t="shared" ref="AK254" si="701">AK253</f>
        <v>0</v>
      </c>
      <c r="AL254" s="410">
        <f t="shared" ref="AL254" si="702">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3">Z256</f>
        <v>0</v>
      </c>
      <c r="AA257" s="410">
        <f t="shared" ref="AA257" si="704">AA256</f>
        <v>0</v>
      </c>
      <c r="AB257" s="410">
        <f t="shared" ref="AB257" si="705">AB256</f>
        <v>0</v>
      </c>
      <c r="AC257" s="410">
        <f t="shared" ref="AC257" si="706">AC256</f>
        <v>0</v>
      </c>
      <c r="AD257" s="410">
        <f t="shared" ref="AD257" si="707">AD256</f>
        <v>0</v>
      </c>
      <c r="AE257" s="410">
        <f t="shared" ref="AE257" si="708">AE256</f>
        <v>0</v>
      </c>
      <c r="AF257" s="410">
        <f t="shared" ref="AF257" si="709">AF256</f>
        <v>0</v>
      </c>
      <c r="AG257" s="410">
        <f t="shared" ref="AG257" si="710">AG256</f>
        <v>0</v>
      </c>
      <c r="AH257" s="410">
        <f t="shared" ref="AH257" si="711">AH256</f>
        <v>0</v>
      </c>
      <c r="AI257" s="410">
        <f t="shared" ref="AI257" si="712">AI256</f>
        <v>0</v>
      </c>
      <c r="AJ257" s="410">
        <f t="shared" ref="AJ257" si="713">AJ256</f>
        <v>0</v>
      </c>
      <c r="AK257" s="410">
        <f t="shared" ref="AK257" si="714">AK256</f>
        <v>0</v>
      </c>
      <c r="AL257" s="410">
        <f t="shared" ref="AL257" si="715">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6">Z259</f>
        <v>0</v>
      </c>
      <c r="AA260" s="410">
        <f t="shared" ref="AA260" si="717">AA259</f>
        <v>0</v>
      </c>
      <c r="AB260" s="410">
        <f t="shared" ref="AB260" si="718">AB259</f>
        <v>0</v>
      </c>
      <c r="AC260" s="410">
        <f t="shared" ref="AC260" si="719">AC259</f>
        <v>0</v>
      </c>
      <c r="AD260" s="410">
        <f t="shared" ref="AD260" si="720">AD259</f>
        <v>0</v>
      </c>
      <c r="AE260" s="410">
        <f t="shared" ref="AE260" si="721">AE259</f>
        <v>0</v>
      </c>
      <c r="AF260" s="410">
        <f t="shared" ref="AF260" si="722">AF259</f>
        <v>0</v>
      </c>
      <c r="AG260" s="410">
        <f t="shared" ref="AG260" si="723">AG259</f>
        <v>0</v>
      </c>
      <c r="AH260" s="410">
        <f t="shared" ref="AH260" si="724">AH259</f>
        <v>0</v>
      </c>
      <c r="AI260" s="410">
        <f t="shared" ref="AI260" si="725">AI259</f>
        <v>0</v>
      </c>
      <c r="AJ260" s="410">
        <f t="shared" ref="AJ260" si="726">AJ259</f>
        <v>0</v>
      </c>
      <c r="AK260" s="410">
        <f t="shared" ref="AK260" si="727">AK259</f>
        <v>0</v>
      </c>
      <c r="AL260" s="410">
        <f t="shared" ref="AL260" si="728">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9">Z263</f>
        <v>0</v>
      </c>
      <c r="AA264" s="410">
        <f t="shared" ref="AA264" si="730">AA263</f>
        <v>0</v>
      </c>
      <c r="AB264" s="410">
        <f t="shared" ref="AB264" si="731">AB263</f>
        <v>0</v>
      </c>
      <c r="AC264" s="410">
        <f t="shared" ref="AC264" si="732">AC263</f>
        <v>0</v>
      </c>
      <c r="AD264" s="410">
        <f t="shared" ref="AD264" si="733">AD263</f>
        <v>0</v>
      </c>
      <c r="AE264" s="410">
        <f t="shared" ref="AE264" si="734">AE263</f>
        <v>0</v>
      </c>
      <c r="AF264" s="410">
        <f t="shared" ref="AF264" si="735">AF263</f>
        <v>0</v>
      </c>
      <c r="AG264" s="410">
        <f t="shared" ref="AG264" si="736">AG263</f>
        <v>0</v>
      </c>
      <c r="AH264" s="410">
        <f t="shared" ref="AH264" si="737">AH263</f>
        <v>0</v>
      </c>
      <c r="AI264" s="410">
        <f t="shared" ref="AI264" si="738">AI263</f>
        <v>0</v>
      </c>
      <c r="AJ264" s="410">
        <f t="shared" ref="AJ264" si="739">AJ263</f>
        <v>0</v>
      </c>
      <c r="AK264" s="410">
        <f t="shared" ref="AK264" si="740">AK263</f>
        <v>0</v>
      </c>
      <c r="AL264" s="410">
        <f t="shared" ref="AL264" si="741">AL263</f>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42">Z267</f>
        <v>0</v>
      </c>
      <c r="AA268" s="410">
        <f t="shared" si="742"/>
        <v>0</v>
      </c>
      <c r="AB268" s="410">
        <f t="shared" si="742"/>
        <v>0</v>
      </c>
      <c r="AC268" s="410">
        <f t="shared" si="742"/>
        <v>0</v>
      </c>
      <c r="AD268" s="410">
        <f t="shared" si="742"/>
        <v>0</v>
      </c>
      <c r="AE268" s="410">
        <f t="shared" si="742"/>
        <v>0</v>
      </c>
      <c r="AF268" s="410">
        <f t="shared" si="742"/>
        <v>0</v>
      </c>
      <c r="AG268" s="410">
        <f t="shared" si="742"/>
        <v>0</v>
      </c>
      <c r="AH268" s="410">
        <f t="shared" si="742"/>
        <v>0</v>
      </c>
      <c r="AI268" s="410">
        <f t="shared" si="742"/>
        <v>0</v>
      </c>
      <c r="AJ268" s="410">
        <f t="shared" si="742"/>
        <v>0</v>
      </c>
      <c r="AK268" s="410">
        <f t="shared" si="742"/>
        <v>0</v>
      </c>
      <c r="AL268" s="410">
        <f t="shared" si="742"/>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3">Z270</f>
        <v>0</v>
      </c>
      <c r="AA271" s="410">
        <f t="shared" si="743"/>
        <v>0</v>
      </c>
      <c r="AB271" s="410">
        <f t="shared" si="743"/>
        <v>0</v>
      </c>
      <c r="AC271" s="410">
        <f t="shared" si="743"/>
        <v>0</v>
      </c>
      <c r="AD271" s="410">
        <f t="shared" si="743"/>
        <v>0</v>
      </c>
      <c r="AE271" s="410">
        <f t="shared" si="743"/>
        <v>0</v>
      </c>
      <c r="AF271" s="410">
        <f t="shared" si="743"/>
        <v>0</v>
      </c>
      <c r="AG271" s="410">
        <f t="shared" si="743"/>
        <v>0</v>
      </c>
      <c r="AH271" s="410">
        <f t="shared" si="743"/>
        <v>0</v>
      </c>
      <c r="AI271" s="410">
        <f t="shared" si="743"/>
        <v>0</v>
      </c>
      <c r="AJ271" s="410">
        <f t="shared" si="743"/>
        <v>0</v>
      </c>
      <c r="AK271" s="410">
        <f t="shared" si="743"/>
        <v>0</v>
      </c>
      <c r="AL271" s="410">
        <f t="shared" si="743"/>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44">Z274</f>
        <v>0</v>
      </c>
      <c r="AA275" s="410">
        <f t="shared" si="744"/>
        <v>0</v>
      </c>
      <c r="AB275" s="410">
        <f t="shared" si="744"/>
        <v>0</v>
      </c>
      <c r="AC275" s="410">
        <f t="shared" si="744"/>
        <v>0</v>
      </c>
      <c r="AD275" s="410">
        <f t="shared" si="744"/>
        <v>0</v>
      </c>
      <c r="AE275" s="410">
        <f t="shared" si="744"/>
        <v>0</v>
      </c>
      <c r="AF275" s="410">
        <f t="shared" si="744"/>
        <v>0</v>
      </c>
      <c r="AG275" s="410">
        <f t="shared" si="744"/>
        <v>0</v>
      </c>
      <c r="AH275" s="410">
        <f t="shared" si="744"/>
        <v>0</v>
      </c>
      <c r="AI275" s="410">
        <f t="shared" si="744"/>
        <v>0</v>
      </c>
      <c r="AJ275" s="410">
        <f t="shared" si="744"/>
        <v>0</v>
      </c>
      <c r="AK275" s="410">
        <f t="shared" si="744"/>
        <v>0</v>
      </c>
      <c r="AL275" s="410">
        <f t="shared" si="744"/>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45">Z277</f>
        <v>0</v>
      </c>
      <c r="AA278" s="410">
        <f t="shared" si="745"/>
        <v>0</v>
      </c>
      <c r="AB278" s="410">
        <f t="shared" si="745"/>
        <v>0</v>
      </c>
      <c r="AC278" s="410">
        <f t="shared" si="745"/>
        <v>0</v>
      </c>
      <c r="AD278" s="410">
        <f t="shared" si="745"/>
        <v>0</v>
      </c>
      <c r="AE278" s="410">
        <f t="shared" si="745"/>
        <v>0</v>
      </c>
      <c r="AF278" s="410">
        <f t="shared" si="745"/>
        <v>0</v>
      </c>
      <c r="AG278" s="410">
        <f t="shared" si="745"/>
        <v>0</v>
      </c>
      <c r="AH278" s="410">
        <f t="shared" si="745"/>
        <v>0</v>
      </c>
      <c r="AI278" s="410">
        <f t="shared" si="745"/>
        <v>0</v>
      </c>
      <c r="AJ278" s="410">
        <f t="shared" si="745"/>
        <v>0</v>
      </c>
      <c r="AK278" s="410">
        <f t="shared" si="745"/>
        <v>0</v>
      </c>
      <c r="AL278" s="410">
        <f t="shared" si="745"/>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46">Z280</f>
        <v>0</v>
      </c>
      <c r="AA281" s="410">
        <f t="shared" si="746"/>
        <v>0</v>
      </c>
      <c r="AB281" s="410">
        <f t="shared" si="746"/>
        <v>0</v>
      </c>
      <c r="AC281" s="410">
        <f t="shared" si="746"/>
        <v>0</v>
      </c>
      <c r="AD281" s="410">
        <f t="shared" si="746"/>
        <v>0</v>
      </c>
      <c r="AE281" s="410">
        <f t="shared" si="746"/>
        <v>0</v>
      </c>
      <c r="AF281" s="410">
        <f t="shared" si="746"/>
        <v>0</v>
      </c>
      <c r="AG281" s="410">
        <f t="shared" si="746"/>
        <v>0</v>
      </c>
      <c r="AH281" s="410">
        <f t="shared" si="746"/>
        <v>0</v>
      </c>
      <c r="AI281" s="410">
        <f t="shared" si="746"/>
        <v>0</v>
      </c>
      <c r="AJ281" s="410">
        <f t="shared" si="746"/>
        <v>0</v>
      </c>
      <c r="AK281" s="410">
        <f t="shared" si="746"/>
        <v>0</v>
      </c>
      <c r="AL281" s="410">
        <f t="shared" si="746"/>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7">Y283</f>
        <v>0</v>
      </c>
      <c r="Z284" s="410">
        <f t="shared" si="747"/>
        <v>0</v>
      </c>
      <c r="AA284" s="410">
        <f t="shared" si="747"/>
        <v>0</v>
      </c>
      <c r="AB284" s="410">
        <f t="shared" si="747"/>
        <v>0</v>
      </c>
      <c r="AC284" s="410">
        <f t="shared" si="747"/>
        <v>0</v>
      </c>
      <c r="AD284" s="410">
        <f t="shared" si="747"/>
        <v>0</v>
      </c>
      <c r="AE284" s="410">
        <f t="shared" si="747"/>
        <v>0</v>
      </c>
      <c r="AF284" s="410">
        <f t="shared" si="747"/>
        <v>0</v>
      </c>
      <c r="AG284" s="410">
        <f t="shared" si="747"/>
        <v>0</v>
      </c>
      <c r="AH284" s="410">
        <f t="shared" si="747"/>
        <v>0</v>
      </c>
      <c r="AI284" s="410">
        <f t="shared" si="747"/>
        <v>0</v>
      </c>
      <c r="AJ284" s="410">
        <f t="shared" si="747"/>
        <v>0</v>
      </c>
      <c r="AK284" s="410">
        <f t="shared" si="747"/>
        <v>0</v>
      </c>
      <c r="AL284" s="410">
        <f t="shared" si="747"/>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c r="E288" s="294"/>
      <c r="F288" s="294"/>
      <c r="G288" s="294"/>
      <c r="H288" s="294">
        <f>+'7.  Persistence Report'!AZ32</f>
        <v>1352387</v>
      </c>
      <c r="I288" s="294"/>
      <c r="J288" s="294"/>
      <c r="K288" s="294"/>
      <c r="L288" s="294"/>
      <c r="M288" s="294"/>
      <c r="N288" s="290"/>
      <c r="O288" s="294"/>
      <c r="P288" s="294"/>
      <c r="Q288" s="294"/>
      <c r="R288" s="294"/>
      <c r="S288" s="294">
        <f>+'7.  Persistence Report'!U32</f>
        <v>87</v>
      </c>
      <c r="T288" s="294"/>
      <c r="U288" s="294"/>
      <c r="V288" s="294"/>
      <c r="W288" s="294"/>
      <c r="X288" s="294"/>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289</v>
      </c>
      <c r="C289" s="290" t="s">
        <v>163</v>
      </c>
      <c r="D289" s="294"/>
      <c r="E289" s="294"/>
      <c r="F289" s="294"/>
      <c r="G289" s="294"/>
      <c r="H289" s="294">
        <f>+'7.  Persistence Report'!AZ50</f>
        <v>47936</v>
      </c>
      <c r="I289" s="294"/>
      <c r="J289" s="294"/>
      <c r="K289" s="294"/>
      <c r="L289" s="294"/>
      <c r="M289" s="294"/>
      <c r="N289" s="290"/>
      <c r="O289" s="294"/>
      <c r="P289" s="294"/>
      <c r="Q289" s="294"/>
      <c r="R289" s="294"/>
      <c r="S289" s="294">
        <f>+'7.  Persistence Report'!U50</f>
        <v>3</v>
      </c>
      <c r="T289" s="294"/>
      <c r="U289" s="294"/>
      <c r="V289" s="294"/>
      <c r="W289" s="294"/>
      <c r="X289" s="294"/>
      <c r="Y289" s="410">
        <f>Y288</f>
        <v>1</v>
      </c>
      <c r="Z289" s="410">
        <f t="shared" ref="Z289" si="748">Z288</f>
        <v>0</v>
      </c>
      <c r="AA289" s="410">
        <f t="shared" ref="AA289" si="749">AA288</f>
        <v>0</v>
      </c>
      <c r="AB289" s="410">
        <f t="shared" ref="AB289" si="750">AB288</f>
        <v>0</v>
      </c>
      <c r="AC289" s="410">
        <f t="shared" ref="AC289" si="751">AC288</f>
        <v>0</v>
      </c>
      <c r="AD289" s="410">
        <f t="shared" ref="AD289" si="752">AD288</f>
        <v>0</v>
      </c>
      <c r="AE289" s="410">
        <f t="shared" ref="AE289" si="753">AE288</f>
        <v>0</v>
      </c>
      <c r="AF289" s="410">
        <f t="shared" ref="AF289" si="754">AF288</f>
        <v>0</v>
      </c>
      <c r="AG289" s="410">
        <f t="shared" ref="AG289" si="755">AG288</f>
        <v>0</v>
      </c>
      <c r="AH289" s="410">
        <f t="shared" ref="AH289" si="756">AH288</f>
        <v>0</v>
      </c>
      <c r="AI289" s="410">
        <f t="shared" ref="AI289" si="757">AI288</f>
        <v>0</v>
      </c>
      <c r="AJ289" s="410">
        <f t="shared" ref="AJ289" si="758">AJ288</f>
        <v>0</v>
      </c>
      <c r="AK289" s="410">
        <f t="shared" ref="AK289" si="759">AK288</f>
        <v>0</v>
      </c>
      <c r="AL289" s="410">
        <f t="shared" ref="AL289" si="760">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c r="E291" s="294"/>
      <c r="F291" s="294"/>
      <c r="G291" s="294"/>
      <c r="H291" s="294">
        <f>+'7.  Persistence Report'!AZ41</f>
        <v>108688</v>
      </c>
      <c r="I291" s="294"/>
      <c r="J291" s="294"/>
      <c r="K291" s="294"/>
      <c r="L291" s="294"/>
      <c r="M291" s="294"/>
      <c r="N291" s="290"/>
      <c r="O291" s="294"/>
      <c r="P291" s="294"/>
      <c r="Q291" s="294"/>
      <c r="R291" s="294"/>
      <c r="S291" s="294">
        <f>+'7.  Persistence Report'!U41</f>
        <v>31</v>
      </c>
      <c r="T291" s="294"/>
      <c r="U291" s="294"/>
      <c r="V291" s="294"/>
      <c r="W291" s="294"/>
      <c r="X291" s="294"/>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289</v>
      </c>
      <c r="C292" s="290" t="s">
        <v>163</v>
      </c>
      <c r="D292" s="294"/>
      <c r="E292" s="294"/>
      <c r="F292" s="294"/>
      <c r="G292" s="294"/>
      <c r="H292" s="294">
        <f>+'7.  Persistence Report'!AZ64</f>
        <v>1914</v>
      </c>
      <c r="I292" s="294"/>
      <c r="J292" s="294"/>
      <c r="K292" s="294"/>
      <c r="L292" s="294"/>
      <c r="M292" s="294"/>
      <c r="N292" s="290"/>
      <c r="O292" s="294"/>
      <c r="P292" s="294"/>
      <c r="Q292" s="294"/>
      <c r="R292" s="294"/>
      <c r="S292" s="294">
        <f>+'7.  Persistence Report'!U64</f>
        <v>1</v>
      </c>
      <c r="T292" s="294"/>
      <c r="U292" s="294"/>
      <c r="V292" s="294"/>
      <c r="W292" s="294"/>
      <c r="X292" s="294"/>
      <c r="Y292" s="410">
        <f>Y291</f>
        <v>1</v>
      </c>
      <c r="Z292" s="410">
        <f t="shared" ref="Z292" si="761">Z291</f>
        <v>0</v>
      </c>
      <c r="AA292" s="410">
        <f t="shared" ref="AA292" si="762">AA291</f>
        <v>0</v>
      </c>
      <c r="AB292" s="410">
        <f t="shared" ref="AB292" si="763">AB291</f>
        <v>0</v>
      </c>
      <c r="AC292" s="410">
        <f t="shared" ref="AC292" si="764">AC291</f>
        <v>0</v>
      </c>
      <c r="AD292" s="410">
        <f t="shared" ref="AD292" si="765">AD291</f>
        <v>0</v>
      </c>
      <c r="AE292" s="410">
        <f t="shared" ref="AE292" si="766">AE291</f>
        <v>0</v>
      </c>
      <c r="AF292" s="410">
        <f t="shared" ref="AF292" si="767">AF291</f>
        <v>0</v>
      </c>
      <c r="AG292" s="410">
        <f t="shared" ref="AG292" si="768">AG291</f>
        <v>0</v>
      </c>
      <c r="AH292" s="410">
        <f t="shared" ref="AH292" si="769">AH291</f>
        <v>0</v>
      </c>
      <c r="AI292" s="410">
        <f t="shared" ref="AI292" si="770">AI291</f>
        <v>0</v>
      </c>
      <c r="AJ292" s="410">
        <f t="shared" ref="AJ292" si="771">AJ291</f>
        <v>0</v>
      </c>
      <c r="AK292" s="410">
        <f t="shared" ref="AK292" si="772">AK291</f>
        <v>0</v>
      </c>
      <c r="AL292" s="410">
        <f t="shared" ref="AL292" si="773">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4">Z294</f>
        <v>0</v>
      </c>
      <c r="AA295" s="410">
        <f t="shared" ref="AA295" si="775">AA294</f>
        <v>0</v>
      </c>
      <c r="AB295" s="410">
        <f t="shared" ref="AB295" si="776">AB294</f>
        <v>0</v>
      </c>
      <c r="AC295" s="410">
        <f t="shared" ref="AC295" si="777">AC294</f>
        <v>0</v>
      </c>
      <c r="AD295" s="410">
        <f t="shared" ref="AD295" si="778">AD294</f>
        <v>0</v>
      </c>
      <c r="AE295" s="410">
        <f t="shared" ref="AE295" si="779">AE294</f>
        <v>0</v>
      </c>
      <c r="AF295" s="410">
        <f t="shared" ref="AF295" si="780">AF294</f>
        <v>0</v>
      </c>
      <c r="AG295" s="410">
        <f t="shared" ref="AG295" si="781">AG294</f>
        <v>0</v>
      </c>
      <c r="AH295" s="410">
        <f t="shared" ref="AH295" si="782">AH294</f>
        <v>0</v>
      </c>
      <c r="AI295" s="410">
        <f t="shared" ref="AI295" si="783">AI294</f>
        <v>0</v>
      </c>
      <c r="AJ295" s="410">
        <f t="shared" ref="AJ295" si="784">AJ294</f>
        <v>0</v>
      </c>
      <c r="AK295" s="410">
        <f t="shared" ref="AK295" si="785">AK294</f>
        <v>0</v>
      </c>
      <c r="AL295" s="410">
        <f t="shared" ref="AL295" si="786">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 t="shared" ref="Z298" si="787">Z297</f>
        <v>0</v>
      </c>
      <c r="AA298" s="410">
        <f t="shared" ref="AA298" si="788">AA297</f>
        <v>0</v>
      </c>
      <c r="AB298" s="410">
        <f t="shared" ref="AB298" si="789">AB297</f>
        <v>0</v>
      </c>
      <c r="AC298" s="410">
        <f t="shared" ref="AC298" si="790">AC297</f>
        <v>0</v>
      </c>
      <c r="AD298" s="410">
        <f t="shared" ref="AD298" si="791">AD297</f>
        <v>0</v>
      </c>
      <c r="AE298" s="410">
        <f t="shared" ref="AE298" si="792">AE297</f>
        <v>0</v>
      </c>
      <c r="AF298" s="410">
        <f t="shared" ref="AF298" si="793">AF297</f>
        <v>0</v>
      </c>
      <c r="AG298" s="410">
        <f t="shared" ref="AG298" si="794">AG297</f>
        <v>0</v>
      </c>
      <c r="AH298" s="410">
        <f t="shared" ref="AH298" si="795">AH297</f>
        <v>0</v>
      </c>
      <c r="AI298" s="410">
        <f t="shared" ref="AI298" si="796">AI297</f>
        <v>0</v>
      </c>
      <c r="AJ298" s="410">
        <f t="shared" ref="AJ298" si="797">AJ297</f>
        <v>0</v>
      </c>
      <c r="AK298" s="410">
        <f t="shared" ref="AK298" si="798">AK297</f>
        <v>0</v>
      </c>
      <c r="AL298" s="410">
        <f t="shared" ref="AL298" si="799">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800">Z301</f>
        <v>0</v>
      </c>
      <c r="AA302" s="410">
        <f t="shared" ref="AA302" si="801">AA301</f>
        <v>0</v>
      </c>
      <c r="AB302" s="410">
        <f t="shared" ref="AB302" si="802">AB301</f>
        <v>0</v>
      </c>
      <c r="AC302" s="410">
        <f t="shared" ref="AC302" si="803">AC301</f>
        <v>0</v>
      </c>
      <c r="AD302" s="410">
        <f t="shared" ref="AD302" si="804">AD301</f>
        <v>0</v>
      </c>
      <c r="AE302" s="410">
        <f t="shared" ref="AE302" si="805">AE301</f>
        <v>0</v>
      </c>
      <c r="AF302" s="410">
        <f t="shared" ref="AF302" si="806">AF301</f>
        <v>0</v>
      </c>
      <c r="AG302" s="410">
        <f t="shared" ref="AG302" si="807">AG301</f>
        <v>0</v>
      </c>
      <c r="AH302" s="410">
        <f t="shared" ref="AH302" si="808">AH301</f>
        <v>0</v>
      </c>
      <c r="AI302" s="410">
        <f t="shared" ref="AI302" si="809">AI301</f>
        <v>0</v>
      </c>
      <c r="AJ302" s="410">
        <f t="shared" ref="AJ302" si="810">AJ301</f>
        <v>0</v>
      </c>
      <c r="AK302" s="410">
        <f t="shared" ref="AK302" si="811">AK301</f>
        <v>0</v>
      </c>
      <c r="AL302" s="410">
        <f t="shared" ref="AL302" si="812">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519" t="s">
        <v>118</v>
      </c>
      <c r="C304" s="290" t="s">
        <v>25</v>
      </c>
      <c r="D304" s="294"/>
      <c r="E304" s="294"/>
      <c r="F304" s="294"/>
      <c r="G304" s="294"/>
      <c r="H304" s="294">
        <f>+'7.  Persistence Report'!AZ33</f>
        <v>900661</v>
      </c>
      <c r="I304" s="294"/>
      <c r="J304" s="294"/>
      <c r="K304" s="294"/>
      <c r="L304" s="294"/>
      <c r="M304" s="294"/>
      <c r="N304" s="294">
        <v>12</v>
      </c>
      <c r="O304" s="294"/>
      <c r="P304" s="294"/>
      <c r="Q304" s="294"/>
      <c r="R304" s="294"/>
      <c r="S304" s="294">
        <f>+'7.  Persistence Report'!U33</f>
        <v>130</v>
      </c>
      <c r="T304" s="294"/>
      <c r="U304" s="294"/>
      <c r="V304" s="294"/>
      <c r="W304" s="294"/>
      <c r="X304" s="294"/>
      <c r="Y304" s="425"/>
      <c r="Z304" s="409">
        <v>0.1</v>
      </c>
      <c r="AA304" s="409">
        <v>0.9</v>
      </c>
      <c r="AB304" s="409"/>
      <c r="AC304" s="409"/>
      <c r="AD304" s="409"/>
      <c r="AE304" s="409"/>
      <c r="AF304" s="409"/>
      <c r="AG304" s="414"/>
      <c r="AH304" s="414"/>
      <c r="AI304" s="414"/>
      <c r="AJ304" s="414"/>
      <c r="AK304" s="414"/>
      <c r="AL304" s="414"/>
      <c r="AM304" s="295">
        <f>SUM(Y304:AL304)</f>
        <v>1</v>
      </c>
    </row>
    <row r="305" spans="1:39" outlineLevel="1">
      <c r="B305" s="293" t="s">
        <v>289</v>
      </c>
      <c r="C305" s="290" t="s">
        <v>163</v>
      </c>
      <c r="D305" s="294"/>
      <c r="E305" s="294"/>
      <c r="F305" s="294"/>
      <c r="G305" s="294"/>
      <c r="H305" s="294">
        <f>+'7.  Persistence Report'!AZ48</f>
        <v>55236</v>
      </c>
      <c r="I305" s="294"/>
      <c r="J305" s="294"/>
      <c r="K305" s="294"/>
      <c r="L305" s="294"/>
      <c r="M305" s="294"/>
      <c r="N305" s="294">
        <f>N304</f>
        <v>12</v>
      </c>
      <c r="O305" s="294"/>
      <c r="P305" s="294"/>
      <c r="Q305" s="294"/>
      <c r="R305" s="294"/>
      <c r="S305" s="294">
        <f>+'7.  Persistence Report'!U48</f>
        <v>-2</v>
      </c>
      <c r="T305" s="294"/>
      <c r="U305" s="294"/>
      <c r="V305" s="294"/>
      <c r="W305" s="294"/>
      <c r="X305" s="294"/>
      <c r="Y305" s="410">
        <f>Y304</f>
        <v>0</v>
      </c>
      <c r="Z305" s="410">
        <f t="shared" ref="Z305" si="813">Z304</f>
        <v>0.1</v>
      </c>
      <c r="AA305" s="410">
        <f t="shared" ref="AA305" si="814">AA304</f>
        <v>0.9</v>
      </c>
      <c r="AB305" s="410">
        <f t="shared" ref="AB305" si="815">AB304</f>
        <v>0</v>
      </c>
      <c r="AC305" s="410">
        <f t="shared" ref="AC305" si="816">AC304</f>
        <v>0</v>
      </c>
      <c r="AD305" s="410">
        <f t="shared" ref="AD305" si="817">AD304</f>
        <v>0</v>
      </c>
      <c r="AE305" s="410">
        <f t="shared" ref="AE305" si="818">AE304</f>
        <v>0</v>
      </c>
      <c r="AF305" s="410">
        <f t="shared" ref="AF305" si="819">AF304</f>
        <v>0</v>
      </c>
      <c r="AG305" s="410">
        <f t="shared" ref="AG305" si="820">AG304</f>
        <v>0</v>
      </c>
      <c r="AH305" s="410">
        <f t="shared" ref="AH305" si="821">AH304</f>
        <v>0</v>
      </c>
      <c r="AI305" s="410">
        <f t="shared" ref="AI305" si="822">AI304</f>
        <v>0</v>
      </c>
      <c r="AJ305" s="410">
        <f t="shared" ref="AJ305" si="823">AJ304</f>
        <v>0</v>
      </c>
      <c r="AK305" s="410">
        <f t="shared" ref="AK305" si="824">AK304</f>
        <v>0</v>
      </c>
      <c r="AL305" s="410">
        <f t="shared" ref="AL305" si="825">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c r="E307" s="294"/>
      <c r="F307" s="294"/>
      <c r="G307" s="294"/>
      <c r="H307" s="294">
        <f>+'7.  Persistence Report'!AZ55</f>
        <v>40529</v>
      </c>
      <c r="I307" s="294"/>
      <c r="J307" s="294"/>
      <c r="K307" s="294"/>
      <c r="L307" s="294"/>
      <c r="M307" s="294"/>
      <c r="N307" s="294">
        <v>12</v>
      </c>
      <c r="O307" s="294"/>
      <c r="P307" s="294"/>
      <c r="Q307" s="294"/>
      <c r="R307" s="294"/>
      <c r="S307" s="294">
        <f>+'7.  Persistence Report'!U55</f>
        <v>9</v>
      </c>
      <c r="T307" s="294"/>
      <c r="U307" s="294"/>
      <c r="V307" s="294"/>
      <c r="W307" s="294"/>
      <c r="X307" s="294"/>
      <c r="Y307" s="425"/>
      <c r="Z307" s="409">
        <v>1</v>
      </c>
      <c r="AA307" s="409"/>
      <c r="AB307" s="409"/>
      <c r="AC307" s="409"/>
      <c r="AD307" s="409"/>
      <c r="AE307" s="409"/>
      <c r="AF307" s="409"/>
      <c r="AG307" s="414"/>
      <c r="AH307" s="414"/>
      <c r="AI307" s="414"/>
      <c r="AJ307" s="414"/>
      <c r="AK307" s="414"/>
      <c r="AL307" s="414"/>
      <c r="AM307" s="295">
        <f>SUM(Y307:AL307)</f>
        <v>1</v>
      </c>
    </row>
    <row r="308" spans="1:39" outlineLevel="1">
      <c r="B308" s="293" t="s">
        <v>289</v>
      </c>
      <c r="C308" s="290" t="s">
        <v>163</v>
      </c>
      <c r="D308" s="294"/>
      <c r="E308" s="294"/>
      <c r="F308" s="294"/>
      <c r="G308" s="294"/>
      <c r="H308" s="294">
        <f>+'7.  Persistence Report'!AZ62</f>
        <v>9280</v>
      </c>
      <c r="I308" s="294"/>
      <c r="J308" s="294"/>
      <c r="K308" s="294"/>
      <c r="L308" s="294"/>
      <c r="M308" s="294"/>
      <c r="N308" s="294">
        <f>N307</f>
        <v>12</v>
      </c>
      <c r="O308" s="294"/>
      <c r="P308" s="294"/>
      <c r="Q308" s="294"/>
      <c r="R308" s="294"/>
      <c r="S308" s="294">
        <f>+'7.  Persistence Report'!U62</f>
        <v>2</v>
      </c>
      <c r="T308" s="294"/>
      <c r="U308" s="294"/>
      <c r="V308" s="294"/>
      <c r="W308" s="294"/>
      <c r="X308" s="294"/>
      <c r="Y308" s="410">
        <f>Y307</f>
        <v>0</v>
      </c>
      <c r="Z308" s="410">
        <f t="shared" ref="Z308" si="826">Z307</f>
        <v>1</v>
      </c>
      <c r="AA308" s="410">
        <f t="shared" ref="AA308" si="827">AA307</f>
        <v>0</v>
      </c>
      <c r="AB308" s="410">
        <f t="shared" ref="AB308" si="828">AB307</f>
        <v>0</v>
      </c>
      <c r="AC308" s="410">
        <f t="shared" ref="AC308" si="829">AC307</f>
        <v>0</v>
      </c>
      <c r="AD308" s="410">
        <f t="shared" ref="AD308" si="830">AD307</f>
        <v>0</v>
      </c>
      <c r="AE308" s="410">
        <f t="shared" ref="AE308" si="831">AE307</f>
        <v>0</v>
      </c>
      <c r="AF308" s="410">
        <f t="shared" ref="AF308" si="832">AF307</f>
        <v>0</v>
      </c>
      <c r="AG308" s="410">
        <f t="shared" ref="AG308" si="833">AG307</f>
        <v>0</v>
      </c>
      <c r="AH308" s="410">
        <f t="shared" ref="AH308" si="834">AH307</f>
        <v>0</v>
      </c>
      <c r="AI308" s="410">
        <f t="shared" ref="AI308" si="835">AI307</f>
        <v>0</v>
      </c>
      <c r="AJ308" s="410">
        <f t="shared" ref="AJ308" si="836">AJ307</f>
        <v>0</v>
      </c>
      <c r="AK308" s="410">
        <f t="shared" ref="AK308" si="837">AK307</f>
        <v>0</v>
      </c>
      <c r="AL308" s="410">
        <f t="shared" ref="AL308" si="838">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9">Z310</f>
        <v>0</v>
      </c>
      <c r="AA311" s="410">
        <f t="shared" ref="AA311" si="840">AA310</f>
        <v>0</v>
      </c>
      <c r="AB311" s="410">
        <f t="shared" ref="AB311" si="841">AB310</f>
        <v>0</v>
      </c>
      <c r="AC311" s="410">
        <f t="shared" ref="AC311" si="842">AC310</f>
        <v>0</v>
      </c>
      <c r="AD311" s="410">
        <f t="shared" ref="AD311" si="843">AD310</f>
        <v>0</v>
      </c>
      <c r="AE311" s="410">
        <f t="shared" ref="AE311" si="844">AE310</f>
        <v>0</v>
      </c>
      <c r="AF311" s="410">
        <f t="shared" ref="AF311" si="845">AF310</f>
        <v>0</v>
      </c>
      <c r="AG311" s="410">
        <f t="shared" ref="AG311" si="846">AG310</f>
        <v>0</v>
      </c>
      <c r="AH311" s="410">
        <f t="shared" ref="AH311" si="847">AH310</f>
        <v>0</v>
      </c>
      <c r="AI311" s="410">
        <f t="shared" ref="AI311" si="848">AI310</f>
        <v>0</v>
      </c>
      <c r="AJ311" s="410">
        <f t="shared" ref="AJ311" si="849">AJ310</f>
        <v>0</v>
      </c>
      <c r="AK311" s="410">
        <f t="shared" ref="AK311" si="850">AK310</f>
        <v>0</v>
      </c>
      <c r="AL311" s="410">
        <f t="shared" ref="AL311" si="851">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52">Z313</f>
        <v>0</v>
      </c>
      <c r="AA314" s="410">
        <f t="shared" ref="AA314" si="853">AA313</f>
        <v>0</v>
      </c>
      <c r="AB314" s="410">
        <f t="shared" ref="AB314" si="854">AB313</f>
        <v>0</v>
      </c>
      <c r="AC314" s="410">
        <f t="shared" ref="AC314" si="855">AC313</f>
        <v>0</v>
      </c>
      <c r="AD314" s="410">
        <f t="shared" ref="AD314" si="856">AD313</f>
        <v>0</v>
      </c>
      <c r="AE314" s="410">
        <f t="shared" ref="AE314" si="857">AE313</f>
        <v>0</v>
      </c>
      <c r="AF314" s="410">
        <f t="shared" ref="AF314" si="858">AF313</f>
        <v>0</v>
      </c>
      <c r="AG314" s="410">
        <f t="shared" ref="AG314" si="859">AG313</f>
        <v>0</v>
      </c>
      <c r="AH314" s="410">
        <f t="shared" ref="AH314" si="860">AH313</f>
        <v>0</v>
      </c>
      <c r="AI314" s="410">
        <f t="shared" ref="AI314" si="861">AI313</f>
        <v>0</v>
      </c>
      <c r="AJ314" s="410">
        <f t="shared" ref="AJ314" si="862">AJ313</f>
        <v>0</v>
      </c>
      <c r="AK314" s="410">
        <f t="shared" ref="AK314" si="863">AK313</f>
        <v>0</v>
      </c>
      <c r="AL314" s="410">
        <f t="shared" ref="AL314" si="864">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5">Z316</f>
        <v>0</v>
      </c>
      <c r="AA317" s="410">
        <f t="shared" ref="AA317" si="866">AA316</f>
        <v>0</v>
      </c>
      <c r="AB317" s="410">
        <f t="shared" ref="AB317" si="867">AB316</f>
        <v>0</v>
      </c>
      <c r="AC317" s="410">
        <f t="shared" ref="AC317" si="868">AC316</f>
        <v>0</v>
      </c>
      <c r="AD317" s="410">
        <f t="shared" ref="AD317" si="869">AD316</f>
        <v>0</v>
      </c>
      <c r="AE317" s="410">
        <f t="shared" ref="AE317" si="870">AE316</f>
        <v>0</v>
      </c>
      <c r="AF317" s="410">
        <f t="shared" ref="AF317" si="871">AF316</f>
        <v>0</v>
      </c>
      <c r="AG317" s="410">
        <f t="shared" ref="AG317" si="872">AG316</f>
        <v>0</v>
      </c>
      <c r="AH317" s="410">
        <f t="shared" ref="AH317" si="873">AH316</f>
        <v>0</v>
      </c>
      <c r="AI317" s="410">
        <f t="shared" ref="AI317" si="874">AI316</f>
        <v>0</v>
      </c>
      <c r="AJ317" s="410">
        <f t="shared" ref="AJ317" si="875">AJ316</f>
        <v>0</v>
      </c>
      <c r="AK317" s="410">
        <f t="shared" ref="AK317" si="876">AK316</f>
        <v>0</v>
      </c>
      <c r="AL317" s="410">
        <f t="shared" ref="AL317" si="877">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8">Z319</f>
        <v>0</v>
      </c>
      <c r="AA320" s="410">
        <f t="shared" ref="AA320" si="879">AA319</f>
        <v>0</v>
      </c>
      <c r="AB320" s="410">
        <f t="shared" ref="AB320" si="880">AB319</f>
        <v>0</v>
      </c>
      <c r="AC320" s="410">
        <f t="shared" ref="AC320" si="881">AC319</f>
        <v>0</v>
      </c>
      <c r="AD320" s="410">
        <f t="shared" ref="AD320" si="882">AD319</f>
        <v>0</v>
      </c>
      <c r="AE320" s="410">
        <f t="shared" ref="AE320" si="883">AE319</f>
        <v>0</v>
      </c>
      <c r="AF320" s="410">
        <f t="shared" ref="AF320" si="884">AF319</f>
        <v>0</v>
      </c>
      <c r="AG320" s="410">
        <f t="shared" ref="AG320" si="885">AG319</f>
        <v>0</v>
      </c>
      <c r="AH320" s="410">
        <f t="shared" ref="AH320" si="886">AH319</f>
        <v>0</v>
      </c>
      <c r="AI320" s="410">
        <f t="shared" ref="AI320" si="887">AI319</f>
        <v>0</v>
      </c>
      <c r="AJ320" s="410">
        <f t="shared" ref="AJ320" si="888">AJ319</f>
        <v>0</v>
      </c>
      <c r="AK320" s="410">
        <f t="shared" ref="AK320" si="889">AK319</f>
        <v>0</v>
      </c>
      <c r="AL320" s="410">
        <f t="shared" ref="AL320" si="890">AL319</f>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outlineLevel="1">
      <c r="B323" s="293" t="s">
        <v>289</v>
      </c>
      <c r="C323" s="290" t="s">
        <v>163</v>
      </c>
      <c r="D323" s="294"/>
      <c r="E323" s="294"/>
      <c r="F323" s="294"/>
      <c r="G323" s="294"/>
      <c r="H323" s="294">
        <f>+'7.  Persistence Report'!AZ67</f>
        <v>835</v>
      </c>
      <c r="I323" s="294"/>
      <c r="J323" s="294"/>
      <c r="K323" s="294"/>
      <c r="L323" s="294"/>
      <c r="M323" s="294"/>
      <c r="N323" s="294">
        <f>N322</f>
        <v>12</v>
      </c>
      <c r="O323" s="294"/>
      <c r="P323" s="294"/>
      <c r="Q323" s="294"/>
      <c r="R323" s="294"/>
      <c r="S323" s="294">
        <f>+'7.  Persistence Report'!U67</f>
        <v>0</v>
      </c>
      <c r="T323" s="294"/>
      <c r="U323" s="294"/>
      <c r="V323" s="294"/>
      <c r="W323" s="294"/>
      <c r="X323" s="294"/>
      <c r="Y323" s="410">
        <f>Y322</f>
        <v>0</v>
      </c>
      <c r="Z323" s="410">
        <f t="shared" ref="Z323" si="891">Z322</f>
        <v>0</v>
      </c>
      <c r="AA323" s="410">
        <f t="shared" ref="AA323" si="892">AA322</f>
        <v>0</v>
      </c>
      <c r="AB323" s="410">
        <f t="shared" ref="AB323" si="893">AB322</f>
        <v>0</v>
      </c>
      <c r="AC323" s="410">
        <f t="shared" ref="AC323" si="894">AC322</f>
        <v>0</v>
      </c>
      <c r="AD323" s="410">
        <f t="shared" ref="AD323" si="895">AD322</f>
        <v>0</v>
      </c>
      <c r="AE323" s="410">
        <f t="shared" ref="AE323" si="896">AE322</f>
        <v>0</v>
      </c>
      <c r="AF323" s="410">
        <f t="shared" ref="AF323" si="897">AF322</f>
        <v>0</v>
      </c>
      <c r="AG323" s="410">
        <f t="shared" ref="AG323" si="898">AG322</f>
        <v>0</v>
      </c>
      <c r="AH323" s="410">
        <f t="shared" ref="AH323" si="899">AH322</f>
        <v>0</v>
      </c>
      <c r="AI323" s="410">
        <f t="shared" ref="AI323" si="900">AI322</f>
        <v>0</v>
      </c>
      <c r="AJ323" s="410">
        <f t="shared" ref="AJ323" si="901">AJ322</f>
        <v>0</v>
      </c>
      <c r="AK323" s="410">
        <f t="shared" ref="AK323" si="902">AK322</f>
        <v>0</v>
      </c>
      <c r="AL323" s="410">
        <f t="shared" ref="AL323" si="903">AL322</f>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4">Z326</f>
        <v>0</v>
      </c>
      <c r="AA327" s="410">
        <f t="shared" ref="AA327" si="905">AA326</f>
        <v>0</v>
      </c>
      <c r="AB327" s="410">
        <f t="shared" ref="AB327" si="906">AB326</f>
        <v>0</v>
      </c>
      <c r="AC327" s="410">
        <f t="shared" ref="AC327" si="907">AC326</f>
        <v>0</v>
      </c>
      <c r="AD327" s="410">
        <f t="shared" ref="AD327" si="908">AD326</f>
        <v>0</v>
      </c>
      <c r="AE327" s="410">
        <f t="shared" ref="AE327" si="909">AE326</f>
        <v>0</v>
      </c>
      <c r="AF327" s="410">
        <f t="shared" ref="AF327" si="910">AF326</f>
        <v>0</v>
      </c>
      <c r="AG327" s="410">
        <f t="shared" ref="AG327" si="911">AG326</f>
        <v>0</v>
      </c>
      <c r="AH327" s="410">
        <f t="shared" ref="AH327" si="912">AH326</f>
        <v>0</v>
      </c>
      <c r="AI327" s="410">
        <f t="shared" ref="AI327" si="913">AI326</f>
        <v>0</v>
      </c>
      <c r="AJ327" s="410">
        <f t="shared" ref="AJ327" si="914">AJ326</f>
        <v>0</v>
      </c>
      <c r="AK327" s="410">
        <f t="shared" ref="AK327" si="915">AK326</f>
        <v>0</v>
      </c>
      <c r="AL327" s="410">
        <f t="shared" ref="AL327" si="916">AL326</f>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7">Z329</f>
        <v>0</v>
      </c>
      <c r="AA330" s="410">
        <f t="shared" ref="AA330" si="918">AA329</f>
        <v>0</v>
      </c>
      <c r="AB330" s="410">
        <f t="shared" ref="AB330" si="919">AB329</f>
        <v>0</v>
      </c>
      <c r="AC330" s="410">
        <f t="shared" ref="AC330" si="920">AC329</f>
        <v>0</v>
      </c>
      <c r="AD330" s="410">
        <f t="shared" ref="AD330" si="921">AD329</f>
        <v>0</v>
      </c>
      <c r="AE330" s="410">
        <f t="shared" ref="AE330" si="922">AE329</f>
        <v>0</v>
      </c>
      <c r="AF330" s="410">
        <f t="shared" ref="AF330" si="923">AF329</f>
        <v>0</v>
      </c>
      <c r="AG330" s="410">
        <f t="shared" ref="AG330" si="924">AG329</f>
        <v>0</v>
      </c>
      <c r="AH330" s="410">
        <f t="shared" ref="AH330" si="925">AH329</f>
        <v>0</v>
      </c>
      <c r="AI330" s="410">
        <f t="shared" ref="AI330" si="926">AI329</f>
        <v>0</v>
      </c>
      <c r="AJ330" s="410">
        <f t="shared" ref="AJ330" si="927">AJ329</f>
        <v>0</v>
      </c>
      <c r="AK330" s="410">
        <f t="shared" ref="AK330" si="928">AK329</f>
        <v>0</v>
      </c>
      <c r="AL330" s="410">
        <f t="shared" ref="AL330" si="929">AL329</f>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30">Z332</f>
        <v>0</v>
      </c>
      <c r="AA333" s="410">
        <f t="shared" ref="AA333" si="931">AA332</f>
        <v>0</v>
      </c>
      <c r="AB333" s="410">
        <f t="shared" ref="AB333" si="932">AB332</f>
        <v>0</v>
      </c>
      <c r="AC333" s="410">
        <f t="shared" ref="AC333" si="933">AC332</f>
        <v>0</v>
      </c>
      <c r="AD333" s="410">
        <f t="shared" ref="AD333" si="934">AD332</f>
        <v>0</v>
      </c>
      <c r="AE333" s="410">
        <f t="shared" ref="AE333" si="935">AE332</f>
        <v>0</v>
      </c>
      <c r="AF333" s="410">
        <f t="shared" ref="AF333" si="936">AF332</f>
        <v>0</v>
      </c>
      <c r="AG333" s="410">
        <f t="shared" ref="AG333" si="937">AG332</f>
        <v>0</v>
      </c>
      <c r="AH333" s="410">
        <f t="shared" ref="AH333" si="938">AH332</f>
        <v>0</v>
      </c>
      <c r="AI333" s="410">
        <f t="shared" ref="AI333" si="939">AI332</f>
        <v>0</v>
      </c>
      <c r="AJ333" s="410">
        <f t="shared" ref="AJ333" si="940">AJ332</f>
        <v>0</v>
      </c>
      <c r="AK333" s="410">
        <f t="shared" ref="AK333" si="941">AK332</f>
        <v>0</v>
      </c>
      <c r="AL333" s="410">
        <f t="shared" ref="AL333" si="942">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0</v>
      </c>
      <c r="Z337" s="410">
        <f t="shared" ref="Z337" si="943">Z336</f>
        <v>0</v>
      </c>
      <c r="AA337" s="410">
        <f t="shared" ref="AA337" si="944">AA336</f>
        <v>0</v>
      </c>
      <c r="AB337" s="410">
        <f t="shared" ref="AB337" si="945">AB336</f>
        <v>0</v>
      </c>
      <c r="AC337" s="410">
        <f t="shared" ref="AC337" si="946">AC336</f>
        <v>0</v>
      </c>
      <c r="AD337" s="410">
        <f t="shared" ref="AD337" si="947">AD336</f>
        <v>0</v>
      </c>
      <c r="AE337" s="410">
        <f t="shared" ref="AE337" si="948">AE336</f>
        <v>0</v>
      </c>
      <c r="AF337" s="410">
        <f t="shared" ref="AF337" si="949">AF336</f>
        <v>0</v>
      </c>
      <c r="AG337" s="410">
        <f t="shared" ref="AG337" si="950">AG336</f>
        <v>0</v>
      </c>
      <c r="AH337" s="410">
        <f t="shared" ref="AH337" si="951">AH336</f>
        <v>0</v>
      </c>
      <c r="AI337" s="410">
        <f t="shared" ref="AI337" si="952">AI336</f>
        <v>0</v>
      </c>
      <c r="AJ337" s="410">
        <f t="shared" ref="AJ337" si="953">AJ336</f>
        <v>0</v>
      </c>
      <c r="AK337" s="410">
        <f t="shared" ref="AK337" si="954">AK336</f>
        <v>0</v>
      </c>
      <c r="AL337" s="410">
        <f t="shared" ref="AL337" si="955">AL336</f>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6">Z339</f>
        <v>0</v>
      </c>
      <c r="AA340" s="410">
        <f t="shared" ref="AA340" si="957">AA339</f>
        <v>0</v>
      </c>
      <c r="AB340" s="410">
        <f t="shared" ref="AB340" si="958">AB339</f>
        <v>0</v>
      </c>
      <c r="AC340" s="410">
        <f t="shared" ref="AC340" si="959">AC339</f>
        <v>0</v>
      </c>
      <c r="AD340" s="410">
        <f t="shared" ref="AD340" si="960">AD339</f>
        <v>0</v>
      </c>
      <c r="AE340" s="410">
        <f t="shared" ref="AE340" si="961">AE339</f>
        <v>0</v>
      </c>
      <c r="AF340" s="410">
        <f t="shared" ref="AF340" si="962">AF339</f>
        <v>0</v>
      </c>
      <c r="AG340" s="410">
        <f t="shared" ref="AG340" si="963">AG339</f>
        <v>0</v>
      </c>
      <c r="AH340" s="410">
        <f t="shared" ref="AH340" si="964">AH339</f>
        <v>0</v>
      </c>
      <c r="AI340" s="410">
        <f t="shared" ref="AI340" si="965">AI339</f>
        <v>0</v>
      </c>
      <c r="AJ340" s="410">
        <f t="shared" ref="AJ340" si="966">AJ339</f>
        <v>0</v>
      </c>
      <c r="AK340" s="410">
        <f t="shared" ref="AK340" si="967">AK339</f>
        <v>0</v>
      </c>
      <c r="AL340" s="410">
        <f t="shared" ref="AL340" si="968">AL339</f>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69">Z342</f>
        <v>0</v>
      </c>
      <c r="AA343" s="410">
        <f t="shared" ref="AA343" si="970">AA342</f>
        <v>0</v>
      </c>
      <c r="AB343" s="410">
        <f t="shared" ref="AB343" si="971">AB342</f>
        <v>0</v>
      </c>
      <c r="AC343" s="410">
        <f t="shared" ref="AC343" si="972">AC342</f>
        <v>0</v>
      </c>
      <c r="AD343" s="410">
        <f t="shared" ref="AD343" si="973">AD342</f>
        <v>0</v>
      </c>
      <c r="AE343" s="410">
        <f t="shared" ref="AE343" si="974">AE342</f>
        <v>0</v>
      </c>
      <c r="AF343" s="410">
        <f t="shared" ref="AF343" si="975">AF342</f>
        <v>0</v>
      </c>
      <c r="AG343" s="410">
        <f t="shared" ref="AG343" si="976">AG342</f>
        <v>0</v>
      </c>
      <c r="AH343" s="410">
        <f t="shared" ref="AH343" si="977">AH342</f>
        <v>0</v>
      </c>
      <c r="AI343" s="410">
        <f t="shared" ref="AI343" si="978">AI342</f>
        <v>0</v>
      </c>
      <c r="AJ343" s="410">
        <f t="shared" ref="AJ343" si="979">AJ342</f>
        <v>0</v>
      </c>
      <c r="AK343" s="410">
        <f t="shared" ref="AK343" si="980">AK342</f>
        <v>0</v>
      </c>
      <c r="AL343" s="410">
        <f t="shared" ref="AL343" si="981">AL342</f>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82">Z345</f>
        <v>0</v>
      </c>
      <c r="AA346" s="410">
        <f t="shared" ref="AA346" si="983">AA345</f>
        <v>0</v>
      </c>
      <c r="AB346" s="410">
        <f t="shared" ref="AB346" si="984">AB345</f>
        <v>0</v>
      </c>
      <c r="AC346" s="410">
        <f t="shared" ref="AC346" si="985">AC345</f>
        <v>0</v>
      </c>
      <c r="AD346" s="410">
        <f t="shared" ref="AD346" si="986">AD345</f>
        <v>0</v>
      </c>
      <c r="AE346" s="410">
        <f t="shared" ref="AE346" si="987">AE345</f>
        <v>0</v>
      </c>
      <c r="AF346" s="410">
        <f t="shared" ref="AF346" si="988">AF345</f>
        <v>0</v>
      </c>
      <c r="AG346" s="410">
        <f t="shared" ref="AG346" si="989">AG345</f>
        <v>0</v>
      </c>
      <c r="AH346" s="410">
        <f t="shared" ref="AH346" si="990">AH345</f>
        <v>0</v>
      </c>
      <c r="AI346" s="410">
        <f t="shared" ref="AI346" si="991">AI345</f>
        <v>0</v>
      </c>
      <c r="AJ346" s="410">
        <f t="shared" ref="AJ346" si="992">AJ345</f>
        <v>0</v>
      </c>
      <c r="AK346" s="410">
        <f t="shared" ref="AK346" si="993">AK345</f>
        <v>0</v>
      </c>
      <c r="AL346" s="410">
        <f t="shared" ref="AL346" si="994">AL345</f>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5">Z348</f>
        <v>0</v>
      </c>
      <c r="AA349" s="410">
        <f t="shared" ref="AA349" si="996">AA348</f>
        <v>0</v>
      </c>
      <c r="AB349" s="410">
        <f t="shared" ref="AB349" si="997">AB348</f>
        <v>0</v>
      </c>
      <c r="AC349" s="410">
        <f t="shared" ref="AC349" si="998">AC348</f>
        <v>0</v>
      </c>
      <c r="AD349" s="410">
        <f t="shared" ref="AD349" si="999">AD348</f>
        <v>0</v>
      </c>
      <c r="AE349" s="410">
        <f t="shared" ref="AE349" si="1000">AE348</f>
        <v>0</v>
      </c>
      <c r="AF349" s="410">
        <f t="shared" ref="AF349" si="1001">AF348</f>
        <v>0</v>
      </c>
      <c r="AG349" s="410">
        <f t="shared" ref="AG349" si="1002">AG348</f>
        <v>0</v>
      </c>
      <c r="AH349" s="410">
        <f t="shared" ref="AH349" si="1003">AH348</f>
        <v>0</v>
      </c>
      <c r="AI349" s="410">
        <f t="shared" ref="AI349" si="1004">AI348</f>
        <v>0</v>
      </c>
      <c r="AJ349" s="410">
        <f t="shared" ref="AJ349" si="1005">AJ348</f>
        <v>0</v>
      </c>
      <c r="AK349" s="410">
        <f t="shared" ref="AK349" si="1006">AK348</f>
        <v>0</v>
      </c>
      <c r="AL349" s="410">
        <f t="shared" ref="AL349" si="1007">AL348</f>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1008">Z351</f>
        <v>0</v>
      </c>
      <c r="AA352" s="410">
        <f t="shared" ref="AA352" si="1009">AA351</f>
        <v>0</v>
      </c>
      <c r="AB352" s="410">
        <f t="shared" ref="AB352" si="1010">AB351</f>
        <v>0</v>
      </c>
      <c r="AC352" s="410">
        <f t="shared" ref="AC352" si="1011">AC351</f>
        <v>0</v>
      </c>
      <c r="AD352" s="410">
        <f t="shared" ref="AD352" si="1012">AD351</f>
        <v>0</v>
      </c>
      <c r="AE352" s="410">
        <f t="shared" ref="AE352" si="1013">AE351</f>
        <v>0</v>
      </c>
      <c r="AF352" s="410">
        <f t="shared" ref="AF352" si="1014">AF351</f>
        <v>0</v>
      </c>
      <c r="AG352" s="410">
        <f t="shared" ref="AG352" si="1015">AG351</f>
        <v>0</v>
      </c>
      <c r="AH352" s="410">
        <f t="shared" ref="AH352" si="1016">AH351</f>
        <v>0</v>
      </c>
      <c r="AI352" s="410">
        <f t="shared" ref="AI352" si="1017">AI351</f>
        <v>0</v>
      </c>
      <c r="AJ352" s="410">
        <f t="shared" ref="AJ352" si="1018">AJ351</f>
        <v>0</v>
      </c>
      <c r="AK352" s="410">
        <f t="shared" ref="AK352" si="1019">AK351</f>
        <v>0</v>
      </c>
      <c r="AL352" s="410">
        <f t="shared" ref="AL352" si="1020">AL351</f>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289</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 si="1021">Z354</f>
        <v>0</v>
      </c>
      <c r="AA355" s="410">
        <f t="shared" ref="AA355" si="1022">AA354</f>
        <v>0</v>
      </c>
      <c r="AB355" s="410">
        <f t="shared" ref="AB355" si="1023">AB354</f>
        <v>0</v>
      </c>
      <c r="AC355" s="410">
        <f t="shared" ref="AC355" si="1024">AC354</f>
        <v>0</v>
      </c>
      <c r="AD355" s="410">
        <f t="shared" ref="AD355" si="1025">AD354</f>
        <v>0</v>
      </c>
      <c r="AE355" s="410">
        <f t="shared" ref="AE355" si="1026">AE354</f>
        <v>0</v>
      </c>
      <c r="AF355" s="410">
        <f t="shared" ref="AF355" si="1027">AF354</f>
        <v>0</v>
      </c>
      <c r="AG355" s="410">
        <f t="shared" ref="AG355" si="1028">AG354</f>
        <v>0</v>
      </c>
      <c r="AH355" s="410">
        <f t="shared" ref="AH355" si="1029">AH354</f>
        <v>0</v>
      </c>
      <c r="AI355" s="410">
        <f t="shared" ref="AI355" si="1030">AI354</f>
        <v>0</v>
      </c>
      <c r="AJ355" s="410">
        <f t="shared" ref="AJ355" si="1031">AJ354</f>
        <v>0</v>
      </c>
      <c r="AK355" s="410">
        <f t="shared" ref="AK355" si="1032">AK354</f>
        <v>0</v>
      </c>
      <c r="AL355" s="410">
        <f t="shared" ref="AL355" si="1033">AL354</f>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4">Z357</f>
        <v>0</v>
      </c>
      <c r="AA358" s="410">
        <f t="shared" ref="AA358" si="1035">AA357</f>
        <v>0</v>
      </c>
      <c r="AB358" s="410">
        <f t="shared" ref="AB358" si="1036">AB357</f>
        <v>0</v>
      </c>
      <c r="AC358" s="410">
        <f t="shared" ref="AC358" si="1037">AC357</f>
        <v>0</v>
      </c>
      <c r="AD358" s="410">
        <f t="shared" ref="AD358" si="1038">AD357</f>
        <v>0</v>
      </c>
      <c r="AE358" s="410">
        <f t="shared" ref="AE358" si="1039">AE357</f>
        <v>0</v>
      </c>
      <c r="AF358" s="410">
        <f t="shared" ref="AF358" si="1040">AF357</f>
        <v>0</v>
      </c>
      <c r="AG358" s="410">
        <f t="shared" ref="AG358" si="1041">AG357</f>
        <v>0</v>
      </c>
      <c r="AH358" s="410">
        <f t="shared" ref="AH358" si="1042">AH357</f>
        <v>0</v>
      </c>
      <c r="AI358" s="410">
        <f t="shared" ref="AI358" si="1043">AI357</f>
        <v>0</v>
      </c>
      <c r="AJ358" s="410">
        <f t="shared" ref="AJ358" si="1044">AJ357</f>
        <v>0</v>
      </c>
      <c r="AK358" s="410">
        <f t="shared" ref="AK358" si="1045">AK357</f>
        <v>0</v>
      </c>
      <c r="AL358" s="410">
        <f t="shared" ref="AL358" si="1046">AL357</f>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7">Z360</f>
        <v>0</v>
      </c>
      <c r="AA361" s="410">
        <f t="shared" ref="AA361" si="1048">AA360</f>
        <v>0</v>
      </c>
      <c r="AB361" s="410">
        <f t="shared" ref="AB361" si="1049">AB360</f>
        <v>0</v>
      </c>
      <c r="AC361" s="410">
        <f t="shared" ref="AC361" si="1050">AC360</f>
        <v>0</v>
      </c>
      <c r="AD361" s="410">
        <f t="shared" ref="AD361" si="1051">AD360</f>
        <v>0</v>
      </c>
      <c r="AE361" s="410">
        <f t="shared" ref="AE361" si="1052">AE360</f>
        <v>0</v>
      </c>
      <c r="AF361" s="410">
        <f t="shared" ref="AF361" si="1053">AF360</f>
        <v>0</v>
      </c>
      <c r="AG361" s="410">
        <f t="shared" ref="AG361" si="1054">AG360</f>
        <v>0</v>
      </c>
      <c r="AH361" s="410">
        <f t="shared" ref="AH361" si="1055">AH360</f>
        <v>0</v>
      </c>
      <c r="AI361" s="410">
        <f t="shared" ref="AI361" si="1056">AI360</f>
        <v>0</v>
      </c>
      <c r="AJ361" s="410">
        <f t="shared" ref="AJ361" si="1057">AJ360</f>
        <v>0</v>
      </c>
      <c r="AK361" s="410">
        <f t="shared" ref="AK361" si="1058">AK360</f>
        <v>0</v>
      </c>
      <c r="AL361" s="410">
        <f t="shared" ref="AL361" si="1059">AL360</f>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60">Z363</f>
        <v>0</v>
      </c>
      <c r="AA364" s="410">
        <f t="shared" ref="AA364" si="1061">AA363</f>
        <v>0</v>
      </c>
      <c r="AB364" s="410">
        <f t="shared" ref="AB364" si="1062">AB363</f>
        <v>0</v>
      </c>
      <c r="AC364" s="410">
        <f t="shared" ref="AC364" si="1063">AC363</f>
        <v>0</v>
      </c>
      <c r="AD364" s="410">
        <f t="shared" ref="AD364" si="1064">AD363</f>
        <v>0</v>
      </c>
      <c r="AE364" s="410">
        <f t="shared" ref="AE364" si="1065">AE363</f>
        <v>0</v>
      </c>
      <c r="AF364" s="410">
        <f t="shared" ref="AF364" si="1066">AF363</f>
        <v>0</v>
      </c>
      <c r="AG364" s="410">
        <f t="shared" ref="AG364" si="1067">AG363</f>
        <v>0</v>
      </c>
      <c r="AH364" s="410">
        <f t="shared" ref="AH364" si="1068">AH363</f>
        <v>0</v>
      </c>
      <c r="AI364" s="410">
        <f t="shared" ref="AI364" si="1069">AI363</f>
        <v>0</v>
      </c>
      <c r="AJ364" s="410">
        <f t="shared" ref="AJ364" si="1070">AJ363</f>
        <v>0</v>
      </c>
      <c r="AK364" s="410">
        <f t="shared" ref="AK364" si="1071">AK363</f>
        <v>0</v>
      </c>
      <c r="AL364" s="410">
        <f t="shared" ref="AL364" si="1072">AL363</f>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3">Z366</f>
        <v>0</v>
      </c>
      <c r="AA367" s="410">
        <f t="shared" ref="AA367" si="1074">AA366</f>
        <v>0</v>
      </c>
      <c r="AB367" s="410">
        <f t="shared" ref="AB367" si="1075">AB366</f>
        <v>0</v>
      </c>
      <c r="AC367" s="410">
        <f t="shared" ref="AC367" si="1076">AC366</f>
        <v>0</v>
      </c>
      <c r="AD367" s="410">
        <f t="shared" ref="AD367" si="1077">AD366</f>
        <v>0</v>
      </c>
      <c r="AE367" s="410">
        <f t="shared" ref="AE367" si="1078">AE366</f>
        <v>0</v>
      </c>
      <c r="AF367" s="410">
        <f t="shared" ref="AF367" si="1079">AF366</f>
        <v>0</v>
      </c>
      <c r="AG367" s="410">
        <f t="shared" ref="AG367" si="1080">AG366</f>
        <v>0</v>
      </c>
      <c r="AH367" s="410">
        <f t="shared" ref="AH367" si="1081">AH366</f>
        <v>0</v>
      </c>
      <c r="AI367" s="410">
        <f t="shared" ref="AI367" si="1082">AI366</f>
        <v>0</v>
      </c>
      <c r="AJ367" s="410">
        <f t="shared" ref="AJ367" si="1083">AJ366</f>
        <v>0</v>
      </c>
      <c r="AK367" s="410">
        <f t="shared" ref="AK367" si="1084">AK366</f>
        <v>0</v>
      </c>
      <c r="AL367" s="410">
        <f t="shared" ref="AL367" si="1085">AL366</f>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6">Z369</f>
        <v>0</v>
      </c>
      <c r="AA370" s="410">
        <f t="shared" ref="AA370" si="1087">AA369</f>
        <v>0</v>
      </c>
      <c r="AB370" s="410">
        <f t="shared" ref="AB370" si="1088">AB369</f>
        <v>0</v>
      </c>
      <c r="AC370" s="410">
        <f t="shared" ref="AC370" si="1089">AC369</f>
        <v>0</v>
      </c>
      <c r="AD370" s="410">
        <f t="shared" ref="AD370" si="1090">AD369</f>
        <v>0</v>
      </c>
      <c r="AE370" s="410">
        <f t="shared" ref="AE370" si="1091">AE369</f>
        <v>0</v>
      </c>
      <c r="AF370" s="410">
        <f t="shared" ref="AF370" si="1092">AF369</f>
        <v>0</v>
      </c>
      <c r="AG370" s="410">
        <f t="shared" ref="AG370" si="1093">AG369</f>
        <v>0</v>
      </c>
      <c r="AH370" s="410">
        <f t="shared" ref="AH370" si="1094">AH369</f>
        <v>0</v>
      </c>
      <c r="AI370" s="410">
        <f t="shared" ref="AI370" si="1095">AI369</f>
        <v>0</v>
      </c>
      <c r="AJ370" s="410">
        <f t="shared" ref="AJ370" si="1096">AJ369</f>
        <v>0</v>
      </c>
      <c r="AK370" s="410">
        <f t="shared" ref="AK370" si="1097">AK369</f>
        <v>0</v>
      </c>
      <c r="AL370" s="410">
        <f t="shared" ref="AL370" si="1098">AL369</f>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099">Z372</f>
        <v>0</v>
      </c>
      <c r="AA373" s="410">
        <f t="shared" ref="AA373" si="1100">AA372</f>
        <v>0</v>
      </c>
      <c r="AB373" s="410">
        <f t="shared" ref="AB373" si="1101">AB372</f>
        <v>0</v>
      </c>
      <c r="AC373" s="410">
        <f t="shared" ref="AC373" si="1102">AC372</f>
        <v>0</v>
      </c>
      <c r="AD373" s="410">
        <f t="shared" ref="AD373" si="1103">AD372</f>
        <v>0</v>
      </c>
      <c r="AE373" s="410">
        <f t="shared" ref="AE373" si="1104">AE372</f>
        <v>0</v>
      </c>
      <c r="AF373" s="410">
        <f t="shared" ref="AF373" si="1105">AF372</f>
        <v>0</v>
      </c>
      <c r="AG373" s="410">
        <f t="shared" ref="AG373" si="1106">AG372</f>
        <v>0</v>
      </c>
      <c r="AH373" s="410">
        <f t="shared" ref="AH373" si="1107">AH372</f>
        <v>0</v>
      </c>
      <c r="AI373" s="410">
        <f t="shared" ref="AI373" si="1108">AI372</f>
        <v>0</v>
      </c>
      <c r="AJ373" s="410">
        <f t="shared" ref="AJ373" si="1109">AJ372</f>
        <v>0</v>
      </c>
      <c r="AK373" s="410">
        <f t="shared" ref="AK373" si="1110">AK372</f>
        <v>0</v>
      </c>
      <c r="AL373" s="410">
        <f t="shared" ref="AL373" si="1111">AL372</f>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12">Z375</f>
        <v>0</v>
      </c>
      <c r="AA376" s="410">
        <f t="shared" ref="AA376" si="1113">AA375</f>
        <v>0</v>
      </c>
      <c r="AB376" s="410">
        <f t="shared" ref="AB376" si="1114">AB375</f>
        <v>0</v>
      </c>
      <c r="AC376" s="410">
        <f t="shared" ref="AC376" si="1115">AC375</f>
        <v>0</v>
      </c>
      <c r="AD376" s="410">
        <f t="shared" ref="AD376" si="1116">AD375</f>
        <v>0</v>
      </c>
      <c r="AE376" s="410">
        <f t="shared" ref="AE376" si="1117">AE375</f>
        <v>0</v>
      </c>
      <c r="AF376" s="410">
        <f t="shared" ref="AF376" si="1118">AF375</f>
        <v>0</v>
      </c>
      <c r="AG376" s="410">
        <f t="shared" ref="AG376" si="1119">AG375</f>
        <v>0</v>
      </c>
      <c r="AH376" s="410">
        <f t="shared" ref="AH376" si="1120">AH375</f>
        <v>0</v>
      </c>
      <c r="AI376" s="410">
        <f t="shared" ref="AI376" si="1121">AI375</f>
        <v>0</v>
      </c>
      <c r="AJ376" s="410">
        <f t="shared" ref="AJ376" si="1122">AJ375</f>
        <v>0</v>
      </c>
      <c r="AK376" s="410">
        <f t="shared" ref="AK376" si="1123">AK375</f>
        <v>0</v>
      </c>
      <c r="AL376" s="410">
        <f t="shared" ref="AL376" si="1124">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0</v>
      </c>
      <c r="E378" s="328"/>
      <c r="F378" s="328"/>
      <c r="G378" s="328">
        <f>SUM(G288:G376)</f>
        <v>0</v>
      </c>
      <c r="H378" s="328">
        <f>SUM(H288:H376)</f>
        <v>2517466</v>
      </c>
      <c r="I378" s="328">
        <f>SUM(I288:I376)</f>
        <v>0</v>
      </c>
      <c r="J378" s="328">
        <f t="shared" ref="J378:M378" si="1125">SUM(J288:J376)</f>
        <v>0</v>
      </c>
      <c r="K378" s="328">
        <f t="shared" si="1125"/>
        <v>0</v>
      </c>
      <c r="L378" s="328">
        <f t="shared" si="1125"/>
        <v>0</v>
      </c>
      <c r="M378" s="328">
        <f t="shared" si="1125"/>
        <v>0</v>
      </c>
      <c r="N378" s="328"/>
      <c r="O378" s="328">
        <f>SUM(O221:O376)</f>
        <v>0</v>
      </c>
      <c r="P378" s="328"/>
      <c r="Q378" s="328"/>
      <c r="R378" s="328">
        <f>SUM(R288:R376)</f>
        <v>0</v>
      </c>
      <c r="S378" s="328">
        <f>SUM(S288:S376)</f>
        <v>261</v>
      </c>
      <c r="T378" s="328">
        <f t="shared" ref="T378:X378" si="1126">SUM(T288:T376)</f>
        <v>0</v>
      </c>
      <c r="U378" s="328">
        <f t="shared" si="1126"/>
        <v>0</v>
      </c>
      <c r="V378" s="328">
        <f t="shared" si="1126"/>
        <v>0</v>
      </c>
      <c r="W378" s="328">
        <f t="shared" si="1126"/>
        <v>0</v>
      </c>
      <c r="X378" s="328">
        <f t="shared" si="1126"/>
        <v>0</v>
      </c>
      <c r="Y378" s="328">
        <f>IF(Y219="kWh",SUMPRODUCT(D221:D376,Y221:Y376))</f>
        <v>0</v>
      </c>
      <c r="Z378" s="328">
        <f>IF(Z219="kWh",SUMPRODUCT(D221:D376,Z221:Z376))</f>
        <v>0</v>
      </c>
      <c r="AA378" s="328">
        <f>IF(AA219="kw",SUMPRODUCT(N221:N376,O221:O376,AA221:AA376),SUMPRODUCT(D221:D376,AA221:AA376))</f>
        <v>0</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0</v>
      </c>
      <c r="Z379" s="391">
        <f>HLOOKUP(Z218,'2. LRAMVA Threshold'!$B$42:$Q$53,8,FALSE)</f>
        <v>0</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1.7299999999999999E-2</v>
      </c>
      <c r="Z381" s="340">
        <f>HLOOKUP(Z$35,'3.  Distribution Rates'!$C$122:$P$133,8,FALSE)</f>
        <v>1.6400000000000001E-2</v>
      </c>
      <c r="AA381" s="340">
        <f>HLOOKUP(AA$35,'3.  Distribution Rates'!$C$122:$P$133,8,FALSE)</f>
        <v>3.1941000000000002</v>
      </c>
      <c r="AB381" s="340">
        <f>HLOOKUP(AB$35,'3.  Distribution Rates'!$C$122:$P$133,8,FALSE)</f>
        <v>8.7567000000000004</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SUM(Y382:AL382)</f>
        <v>0</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SUM(Y383:AL383)</f>
        <v>0</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SUM(Y384:AL384)</f>
        <v>0</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ref="AM385:AM387" si="1127">SUM(Y385:AL385)</f>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8">Y208*Y381</f>
        <v>0</v>
      </c>
      <c r="Z386" s="377">
        <f t="shared" si="1128"/>
        <v>0</v>
      </c>
      <c r="AA386" s="377">
        <f t="shared" si="1128"/>
        <v>0</v>
      </c>
      <c r="AB386" s="377">
        <f t="shared" si="1128"/>
        <v>0</v>
      </c>
      <c r="AC386" s="377">
        <f t="shared" si="1128"/>
        <v>0</v>
      </c>
      <c r="AD386" s="377">
        <f t="shared" si="1128"/>
        <v>0</v>
      </c>
      <c r="AE386" s="377">
        <f t="shared" si="1128"/>
        <v>0</v>
      </c>
      <c r="AF386" s="377">
        <f t="shared" si="1128"/>
        <v>0</v>
      </c>
      <c r="AG386" s="377">
        <f t="shared" si="1128"/>
        <v>0</v>
      </c>
      <c r="AH386" s="377">
        <f t="shared" si="1128"/>
        <v>0</v>
      </c>
      <c r="AI386" s="377">
        <f t="shared" si="1128"/>
        <v>0</v>
      </c>
      <c r="AJ386" s="377">
        <f t="shared" si="1128"/>
        <v>0</v>
      </c>
      <c r="AK386" s="377">
        <f t="shared" si="1128"/>
        <v>0</v>
      </c>
      <c r="AL386" s="377">
        <f t="shared" si="1128"/>
        <v>0</v>
      </c>
      <c r="AM386" s="628">
        <f t="shared" si="1127"/>
        <v>0</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0</v>
      </c>
      <c r="Z387" s="377">
        <f t="shared" ref="Z387:AL387" si="1129">Z378*Z381</f>
        <v>0</v>
      </c>
      <c r="AA387" s="377">
        <f t="shared" si="1129"/>
        <v>0</v>
      </c>
      <c r="AB387" s="377">
        <f t="shared" si="1129"/>
        <v>0</v>
      </c>
      <c r="AC387" s="377">
        <f t="shared" si="1129"/>
        <v>0</v>
      </c>
      <c r="AD387" s="377">
        <f t="shared" si="1129"/>
        <v>0</v>
      </c>
      <c r="AE387" s="377">
        <f t="shared" si="1129"/>
        <v>0</v>
      </c>
      <c r="AF387" s="377">
        <f t="shared" si="1129"/>
        <v>0</v>
      </c>
      <c r="AG387" s="377">
        <f t="shared" si="1129"/>
        <v>0</v>
      </c>
      <c r="AH387" s="377">
        <f t="shared" si="1129"/>
        <v>0</v>
      </c>
      <c r="AI387" s="377">
        <f t="shared" si="1129"/>
        <v>0</v>
      </c>
      <c r="AJ387" s="377">
        <f t="shared" si="1129"/>
        <v>0</v>
      </c>
      <c r="AK387" s="377">
        <f t="shared" si="1129"/>
        <v>0</v>
      </c>
      <c r="AL387" s="377">
        <f t="shared" si="1129"/>
        <v>0</v>
      </c>
      <c r="AM387" s="628">
        <f t="shared" si="1127"/>
        <v>0</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0</v>
      </c>
      <c r="Z388" s="345">
        <f t="shared" ref="Z388:AE388" si="1130">SUM(Z382:Z387)</f>
        <v>0</v>
      </c>
      <c r="AA388" s="345">
        <f t="shared" si="1130"/>
        <v>0</v>
      </c>
      <c r="AB388" s="345">
        <f t="shared" si="1130"/>
        <v>0</v>
      </c>
      <c r="AC388" s="345">
        <f t="shared" si="1130"/>
        <v>0</v>
      </c>
      <c r="AD388" s="345">
        <f t="shared" si="1130"/>
        <v>0</v>
      </c>
      <c r="AE388" s="345">
        <f t="shared" si="1130"/>
        <v>0</v>
      </c>
      <c r="AF388" s="345">
        <f>SUM(AF382:AF387)</f>
        <v>0</v>
      </c>
      <c r="AG388" s="345">
        <f t="shared" ref="AG388:AL388" si="1131">SUM(AG382:AG387)</f>
        <v>0</v>
      </c>
      <c r="AH388" s="345">
        <f t="shared" si="1131"/>
        <v>0</v>
      </c>
      <c r="AI388" s="345">
        <f t="shared" si="1131"/>
        <v>0</v>
      </c>
      <c r="AJ388" s="345">
        <f t="shared" si="1131"/>
        <v>0</v>
      </c>
      <c r="AK388" s="345">
        <f t="shared" si="1131"/>
        <v>0</v>
      </c>
      <c r="AL388" s="345">
        <f t="shared" si="1131"/>
        <v>0</v>
      </c>
      <c r="AM388" s="406">
        <f>SUM(AM382:AM387)</f>
        <v>0</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1132">Z379*Z381</f>
        <v>0</v>
      </c>
      <c r="AA389" s="346">
        <f t="shared" si="1132"/>
        <v>0</v>
      </c>
      <c r="AB389" s="346">
        <f t="shared" si="1132"/>
        <v>0</v>
      </c>
      <c r="AC389" s="346">
        <f t="shared" si="1132"/>
        <v>0</v>
      </c>
      <c r="AD389" s="346">
        <f t="shared" si="1132"/>
        <v>0</v>
      </c>
      <c r="AE389" s="346">
        <f t="shared" si="1132"/>
        <v>0</v>
      </c>
      <c r="AF389" s="346">
        <f>AF379*AF381</f>
        <v>0</v>
      </c>
      <c r="AG389" s="346">
        <f t="shared" ref="AG389:AL389" si="1133">AG379*AG381</f>
        <v>0</v>
      </c>
      <c r="AH389" s="346">
        <f t="shared" si="1133"/>
        <v>0</v>
      </c>
      <c r="AI389" s="346">
        <f t="shared" si="1133"/>
        <v>0</v>
      </c>
      <c r="AJ389" s="346">
        <f t="shared" si="1133"/>
        <v>0</v>
      </c>
      <c r="AK389" s="346">
        <f t="shared" si="1133"/>
        <v>0</v>
      </c>
      <c r="AL389" s="346">
        <f t="shared" si="1133"/>
        <v>0</v>
      </c>
      <c r="AM389" s="406">
        <f>SUM(Y389:AL389)</f>
        <v>0</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0</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0</v>
      </c>
      <c r="Z392" s="290">
        <f>SUMPRODUCT(E221:E376,Z221:Z376)</f>
        <v>0</v>
      </c>
      <c r="AA392" s="290">
        <f t="shared" ref="AA392:AL392" si="1134">IF(AA219="kw",SUMPRODUCT($N$221:$N$376,$P$221:$P$376,AA221:AA376),SUMPRODUCT($E$221:$E$376,AA221:AA376))</f>
        <v>0</v>
      </c>
      <c r="AB392" s="290">
        <f t="shared" si="1134"/>
        <v>0</v>
      </c>
      <c r="AC392" s="290">
        <f t="shared" si="1134"/>
        <v>0</v>
      </c>
      <c r="AD392" s="290">
        <f t="shared" si="1134"/>
        <v>0</v>
      </c>
      <c r="AE392" s="290">
        <f t="shared" si="1134"/>
        <v>0</v>
      </c>
      <c r="AF392" s="290">
        <f t="shared" si="1134"/>
        <v>0</v>
      </c>
      <c r="AG392" s="290">
        <f t="shared" si="1134"/>
        <v>0</v>
      </c>
      <c r="AH392" s="290">
        <f t="shared" si="1134"/>
        <v>0</v>
      </c>
      <c r="AI392" s="290">
        <f t="shared" si="1134"/>
        <v>0</v>
      </c>
      <c r="AJ392" s="290">
        <f t="shared" si="1134"/>
        <v>0</v>
      </c>
      <c r="AK392" s="290">
        <f t="shared" si="1134"/>
        <v>0</v>
      </c>
      <c r="AL392" s="290">
        <f t="shared" si="1134"/>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0</v>
      </c>
      <c r="Z393" s="290">
        <f>SUMPRODUCT(F221:F376,Z221:Z376)</f>
        <v>0</v>
      </c>
      <c r="AA393" s="290">
        <f t="shared" ref="AA393:AL393" si="1135">IF(AA219="kw",SUMPRODUCT($N$221:$N$376,$Q$221:$Q$376,AA221:AA376),SUMPRODUCT($F$221:$F$376,AA221:AA376))</f>
        <v>0</v>
      </c>
      <c r="AB393" s="290">
        <f t="shared" si="1135"/>
        <v>0</v>
      </c>
      <c r="AC393" s="290">
        <f t="shared" si="1135"/>
        <v>0</v>
      </c>
      <c r="AD393" s="290">
        <f t="shared" si="1135"/>
        <v>0</v>
      </c>
      <c r="AE393" s="290">
        <f t="shared" si="1135"/>
        <v>0</v>
      </c>
      <c r="AF393" s="290">
        <f t="shared" si="1135"/>
        <v>0</v>
      </c>
      <c r="AG393" s="290">
        <f t="shared" si="1135"/>
        <v>0</v>
      </c>
      <c r="AH393" s="290">
        <f t="shared" si="1135"/>
        <v>0</v>
      </c>
      <c r="AI393" s="290">
        <f t="shared" si="1135"/>
        <v>0</v>
      </c>
      <c r="AJ393" s="290">
        <f t="shared" si="1135"/>
        <v>0</v>
      </c>
      <c r="AK393" s="290">
        <f t="shared" si="1135"/>
        <v>0</v>
      </c>
      <c r="AL393" s="290">
        <f t="shared" si="1135"/>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0</v>
      </c>
      <c r="Z394" s="290">
        <f>SUMPRODUCT(G221:G376,Z221:Z376)</f>
        <v>0</v>
      </c>
      <c r="AA394" s="290">
        <f t="shared" ref="AA394:AL394" si="1136">IF(AA219="kw",SUMPRODUCT($N$221:$N$376,$R$221:$R$376,AA221:AA376),SUMPRODUCT($G$221:$G$376,AA221:AA376))</f>
        <v>0</v>
      </c>
      <c r="AB394" s="290">
        <f t="shared" si="1136"/>
        <v>0</v>
      </c>
      <c r="AC394" s="290">
        <f t="shared" si="1136"/>
        <v>0</v>
      </c>
      <c r="AD394" s="290">
        <f t="shared" si="1136"/>
        <v>0</v>
      </c>
      <c r="AE394" s="290">
        <f t="shared" si="1136"/>
        <v>0</v>
      </c>
      <c r="AF394" s="290">
        <f t="shared" si="1136"/>
        <v>0</v>
      </c>
      <c r="AG394" s="290">
        <f t="shared" si="1136"/>
        <v>0</v>
      </c>
      <c r="AH394" s="290">
        <f t="shared" si="1136"/>
        <v>0</v>
      </c>
      <c r="AI394" s="290">
        <f t="shared" si="1136"/>
        <v>0</v>
      </c>
      <c r="AJ394" s="290">
        <f t="shared" si="1136"/>
        <v>0</v>
      </c>
      <c r="AK394" s="290">
        <f t="shared" si="1136"/>
        <v>0</v>
      </c>
      <c r="AL394" s="290">
        <f t="shared" si="1136"/>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1510925</v>
      </c>
      <c r="Z395" s="325">
        <f>SUMPRODUCT(H221:H376,Z221:Z376)</f>
        <v>145398.70000000001</v>
      </c>
      <c r="AA395" s="325">
        <f t="shared" ref="AA395:AL395" si="1137">IF(AA219="kw",SUMPRODUCT($N$221:$N$376,$S$221:$S$376,AA221:AA376),SUMPRODUCT($H$221:$H$376,AA221:AA376))</f>
        <v>1382.4</v>
      </c>
      <c r="AB395" s="325">
        <f t="shared" si="1137"/>
        <v>0</v>
      </c>
      <c r="AC395" s="325">
        <f t="shared" si="1137"/>
        <v>0</v>
      </c>
      <c r="AD395" s="325">
        <f t="shared" si="1137"/>
        <v>0</v>
      </c>
      <c r="AE395" s="325">
        <f t="shared" si="1137"/>
        <v>0</v>
      </c>
      <c r="AF395" s="325">
        <f t="shared" si="1137"/>
        <v>0</v>
      </c>
      <c r="AG395" s="325">
        <f t="shared" si="1137"/>
        <v>0</v>
      </c>
      <c r="AH395" s="325">
        <f t="shared" si="1137"/>
        <v>0</v>
      </c>
      <c r="AI395" s="325">
        <f t="shared" si="1137"/>
        <v>0</v>
      </c>
      <c r="AJ395" s="325">
        <f t="shared" si="1137"/>
        <v>0</v>
      </c>
      <c r="AK395" s="325">
        <f t="shared" si="1137"/>
        <v>0</v>
      </c>
      <c r="AL395" s="325">
        <f t="shared" si="1137"/>
        <v>0</v>
      </c>
      <c r="AM395" s="385"/>
    </row>
    <row r="396" spans="2:39" ht="21" customHeight="1">
      <c r="B396" s="367" t="s">
        <v>582</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9" t="s">
        <v>526</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06" t="s">
        <v>211</v>
      </c>
      <c r="C400" s="808" t="s">
        <v>33</v>
      </c>
      <c r="D400" s="283" t="s">
        <v>422</v>
      </c>
      <c r="E400" s="810" t="s">
        <v>209</v>
      </c>
      <c r="F400" s="811"/>
      <c r="G400" s="811"/>
      <c r="H400" s="811"/>
      <c r="I400" s="811"/>
      <c r="J400" s="811"/>
      <c r="K400" s="811"/>
      <c r="L400" s="811"/>
      <c r="M400" s="812"/>
      <c r="N400" s="813" t="s">
        <v>213</v>
      </c>
      <c r="O400" s="283" t="s">
        <v>423</v>
      </c>
      <c r="P400" s="810" t="s">
        <v>212</v>
      </c>
      <c r="Q400" s="811"/>
      <c r="R400" s="811"/>
      <c r="S400" s="811"/>
      <c r="T400" s="811"/>
      <c r="U400" s="811"/>
      <c r="V400" s="811"/>
      <c r="W400" s="811"/>
      <c r="X400" s="812"/>
      <c r="Y400" s="803" t="s">
        <v>243</v>
      </c>
      <c r="Z400" s="804"/>
      <c r="AA400" s="804"/>
      <c r="AB400" s="804"/>
      <c r="AC400" s="804"/>
      <c r="AD400" s="804"/>
      <c r="AE400" s="804"/>
      <c r="AF400" s="804"/>
      <c r="AG400" s="804"/>
      <c r="AH400" s="804"/>
      <c r="AI400" s="804"/>
      <c r="AJ400" s="804"/>
      <c r="AK400" s="804"/>
      <c r="AL400" s="804"/>
      <c r="AM400" s="805"/>
    </row>
    <row r="401" spans="1:39" ht="61.5" customHeight="1">
      <c r="B401" s="807"/>
      <c r="C401" s="809"/>
      <c r="D401" s="284">
        <v>2017</v>
      </c>
      <c r="E401" s="284">
        <v>2018</v>
      </c>
      <c r="F401" s="284">
        <v>2019</v>
      </c>
      <c r="G401" s="284">
        <v>2020</v>
      </c>
      <c r="H401" s="284">
        <v>2021</v>
      </c>
      <c r="I401" s="284">
        <v>2022</v>
      </c>
      <c r="J401" s="284">
        <v>2023</v>
      </c>
      <c r="K401" s="284">
        <v>2024</v>
      </c>
      <c r="L401" s="284">
        <v>2025</v>
      </c>
      <c r="M401" s="284">
        <v>2026</v>
      </c>
      <c r="N401" s="814"/>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 Lights</v>
      </c>
      <c r="AC401" s="284" t="str">
        <f>'1.  LRAMVA Summary'!H52</f>
        <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hidden="1" customHeight="1">
      <c r="A402" s="531"/>
      <c r="B402" s="523"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f>'1.  LRAMVA Summary'!H53</f>
        <v>0</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308</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 si="1138">Z404</f>
        <v>0</v>
      </c>
      <c r="AA405" s="410">
        <f t="shared" ref="AA405" si="1139">AA404</f>
        <v>0</v>
      </c>
      <c r="AB405" s="410">
        <f t="shared" ref="AB405" si="1140">AB404</f>
        <v>0</v>
      </c>
      <c r="AC405" s="410">
        <f t="shared" ref="AC405" si="1141">AC404</f>
        <v>0</v>
      </c>
      <c r="AD405" s="410">
        <f t="shared" ref="AD405" si="1142">AD404</f>
        <v>0</v>
      </c>
      <c r="AE405" s="410">
        <f t="shared" ref="AE405" si="1143">AE404</f>
        <v>0</v>
      </c>
      <c r="AF405" s="410">
        <f t="shared" ref="AF405" si="1144">AF404</f>
        <v>0</v>
      </c>
      <c r="AG405" s="410">
        <f t="shared" ref="AG405" si="1145">AG404</f>
        <v>0</v>
      </c>
      <c r="AH405" s="410">
        <f t="shared" ref="AH405" si="1146">AH404</f>
        <v>0</v>
      </c>
      <c r="AI405" s="410">
        <f t="shared" ref="AI405" si="1147">AI404</f>
        <v>0</v>
      </c>
      <c r="AJ405" s="410">
        <f t="shared" ref="AJ405" si="1148">AJ404</f>
        <v>0</v>
      </c>
      <c r="AK405" s="410">
        <f t="shared" ref="AK405" si="1149">AK404</f>
        <v>0</v>
      </c>
      <c r="AL405" s="410">
        <f t="shared" ref="AL405" si="1150">AL404</f>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308</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 si="1151">Z407</f>
        <v>0</v>
      </c>
      <c r="AA408" s="410">
        <f t="shared" ref="AA408" si="1152">AA407</f>
        <v>0</v>
      </c>
      <c r="AB408" s="410">
        <f t="shared" ref="AB408" si="1153">AB407</f>
        <v>0</v>
      </c>
      <c r="AC408" s="410">
        <f t="shared" ref="AC408" si="1154">AC407</f>
        <v>0</v>
      </c>
      <c r="AD408" s="410">
        <f t="shared" ref="AD408" si="1155">AD407</f>
        <v>0</v>
      </c>
      <c r="AE408" s="410">
        <f t="shared" ref="AE408" si="1156">AE407</f>
        <v>0</v>
      </c>
      <c r="AF408" s="410">
        <f t="shared" ref="AF408" si="1157">AF407</f>
        <v>0</v>
      </c>
      <c r="AG408" s="410">
        <f t="shared" ref="AG408" si="1158">AG407</f>
        <v>0</v>
      </c>
      <c r="AH408" s="410">
        <f t="shared" ref="AH408" si="1159">AH407</f>
        <v>0</v>
      </c>
      <c r="AI408" s="410">
        <f t="shared" ref="AI408" si="1160">AI407</f>
        <v>0</v>
      </c>
      <c r="AJ408" s="410">
        <f t="shared" ref="AJ408" si="1161">AJ407</f>
        <v>0</v>
      </c>
      <c r="AK408" s="410">
        <f t="shared" ref="AK408" si="1162">AK407</f>
        <v>0</v>
      </c>
      <c r="AL408" s="410">
        <f t="shared" ref="AL408" si="1163">AL407</f>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308</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 si="1164">Z410</f>
        <v>0</v>
      </c>
      <c r="AA411" s="410">
        <f t="shared" ref="AA411" si="1165">AA410</f>
        <v>0</v>
      </c>
      <c r="AB411" s="410">
        <f t="shared" ref="AB411" si="1166">AB410</f>
        <v>0</v>
      </c>
      <c r="AC411" s="410">
        <f t="shared" ref="AC411" si="1167">AC410</f>
        <v>0</v>
      </c>
      <c r="AD411" s="410">
        <f t="shared" ref="AD411" si="1168">AD410</f>
        <v>0</v>
      </c>
      <c r="AE411" s="410">
        <f t="shared" ref="AE411" si="1169">AE410</f>
        <v>0</v>
      </c>
      <c r="AF411" s="410">
        <f t="shared" ref="AF411" si="1170">AF410</f>
        <v>0</v>
      </c>
      <c r="AG411" s="410">
        <f t="shared" ref="AG411" si="1171">AG410</f>
        <v>0</v>
      </c>
      <c r="AH411" s="410">
        <f t="shared" ref="AH411" si="1172">AH410</f>
        <v>0</v>
      </c>
      <c r="AI411" s="410">
        <f t="shared" ref="AI411" si="1173">AI410</f>
        <v>0</v>
      </c>
      <c r="AJ411" s="410">
        <f t="shared" ref="AJ411" si="1174">AJ410</f>
        <v>0</v>
      </c>
      <c r="AK411" s="410">
        <f t="shared" ref="AK411" si="1175">AK410</f>
        <v>0</v>
      </c>
      <c r="AL411" s="410">
        <f t="shared" ref="AL411" si="1176">AL410</f>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666</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308</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 si="1177">Z413</f>
        <v>0</v>
      </c>
      <c r="AA414" s="410">
        <f t="shared" ref="AA414" si="1178">AA413</f>
        <v>0</v>
      </c>
      <c r="AB414" s="410">
        <f t="shared" ref="AB414" si="1179">AB413</f>
        <v>0</v>
      </c>
      <c r="AC414" s="410">
        <f t="shared" ref="AC414" si="1180">AC413</f>
        <v>0</v>
      </c>
      <c r="AD414" s="410">
        <f t="shared" ref="AD414" si="1181">AD413</f>
        <v>0</v>
      </c>
      <c r="AE414" s="410">
        <f t="shared" ref="AE414" si="1182">AE413</f>
        <v>0</v>
      </c>
      <c r="AF414" s="410">
        <f t="shared" ref="AF414" si="1183">AF413</f>
        <v>0</v>
      </c>
      <c r="AG414" s="410">
        <f t="shared" ref="AG414" si="1184">AG413</f>
        <v>0</v>
      </c>
      <c r="AH414" s="410">
        <f t="shared" ref="AH414" si="1185">AH413</f>
        <v>0</v>
      </c>
      <c r="AI414" s="410">
        <f t="shared" ref="AI414" si="1186">AI413</f>
        <v>0</v>
      </c>
      <c r="AJ414" s="410">
        <f t="shared" ref="AJ414" si="1187">AJ413</f>
        <v>0</v>
      </c>
      <c r="AK414" s="410">
        <f t="shared" ref="AK414" si="1188">AK413</f>
        <v>0</v>
      </c>
      <c r="AL414" s="410">
        <f t="shared" ref="AL414" si="1189">AL413</f>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308</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 si="1190">Z416</f>
        <v>0</v>
      </c>
      <c r="AA417" s="410">
        <f t="shared" ref="AA417" si="1191">AA416</f>
        <v>0</v>
      </c>
      <c r="AB417" s="410">
        <f t="shared" ref="AB417" si="1192">AB416</f>
        <v>0</v>
      </c>
      <c r="AC417" s="410">
        <f t="shared" ref="AC417" si="1193">AC416</f>
        <v>0</v>
      </c>
      <c r="AD417" s="410">
        <f t="shared" ref="AD417" si="1194">AD416</f>
        <v>0</v>
      </c>
      <c r="AE417" s="410">
        <f t="shared" ref="AE417" si="1195">AE416</f>
        <v>0</v>
      </c>
      <c r="AF417" s="410">
        <f t="shared" ref="AF417" si="1196">AF416</f>
        <v>0</v>
      </c>
      <c r="AG417" s="410">
        <f t="shared" ref="AG417" si="1197">AG416</f>
        <v>0</v>
      </c>
      <c r="AH417" s="410">
        <f t="shared" ref="AH417" si="1198">AH416</f>
        <v>0</v>
      </c>
      <c r="AI417" s="410">
        <f t="shared" ref="AI417" si="1199">AI416</f>
        <v>0</v>
      </c>
      <c r="AJ417" s="410">
        <f t="shared" ref="AJ417" si="1200">AJ416</f>
        <v>0</v>
      </c>
      <c r="AK417" s="410">
        <f t="shared" ref="AK417" si="1201">AK416</f>
        <v>0</v>
      </c>
      <c r="AL417" s="410">
        <f t="shared" ref="AL417" si="1202">AL416</f>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203">Z420</f>
        <v>0</v>
      </c>
      <c r="AA421" s="410">
        <f t="shared" ref="AA421" si="1204">AA420</f>
        <v>0</v>
      </c>
      <c r="AB421" s="410">
        <f t="shared" ref="AB421" si="1205">AB420</f>
        <v>0</v>
      </c>
      <c r="AC421" s="410">
        <f t="shared" ref="AC421" si="1206">AC420</f>
        <v>0</v>
      </c>
      <c r="AD421" s="410">
        <f t="shared" ref="AD421" si="1207">AD420</f>
        <v>0</v>
      </c>
      <c r="AE421" s="410">
        <f t="shared" ref="AE421" si="1208">AE420</f>
        <v>0</v>
      </c>
      <c r="AF421" s="410">
        <f t="shared" ref="AF421" si="1209">AF420</f>
        <v>0</v>
      </c>
      <c r="AG421" s="410">
        <f t="shared" ref="AG421" si="1210">AG420</f>
        <v>0</v>
      </c>
      <c r="AH421" s="410">
        <f t="shared" ref="AH421" si="1211">AH420</f>
        <v>0</v>
      </c>
      <c r="AI421" s="410">
        <f t="shared" ref="AI421" si="1212">AI420</f>
        <v>0</v>
      </c>
      <c r="AJ421" s="410">
        <f t="shared" ref="AJ421" si="1213">AJ420</f>
        <v>0</v>
      </c>
      <c r="AK421" s="410">
        <f t="shared" ref="AK421" si="1214">AK420</f>
        <v>0</v>
      </c>
      <c r="AL421" s="410">
        <f t="shared" ref="AL421" si="1215">AL420</f>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6">Z423</f>
        <v>0</v>
      </c>
      <c r="AA424" s="410">
        <f t="shared" ref="AA424" si="1217">AA423</f>
        <v>0</v>
      </c>
      <c r="AB424" s="410">
        <f t="shared" ref="AB424" si="1218">AB423</f>
        <v>0</v>
      </c>
      <c r="AC424" s="410">
        <f t="shared" ref="AC424" si="1219">AC423</f>
        <v>0</v>
      </c>
      <c r="AD424" s="410">
        <f t="shared" ref="AD424" si="1220">AD423</f>
        <v>0</v>
      </c>
      <c r="AE424" s="410">
        <f t="shared" ref="AE424" si="1221">AE423</f>
        <v>0</v>
      </c>
      <c r="AF424" s="410">
        <f t="shared" ref="AF424" si="1222">AF423</f>
        <v>0</v>
      </c>
      <c r="AG424" s="410">
        <f t="shared" ref="AG424" si="1223">AG423</f>
        <v>0</v>
      </c>
      <c r="AH424" s="410">
        <f t="shared" ref="AH424" si="1224">AH423</f>
        <v>0</v>
      </c>
      <c r="AI424" s="410">
        <f t="shared" ref="AI424" si="1225">AI423</f>
        <v>0</v>
      </c>
      <c r="AJ424" s="410">
        <f t="shared" ref="AJ424" si="1226">AJ423</f>
        <v>0</v>
      </c>
      <c r="AK424" s="410">
        <f t="shared" ref="AK424" si="1227">AK423</f>
        <v>0</v>
      </c>
      <c r="AL424" s="410">
        <f t="shared" ref="AL424" si="1228">AL423</f>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9">Z426</f>
        <v>0</v>
      </c>
      <c r="AA427" s="410">
        <f t="shared" ref="AA427" si="1230">AA426</f>
        <v>0</v>
      </c>
      <c r="AB427" s="410">
        <f t="shared" ref="AB427" si="1231">AB426</f>
        <v>0</v>
      </c>
      <c r="AC427" s="410">
        <f t="shared" ref="AC427" si="1232">AC426</f>
        <v>0</v>
      </c>
      <c r="AD427" s="410">
        <f t="shared" ref="AD427" si="1233">AD426</f>
        <v>0</v>
      </c>
      <c r="AE427" s="410">
        <f t="shared" ref="AE427" si="1234">AE426</f>
        <v>0</v>
      </c>
      <c r="AF427" s="410">
        <f t="shared" ref="AF427" si="1235">AF426</f>
        <v>0</v>
      </c>
      <c r="AG427" s="410">
        <f t="shared" ref="AG427" si="1236">AG426</f>
        <v>0</v>
      </c>
      <c r="AH427" s="410">
        <f t="shared" ref="AH427" si="1237">AH426</f>
        <v>0</v>
      </c>
      <c r="AI427" s="410">
        <f t="shared" ref="AI427" si="1238">AI426</f>
        <v>0</v>
      </c>
      <c r="AJ427" s="410">
        <f t="shared" ref="AJ427" si="1239">AJ426</f>
        <v>0</v>
      </c>
      <c r="AK427" s="410">
        <f t="shared" ref="AK427" si="1240">AK426</f>
        <v>0</v>
      </c>
      <c r="AL427" s="410">
        <f t="shared" ref="AL427" si="1241">AL426</f>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42">Z429</f>
        <v>0</v>
      </c>
      <c r="AA430" s="410">
        <f t="shared" ref="AA430" si="1243">AA429</f>
        <v>0</v>
      </c>
      <c r="AB430" s="410">
        <f t="shared" ref="AB430" si="1244">AB429</f>
        <v>0</v>
      </c>
      <c r="AC430" s="410">
        <f t="shared" ref="AC430" si="1245">AC429</f>
        <v>0</v>
      </c>
      <c r="AD430" s="410">
        <f t="shared" ref="AD430" si="1246">AD429</f>
        <v>0</v>
      </c>
      <c r="AE430" s="410">
        <f t="shared" ref="AE430" si="1247">AE429</f>
        <v>0</v>
      </c>
      <c r="AF430" s="410">
        <f t="shared" ref="AF430" si="1248">AF429</f>
        <v>0</v>
      </c>
      <c r="AG430" s="410">
        <f t="shared" ref="AG430" si="1249">AG429</f>
        <v>0</v>
      </c>
      <c r="AH430" s="410">
        <f t="shared" ref="AH430" si="1250">AH429</f>
        <v>0</v>
      </c>
      <c r="AI430" s="410">
        <f t="shared" ref="AI430" si="1251">AI429</f>
        <v>0</v>
      </c>
      <c r="AJ430" s="410">
        <f t="shared" ref="AJ430" si="1252">AJ429</f>
        <v>0</v>
      </c>
      <c r="AK430" s="410">
        <f t="shared" ref="AK430" si="1253">AK429</f>
        <v>0</v>
      </c>
      <c r="AL430" s="410">
        <f t="shared" ref="AL430" si="1254">AL429</f>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5">Z432</f>
        <v>0</v>
      </c>
      <c r="AA433" s="410">
        <f t="shared" ref="AA433" si="1256">AA432</f>
        <v>0</v>
      </c>
      <c r="AB433" s="410">
        <f t="shared" ref="AB433" si="1257">AB432</f>
        <v>0</v>
      </c>
      <c r="AC433" s="410">
        <f t="shared" ref="AC433" si="1258">AC432</f>
        <v>0</v>
      </c>
      <c r="AD433" s="410">
        <f t="shared" ref="AD433" si="1259">AD432</f>
        <v>0</v>
      </c>
      <c r="AE433" s="410">
        <f t="shared" ref="AE433" si="1260">AE432</f>
        <v>0</v>
      </c>
      <c r="AF433" s="410">
        <f t="shared" ref="AF433" si="1261">AF432</f>
        <v>0</v>
      </c>
      <c r="AG433" s="410">
        <f t="shared" ref="AG433" si="1262">AG432</f>
        <v>0</v>
      </c>
      <c r="AH433" s="410">
        <f t="shared" ref="AH433" si="1263">AH432</f>
        <v>0</v>
      </c>
      <c r="AI433" s="410">
        <f t="shared" ref="AI433" si="1264">AI432</f>
        <v>0</v>
      </c>
      <c r="AJ433" s="410">
        <f t="shared" ref="AJ433" si="1265">AJ432</f>
        <v>0</v>
      </c>
      <c r="AK433" s="410">
        <f t="shared" ref="AK433" si="1266">AK432</f>
        <v>0</v>
      </c>
      <c r="AL433" s="410">
        <f t="shared" ref="AL433" si="1267">AL432</f>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8">Z436</f>
        <v>0</v>
      </c>
      <c r="AA437" s="410">
        <f t="shared" ref="AA437" si="1269">AA436</f>
        <v>0</v>
      </c>
      <c r="AB437" s="410">
        <f t="shared" ref="AB437" si="1270">AB436</f>
        <v>0</v>
      </c>
      <c r="AC437" s="410">
        <f t="shared" ref="AC437" si="1271">AC436</f>
        <v>0</v>
      </c>
      <c r="AD437" s="410">
        <f t="shared" ref="AD437" si="1272">AD436</f>
        <v>0</v>
      </c>
      <c r="AE437" s="410">
        <f t="shared" ref="AE437" si="1273">AE436</f>
        <v>0</v>
      </c>
      <c r="AF437" s="410">
        <f t="shared" ref="AF437" si="1274">AF436</f>
        <v>0</v>
      </c>
      <c r="AG437" s="410">
        <f t="shared" ref="AG437" si="1275">AG436</f>
        <v>0</v>
      </c>
      <c r="AH437" s="410">
        <f t="shared" ref="AH437" si="1276">AH436</f>
        <v>0</v>
      </c>
      <c r="AI437" s="410">
        <f t="shared" ref="AI437" si="1277">AI436</f>
        <v>0</v>
      </c>
      <c r="AJ437" s="410">
        <f t="shared" ref="AJ437" si="1278">AJ436</f>
        <v>0</v>
      </c>
      <c r="AK437" s="410">
        <f t="shared" ref="AK437" si="1279">AK436</f>
        <v>0</v>
      </c>
      <c r="AL437" s="410">
        <f t="shared" ref="AL437" si="1280">AL436</f>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81">Z439</f>
        <v>0</v>
      </c>
      <c r="AA440" s="410">
        <f t="shared" ref="AA440" si="1282">AA439</f>
        <v>0</v>
      </c>
      <c r="AB440" s="410">
        <f t="shared" ref="AB440" si="1283">AB439</f>
        <v>0</v>
      </c>
      <c r="AC440" s="410">
        <f t="shared" ref="AC440" si="1284">AC439</f>
        <v>0</v>
      </c>
      <c r="AD440" s="410">
        <f t="shared" ref="AD440" si="1285">AD439</f>
        <v>0</v>
      </c>
      <c r="AE440" s="410">
        <f t="shared" ref="AE440" si="1286">AE439</f>
        <v>0</v>
      </c>
      <c r="AF440" s="410">
        <f t="shared" ref="AF440" si="1287">AF439</f>
        <v>0</v>
      </c>
      <c r="AG440" s="410">
        <f t="shared" ref="AG440" si="1288">AG439</f>
        <v>0</v>
      </c>
      <c r="AH440" s="410">
        <f t="shared" ref="AH440" si="1289">AH439</f>
        <v>0</v>
      </c>
      <c r="AI440" s="410">
        <f t="shared" ref="AI440" si="1290">AI439</f>
        <v>0</v>
      </c>
      <c r="AJ440" s="410">
        <f t="shared" ref="AJ440" si="1291">AJ439</f>
        <v>0</v>
      </c>
      <c r="AK440" s="410">
        <f t="shared" ref="AK440" si="1292">AK439</f>
        <v>0</v>
      </c>
      <c r="AL440" s="410">
        <f t="shared" ref="AL440" si="1293">AL439</f>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94">Z442</f>
        <v>0</v>
      </c>
      <c r="AA443" s="410">
        <f t="shared" ref="AA443" si="1295">AA442</f>
        <v>0</v>
      </c>
      <c r="AB443" s="410">
        <f t="shared" ref="AB443" si="1296">AB442</f>
        <v>0</v>
      </c>
      <c r="AC443" s="410">
        <f t="shared" ref="AC443" si="1297">AC442</f>
        <v>0</v>
      </c>
      <c r="AD443" s="410">
        <f t="shared" ref="AD443" si="1298">AD442</f>
        <v>0</v>
      </c>
      <c r="AE443" s="410">
        <f t="shared" ref="AE443" si="1299">AE442</f>
        <v>0</v>
      </c>
      <c r="AF443" s="410">
        <f t="shared" ref="AF443" si="1300">AF442</f>
        <v>0</v>
      </c>
      <c r="AG443" s="410">
        <f t="shared" ref="AG443" si="1301">AG442</f>
        <v>0</v>
      </c>
      <c r="AH443" s="410">
        <f t="shared" ref="AH443" si="1302">AH442</f>
        <v>0</v>
      </c>
      <c r="AI443" s="410">
        <f t="shared" ref="AI443" si="1303">AI442</f>
        <v>0</v>
      </c>
      <c r="AJ443" s="410">
        <f t="shared" ref="AJ443" si="1304">AJ442</f>
        <v>0</v>
      </c>
      <c r="AK443" s="410">
        <f t="shared" ref="AK443" si="1305">AK442</f>
        <v>0</v>
      </c>
      <c r="AL443" s="410">
        <f t="shared" ref="AL443" si="1306">AL442</f>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7">Z446</f>
        <v>0</v>
      </c>
      <c r="AA447" s="410">
        <f t="shared" ref="AA447" si="1308">AA446</f>
        <v>0</v>
      </c>
      <c r="AB447" s="410">
        <f t="shared" ref="AB447" si="1309">AB446</f>
        <v>0</v>
      </c>
      <c r="AC447" s="410">
        <f t="shared" ref="AC447" si="1310">AC446</f>
        <v>0</v>
      </c>
      <c r="AD447" s="410">
        <f t="shared" ref="AD447" si="1311">AD446</f>
        <v>0</v>
      </c>
      <c r="AE447" s="410">
        <f t="shared" ref="AE447" si="1312">AE446</f>
        <v>0</v>
      </c>
      <c r="AF447" s="410">
        <f t="shared" ref="AF447" si="1313">AF446</f>
        <v>0</v>
      </c>
      <c r="AG447" s="410">
        <f t="shared" ref="AG447" si="1314">AG446</f>
        <v>0</v>
      </c>
      <c r="AH447" s="410">
        <f t="shared" ref="AH447" si="1315">AH446</f>
        <v>0</v>
      </c>
      <c r="AI447" s="410">
        <f t="shared" ref="AI447" si="1316">AI446</f>
        <v>0</v>
      </c>
      <c r="AJ447" s="410">
        <f t="shared" ref="AJ447" si="1317">AJ446</f>
        <v>0</v>
      </c>
      <c r="AK447" s="410">
        <f t="shared" ref="AK447" si="1318">AK446</f>
        <v>0</v>
      </c>
      <c r="AL447" s="410">
        <f t="shared" ref="AL447" si="1319">AL446</f>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20">Z450</f>
        <v>0</v>
      </c>
      <c r="AA451" s="410">
        <f t="shared" si="1320"/>
        <v>0</v>
      </c>
      <c r="AB451" s="410">
        <f t="shared" si="1320"/>
        <v>0</v>
      </c>
      <c r="AC451" s="410">
        <f t="shared" si="1320"/>
        <v>0</v>
      </c>
      <c r="AD451" s="410">
        <f t="shared" si="1320"/>
        <v>0</v>
      </c>
      <c r="AE451" s="410">
        <f t="shared" si="1320"/>
        <v>0</v>
      </c>
      <c r="AF451" s="410">
        <f t="shared" si="1320"/>
        <v>0</v>
      </c>
      <c r="AG451" s="410">
        <f t="shared" si="1320"/>
        <v>0</v>
      </c>
      <c r="AH451" s="410">
        <f t="shared" si="1320"/>
        <v>0</v>
      </c>
      <c r="AI451" s="410">
        <f t="shared" si="1320"/>
        <v>0</v>
      </c>
      <c r="AJ451" s="410">
        <f t="shared" si="1320"/>
        <v>0</v>
      </c>
      <c r="AK451" s="410">
        <f t="shared" si="1320"/>
        <v>0</v>
      </c>
      <c r="AL451" s="410">
        <f t="shared" si="1320"/>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21">Z453</f>
        <v>0</v>
      </c>
      <c r="AA454" s="410">
        <f t="shared" si="1321"/>
        <v>0</v>
      </c>
      <c r="AB454" s="410">
        <f t="shared" si="1321"/>
        <v>0</v>
      </c>
      <c r="AC454" s="410">
        <f t="shared" si="1321"/>
        <v>0</v>
      </c>
      <c r="AD454" s="410">
        <f t="shared" si="1321"/>
        <v>0</v>
      </c>
      <c r="AE454" s="410">
        <f t="shared" si="1321"/>
        <v>0</v>
      </c>
      <c r="AF454" s="410">
        <f t="shared" si="1321"/>
        <v>0</v>
      </c>
      <c r="AG454" s="410">
        <f t="shared" si="1321"/>
        <v>0</v>
      </c>
      <c r="AH454" s="410">
        <f t="shared" si="1321"/>
        <v>0</v>
      </c>
      <c r="AI454" s="410">
        <f t="shared" si="1321"/>
        <v>0</v>
      </c>
      <c r="AJ454" s="410">
        <f t="shared" si="1321"/>
        <v>0</v>
      </c>
      <c r="AK454" s="410">
        <f t="shared" si="1321"/>
        <v>0</v>
      </c>
      <c r="AL454" s="410">
        <f t="shared" si="1321"/>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22">Z457</f>
        <v>0</v>
      </c>
      <c r="AA458" s="410">
        <f t="shared" si="1322"/>
        <v>0</v>
      </c>
      <c r="AB458" s="410">
        <f t="shared" si="1322"/>
        <v>0</v>
      </c>
      <c r="AC458" s="410">
        <f t="shared" si="1322"/>
        <v>0</v>
      </c>
      <c r="AD458" s="410">
        <f t="shared" si="1322"/>
        <v>0</v>
      </c>
      <c r="AE458" s="410">
        <f t="shared" si="1322"/>
        <v>0</v>
      </c>
      <c r="AF458" s="410">
        <f t="shared" si="1322"/>
        <v>0</v>
      </c>
      <c r="AG458" s="410">
        <f t="shared" si="1322"/>
        <v>0</v>
      </c>
      <c r="AH458" s="410">
        <f t="shared" si="1322"/>
        <v>0</v>
      </c>
      <c r="AI458" s="410">
        <f t="shared" si="1322"/>
        <v>0</v>
      </c>
      <c r="AJ458" s="410">
        <f t="shared" si="1322"/>
        <v>0</v>
      </c>
      <c r="AK458" s="410">
        <f t="shared" si="1322"/>
        <v>0</v>
      </c>
      <c r="AL458" s="410">
        <f t="shared" si="1322"/>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23">Z460</f>
        <v>0</v>
      </c>
      <c r="AA461" s="410">
        <f t="shared" si="1323"/>
        <v>0</v>
      </c>
      <c r="AB461" s="410">
        <f t="shared" si="1323"/>
        <v>0</v>
      </c>
      <c r="AC461" s="410">
        <f t="shared" si="1323"/>
        <v>0</v>
      </c>
      <c r="AD461" s="410">
        <f t="shared" si="1323"/>
        <v>0</v>
      </c>
      <c r="AE461" s="410">
        <f t="shared" si="1323"/>
        <v>0</v>
      </c>
      <c r="AF461" s="410">
        <f t="shared" si="1323"/>
        <v>0</v>
      </c>
      <c r="AG461" s="410">
        <f t="shared" si="1323"/>
        <v>0</v>
      </c>
      <c r="AH461" s="410">
        <f t="shared" si="1323"/>
        <v>0</v>
      </c>
      <c r="AI461" s="410">
        <f t="shared" si="1323"/>
        <v>0</v>
      </c>
      <c r="AJ461" s="410">
        <f t="shared" si="1323"/>
        <v>0</v>
      </c>
      <c r="AK461" s="410">
        <f t="shared" si="1323"/>
        <v>0</v>
      </c>
      <c r="AL461" s="410">
        <f t="shared" si="1323"/>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24">Z463</f>
        <v>0</v>
      </c>
      <c r="AA464" s="410">
        <f t="shared" si="1324"/>
        <v>0</v>
      </c>
      <c r="AB464" s="410">
        <f t="shared" si="1324"/>
        <v>0</v>
      </c>
      <c r="AC464" s="410">
        <f t="shared" si="1324"/>
        <v>0</v>
      </c>
      <c r="AD464" s="410">
        <f t="shared" si="1324"/>
        <v>0</v>
      </c>
      <c r="AE464" s="410">
        <f t="shared" si="1324"/>
        <v>0</v>
      </c>
      <c r="AF464" s="410">
        <f t="shared" si="1324"/>
        <v>0</v>
      </c>
      <c r="AG464" s="410">
        <f t="shared" si="1324"/>
        <v>0</v>
      </c>
      <c r="AH464" s="410">
        <f t="shared" si="1324"/>
        <v>0</v>
      </c>
      <c r="AI464" s="410">
        <f t="shared" si="1324"/>
        <v>0</v>
      </c>
      <c r="AJ464" s="410">
        <f t="shared" si="1324"/>
        <v>0</v>
      </c>
      <c r="AK464" s="410">
        <f t="shared" si="1324"/>
        <v>0</v>
      </c>
      <c r="AL464" s="410">
        <f t="shared" si="1324"/>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25">Y466</f>
        <v>0</v>
      </c>
      <c r="Z467" s="410">
        <f t="shared" si="1325"/>
        <v>0</v>
      </c>
      <c r="AA467" s="410">
        <f t="shared" si="1325"/>
        <v>0</v>
      </c>
      <c r="AB467" s="410">
        <f t="shared" si="1325"/>
        <v>0</v>
      </c>
      <c r="AC467" s="410">
        <f t="shared" si="1325"/>
        <v>0</v>
      </c>
      <c r="AD467" s="410">
        <f t="shared" si="1325"/>
        <v>0</v>
      </c>
      <c r="AE467" s="410">
        <f t="shared" si="1325"/>
        <v>0</v>
      </c>
      <c r="AF467" s="410">
        <f t="shared" si="1325"/>
        <v>0</v>
      </c>
      <c r="AG467" s="410">
        <f t="shared" si="1325"/>
        <v>0</v>
      </c>
      <c r="AH467" s="410">
        <f t="shared" si="1325"/>
        <v>0</v>
      </c>
      <c r="AI467" s="410">
        <f t="shared" si="1325"/>
        <v>0</v>
      </c>
      <c r="AJ467" s="410">
        <f t="shared" si="1325"/>
        <v>0</v>
      </c>
      <c r="AK467" s="410">
        <f t="shared" si="1325"/>
        <v>0</v>
      </c>
      <c r="AL467" s="410">
        <f t="shared" si="1325"/>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v>1</v>
      </c>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c r="E471" s="294"/>
      <c r="F471" s="294"/>
      <c r="G471" s="294">
        <f>+'7.  Persistence Report'!AZ27+'7.  Persistence Report'!AZ68</f>
        <v>2656230</v>
      </c>
      <c r="H471" s="294"/>
      <c r="I471" s="294"/>
      <c r="J471" s="294"/>
      <c r="K471" s="294"/>
      <c r="L471" s="294"/>
      <c r="M471" s="294"/>
      <c r="N471" s="290"/>
      <c r="O471" s="294"/>
      <c r="P471" s="294"/>
      <c r="Q471" s="294"/>
      <c r="R471" s="294">
        <f>+'7.  Persistence Report'!U27+'7.  Persistence Report'!U68</f>
        <v>180</v>
      </c>
      <c r="S471" s="294"/>
      <c r="T471" s="294"/>
      <c r="U471" s="294"/>
      <c r="V471" s="294"/>
      <c r="W471" s="294"/>
      <c r="X471" s="294"/>
      <c r="Y471" s="409"/>
      <c r="Z471" s="409"/>
      <c r="AA471" s="409"/>
      <c r="AB471" s="409"/>
      <c r="AC471" s="409"/>
      <c r="AD471" s="409"/>
      <c r="AE471" s="409"/>
      <c r="AF471" s="409"/>
      <c r="AG471" s="409"/>
      <c r="AH471" s="409"/>
      <c r="AI471" s="409"/>
      <c r="AJ471" s="409"/>
      <c r="AK471" s="409"/>
      <c r="AL471" s="409"/>
      <c r="AM471" s="295">
        <f>SUM(Y471:AL471)</f>
        <v>0</v>
      </c>
    </row>
    <row r="472" spans="1:39" outlineLevel="1">
      <c r="A472" s="531"/>
      <c r="B472" s="430" t="s">
        <v>308</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0</v>
      </c>
      <c r="Z472" s="410">
        <f t="shared" ref="Z472" si="1326">Z471</f>
        <v>0</v>
      </c>
      <c r="AA472" s="410">
        <f t="shared" ref="AA472" si="1327">AA471</f>
        <v>0</v>
      </c>
      <c r="AB472" s="410">
        <f t="shared" ref="AB472" si="1328">AB471</f>
        <v>0</v>
      </c>
      <c r="AC472" s="410">
        <f t="shared" ref="AC472" si="1329">AC471</f>
        <v>0</v>
      </c>
      <c r="AD472" s="410">
        <f t="shared" ref="AD472" si="1330">AD471</f>
        <v>0</v>
      </c>
      <c r="AE472" s="410">
        <f t="shared" ref="AE472" si="1331">AE471</f>
        <v>0</v>
      </c>
      <c r="AF472" s="410">
        <f t="shared" ref="AF472" si="1332">AF471</f>
        <v>0</v>
      </c>
      <c r="AG472" s="410">
        <f t="shared" ref="AG472" si="1333">AG471</f>
        <v>0</v>
      </c>
      <c r="AH472" s="410">
        <f t="shared" ref="AH472" si="1334">AH471</f>
        <v>0</v>
      </c>
      <c r="AI472" s="410">
        <f t="shared" ref="AI472" si="1335">AI471</f>
        <v>0</v>
      </c>
      <c r="AJ472" s="410">
        <f t="shared" ref="AJ472" si="1336">AJ471</f>
        <v>0</v>
      </c>
      <c r="AK472" s="410">
        <f t="shared" ref="AK472" si="1337">AK471</f>
        <v>0</v>
      </c>
      <c r="AL472" s="410">
        <f t="shared" ref="AL472" si="1338">AL471</f>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c r="E474" s="294"/>
      <c r="F474" s="294"/>
      <c r="G474" s="294">
        <f>+'7.  Persistence Report'!AZ46</f>
        <v>105990</v>
      </c>
      <c r="H474" s="294"/>
      <c r="I474" s="294"/>
      <c r="J474" s="294"/>
      <c r="K474" s="294"/>
      <c r="L474" s="294"/>
      <c r="M474" s="294"/>
      <c r="N474" s="290"/>
      <c r="O474" s="294"/>
      <c r="P474" s="294"/>
      <c r="Q474" s="294"/>
      <c r="R474" s="294">
        <f>+'7.  Persistence Report'!U46</f>
        <v>26</v>
      </c>
      <c r="S474" s="294"/>
      <c r="T474" s="294"/>
      <c r="U474" s="294"/>
      <c r="V474" s="294"/>
      <c r="W474" s="294"/>
      <c r="X474" s="294"/>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308</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1</v>
      </c>
      <c r="Z475" s="410">
        <f t="shared" ref="Z475" si="1339">Z474</f>
        <v>0</v>
      </c>
      <c r="AA475" s="410">
        <f t="shared" ref="AA475" si="1340">AA474</f>
        <v>0</v>
      </c>
      <c r="AB475" s="410">
        <f t="shared" ref="AB475" si="1341">AB474</f>
        <v>0</v>
      </c>
      <c r="AC475" s="410">
        <f t="shared" ref="AC475" si="1342">AC474</f>
        <v>0</v>
      </c>
      <c r="AD475" s="410">
        <f t="shared" ref="AD475" si="1343">AD474</f>
        <v>0</v>
      </c>
      <c r="AE475" s="410">
        <f t="shared" ref="AE475" si="1344">AE474</f>
        <v>0</v>
      </c>
      <c r="AF475" s="410">
        <f t="shared" ref="AF475" si="1345">AF474</f>
        <v>0</v>
      </c>
      <c r="AG475" s="410">
        <f t="shared" ref="AG475" si="1346">AG474</f>
        <v>0</v>
      </c>
      <c r="AH475" s="410">
        <f t="shared" ref="AH475" si="1347">AH474</f>
        <v>0</v>
      </c>
      <c r="AI475" s="410">
        <f t="shared" ref="AI475" si="1348">AI474</f>
        <v>0</v>
      </c>
      <c r="AJ475" s="410">
        <f t="shared" ref="AJ475" si="1349">AJ474</f>
        <v>0</v>
      </c>
      <c r="AK475" s="410">
        <f t="shared" ref="AK475" si="1350">AK474</f>
        <v>0</v>
      </c>
      <c r="AL475" s="410">
        <f t="shared" ref="AL475" si="1351">AL474</f>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1">
        <v>23</v>
      </c>
      <c r="B477" s="427"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outlineLevel="1">
      <c r="A478" s="531"/>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0</v>
      </c>
      <c r="Z478" s="410">
        <f t="shared" ref="Z478" si="1352">Z477</f>
        <v>0</v>
      </c>
      <c r="AA478" s="410">
        <f t="shared" ref="AA478" si="1353">AA477</f>
        <v>0</v>
      </c>
      <c r="AB478" s="410">
        <f t="shared" ref="AB478" si="1354">AB477</f>
        <v>0</v>
      </c>
      <c r="AC478" s="410">
        <f t="shared" ref="AC478" si="1355">AC477</f>
        <v>0</v>
      </c>
      <c r="AD478" s="410">
        <f t="shared" ref="AD478" si="1356">AD477</f>
        <v>0</v>
      </c>
      <c r="AE478" s="410">
        <f t="shared" ref="AE478" si="1357">AE477</f>
        <v>0</v>
      </c>
      <c r="AF478" s="410">
        <f t="shared" ref="AF478" si="1358">AF477</f>
        <v>0</v>
      </c>
      <c r="AG478" s="410">
        <f t="shared" ref="AG478" si="1359">AG477</f>
        <v>0</v>
      </c>
      <c r="AH478" s="410">
        <f t="shared" ref="AH478" si="1360">AH477</f>
        <v>0</v>
      </c>
      <c r="AI478" s="410">
        <f t="shared" ref="AI478" si="1361">AI477</f>
        <v>0</v>
      </c>
      <c r="AJ478" s="410">
        <f t="shared" ref="AJ478" si="1362">AJ477</f>
        <v>0</v>
      </c>
      <c r="AK478" s="410">
        <f t="shared" ref="AK478" si="1363">AK477</f>
        <v>0</v>
      </c>
      <c r="AL478" s="410">
        <f t="shared" ref="AL478" si="1364">AL477</f>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c r="E480" s="294"/>
      <c r="F480" s="294"/>
      <c r="G480" s="294">
        <f>+'7.  Persistence Report'!AZ59</f>
        <v>6600</v>
      </c>
      <c r="H480" s="294"/>
      <c r="I480" s="294"/>
      <c r="J480" s="294"/>
      <c r="K480" s="294"/>
      <c r="L480" s="294"/>
      <c r="M480" s="294"/>
      <c r="N480" s="290"/>
      <c r="O480" s="294"/>
      <c r="P480" s="294"/>
      <c r="Q480" s="294"/>
      <c r="R480" s="294">
        <f>+'7.  Persistence Report'!U59</f>
        <v>1</v>
      </c>
      <c r="S480" s="294"/>
      <c r="T480" s="294"/>
      <c r="U480" s="294"/>
      <c r="V480" s="294"/>
      <c r="W480" s="294"/>
      <c r="X480" s="294"/>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1</v>
      </c>
      <c r="Z481" s="410">
        <f t="shared" ref="Z481" si="1365">Z480</f>
        <v>0</v>
      </c>
      <c r="AA481" s="410">
        <f t="shared" ref="AA481" si="1366">AA480</f>
        <v>0</v>
      </c>
      <c r="AB481" s="410">
        <f t="shared" ref="AB481" si="1367">AB480</f>
        <v>0</v>
      </c>
      <c r="AC481" s="410">
        <f t="shared" ref="AC481" si="1368">AC480</f>
        <v>0</v>
      </c>
      <c r="AD481" s="410">
        <f t="shared" ref="AD481" si="1369">AD480</f>
        <v>0</v>
      </c>
      <c r="AE481" s="410">
        <f t="shared" ref="AE481" si="1370">AE480</f>
        <v>0</v>
      </c>
      <c r="AF481" s="410">
        <f t="shared" ref="AF481" si="1371">AF480</f>
        <v>0</v>
      </c>
      <c r="AG481" s="410">
        <f t="shared" ref="AG481" si="1372">AG480</f>
        <v>0</v>
      </c>
      <c r="AH481" s="410">
        <f t="shared" ref="AH481" si="1373">AH480</f>
        <v>0</v>
      </c>
      <c r="AI481" s="410">
        <f t="shared" ref="AI481" si="1374">AI480</f>
        <v>0</v>
      </c>
      <c r="AJ481" s="410">
        <f t="shared" ref="AJ481" si="1375">AJ480</f>
        <v>0</v>
      </c>
      <c r="AK481" s="410">
        <f t="shared" ref="AK481" si="1376">AK480</f>
        <v>0</v>
      </c>
      <c r="AL481" s="410">
        <f t="shared" ref="AL481" si="1377">AL480</f>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outlineLevel="1">
      <c r="A485" s="531"/>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8">Z484</f>
        <v>0</v>
      </c>
      <c r="AA485" s="410">
        <f t="shared" ref="AA485" si="1379">AA484</f>
        <v>0</v>
      </c>
      <c r="AB485" s="410">
        <f t="shared" ref="AB485" si="1380">AB484</f>
        <v>0</v>
      </c>
      <c r="AC485" s="410">
        <f t="shared" ref="AC485" si="1381">AC484</f>
        <v>0</v>
      </c>
      <c r="AD485" s="410">
        <f t="shared" ref="AD485" si="1382">AD484</f>
        <v>0</v>
      </c>
      <c r="AE485" s="410">
        <f t="shared" ref="AE485" si="1383">AE484</f>
        <v>0</v>
      </c>
      <c r="AF485" s="410">
        <f t="shared" ref="AF485" si="1384">AF484</f>
        <v>0</v>
      </c>
      <c r="AG485" s="410">
        <f t="shared" ref="AG485" si="1385">AG484</f>
        <v>0</v>
      </c>
      <c r="AH485" s="410">
        <f t="shared" ref="AH485" si="1386">AH484</f>
        <v>0</v>
      </c>
      <c r="AI485" s="410">
        <f t="shared" ref="AI485" si="1387">AI484</f>
        <v>0</v>
      </c>
      <c r="AJ485" s="410">
        <f t="shared" ref="AJ485" si="1388">AJ484</f>
        <v>0</v>
      </c>
      <c r="AK485" s="410">
        <f t="shared" ref="AK485" si="1389">AK484</f>
        <v>0</v>
      </c>
      <c r="AL485" s="410">
        <f t="shared" ref="AL485" si="1390">AL484</f>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427" t="s">
        <v>118</v>
      </c>
      <c r="C487" s="290" t="s">
        <v>25</v>
      </c>
      <c r="D487" s="294"/>
      <c r="E487" s="294"/>
      <c r="F487" s="294"/>
      <c r="G487" s="294">
        <f>+'7.  Persistence Report'!AZ35</f>
        <v>3152614</v>
      </c>
      <c r="H487" s="294"/>
      <c r="I487" s="294"/>
      <c r="J487" s="294"/>
      <c r="K487" s="294"/>
      <c r="L487" s="294"/>
      <c r="M487" s="294"/>
      <c r="N487" s="294">
        <v>12</v>
      </c>
      <c r="O487" s="294"/>
      <c r="P487" s="294"/>
      <c r="Q487" s="294"/>
      <c r="R487" s="294">
        <f>+'7.  Persistence Report'!U35</f>
        <v>588</v>
      </c>
      <c r="S487" s="294"/>
      <c r="T487" s="294"/>
      <c r="U487" s="294"/>
      <c r="V487" s="294"/>
      <c r="W487" s="294"/>
      <c r="X487" s="294"/>
      <c r="Y487" s="425"/>
      <c r="Z487" s="409">
        <v>0.1</v>
      </c>
      <c r="AA487" s="409">
        <v>0.9</v>
      </c>
      <c r="AB487" s="409"/>
      <c r="AC487" s="409"/>
      <c r="AD487" s="409"/>
      <c r="AE487" s="409"/>
      <c r="AF487" s="414"/>
      <c r="AG487" s="414"/>
      <c r="AH487" s="414"/>
      <c r="AI487" s="414"/>
      <c r="AJ487" s="414"/>
      <c r="AK487" s="414"/>
      <c r="AL487" s="414"/>
      <c r="AM487" s="295">
        <f>SUM(Y487:AL487)</f>
        <v>1</v>
      </c>
    </row>
    <row r="488" spans="1:39" outlineLevel="1">
      <c r="A488" s="531"/>
      <c r="B488" s="430" t="s">
        <v>308</v>
      </c>
      <c r="C488" s="290" t="s">
        <v>163</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 si="1391">Z487</f>
        <v>0.1</v>
      </c>
      <c r="AA488" s="410">
        <f t="shared" ref="AA488" si="1392">AA487</f>
        <v>0.9</v>
      </c>
      <c r="AB488" s="410">
        <f t="shared" ref="AB488" si="1393">AB487</f>
        <v>0</v>
      </c>
      <c r="AC488" s="410">
        <f t="shared" ref="AC488" si="1394">AC487</f>
        <v>0</v>
      </c>
      <c r="AD488" s="410">
        <f t="shared" ref="AD488" si="1395">AD487</f>
        <v>0</v>
      </c>
      <c r="AE488" s="410">
        <f t="shared" ref="AE488" si="1396">AE487</f>
        <v>0</v>
      </c>
      <c r="AF488" s="410">
        <f t="shared" ref="AF488" si="1397">AF487</f>
        <v>0</v>
      </c>
      <c r="AG488" s="410">
        <f t="shared" ref="AG488" si="1398">AG487</f>
        <v>0</v>
      </c>
      <c r="AH488" s="410">
        <f t="shared" ref="AH488" si="1399">AH487</f>
        <v>0</v>
      </c>
      <c r="AI488" s="410">
        <f t="shared" ref="AI488" si="1400">AI487</f>
        <v>0</v>
      </c>
      <c r="AJ488" s="410">
        <f t="shared" ref="AJ488" si="1401">AJ487</f>
        <v>0</v>
      </c>
      <c r="AK488" s="410">
        <f t="shared" ref="AK488" si="1402">AK487</f>
        <v>0</v>
      </c>
      <c r="AL488" s="410">
        <f t="shared" ref="AL488" si="1403">AL487</f>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c r="E490" s="294"/>
      <c r="F490" s="294"/>
      <c r="G490" s="294">
        <f>+'7.  Persistence Report'!AZ44</f>
        <v>150113</v>
      </c>
      <c r="H490" s="294"/>
      <c r="I490" s="294"/>
      <c r="J490" s="294"/>
      <c r="K490" s="294"/>
      <c r="L490" s="294"/>
      <c r="M490" s="294"/>
      <c r="N490" s="294">
        <v>12</v>
      </c>
      <c r="O490" s="294"/>
      <c r="P490" s="294"/>
      <c r="Q490" s="294"/>
      <c r="R490" s="294">
        <f>+'7.  Persistence Report'!U44</f>
        <v>31</v>
      </c>
      <c r="S490" s="294"/>
      <c r="T490" s="294"/>
      <c r="U490" s="294"/>
      <c r="V490" s="294"/>
      <c r="W490" s="294"/>
      <c r="X490" s="294"/>
      <c r="Y490" s="425"/>
      <c r="Z490" s="409">
        <v>1</v>
      </c>
      <c r="AA490" s="409"/>
      <c r="AB490" s="409"/>
      <c r="AC490" s="409"/>
      <c r="AD490" s="409"/>
      <c r="AE490" s="409"/>
      <c r="AF490" s="414"/>
      <c r="AG490" s="414"/>
      <c r="AH490" s="414"/>
      <c r="AI490" s="414"/>
      <c r="AJ490" s="414"/>
      <c r="AK490" s="414"/>
      <c r="AL490" s="414"/>
      <c r="AM490" s="295">
        <f>SUM(Y490:AL490)</f>
        <v>1</v>
      </c>
    </row>
    <row r="491" spans="1:39" outlineLevel="1">
      <c r="A491" s="531"/>
      <c r="B491" s="430" t="s">
        <v>308</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4">Z490</f>
        <v>1</v>
      </c>
      <c r="AA491" s="410">
        <f t="shared" ref="AA491" si="1405">AA490</f>
        <v>0</v>
      </c>
      <c r="AB491" s="410">
        <f t="shared" ref="AB491" si="1406">AB490</f>
        <v>0</v>
      </c>
      <c r="AC491" s="410">
        <f t="shared" ref="AC491" si="1407">AC490</f>
        <v>0</v>
      </c>
      <c r="AD491" s="410">
        <f t="shared" ref="AD491" si="1408">AD490</f>
        <v>0</v>
      </c>
      <c r="AE491" s="410">
        <f t="shared" ref="AE491" si="1409">AE490</f>
        <v>0</v>
      </c>
      <c r="AF491" s="410">
        <f t="shared" ref="AF491" si="1410">AF490</f>
        <v>0</v>
      </c>
      <c r="AG491" s="410">
        <f t="shared" ref="AG491" si="1411">AG490</f>
        <v>0</v>
      </c>
      <c r="AH491" s="410">
        <f t="shared" ref="AH491" si="1412">AH490</f>
        <v>0</v>
      </c>
      <c r="AI491" s="410">
        <f t="shared" ref="AI491" si="1413">AI490</f>
        <v>0</v>
      </c>
      <c r="AJ491" s="410">
        <f t="shared" ref="AJ491" si="1414">AJ490</f>
        <v>0</v>
      </c>
      <c r="AK491" s="410">
        <f t="shared" ref="AK491" si="1415">AK490</f>
        <v>0</v>
      </c>
      <c r="AL491" s="410">
        <f t="shared" ref="AL491" si="1416">AL490</f>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outlineLevel="1">
      <c r="A494" s="531"/>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7">Z493</f>
        <v>0</v>
      </c>
      <c r="AA494" s="410">
        <f t="shared" ref="AA494" si="1418">AA493</f>
        <v>0</v>
      </c>
      <c r="AB494" s="410">
        <f t="shared" ref="AB494" si="1419">AB493</f>
        <v>0</v>
      </c>
      <c r="AC494" s="410">
        <f t="shared" ref="AC494" si="1420">AC493</f>
        <v>0</v>
      </c>
      <c r="AD494" s="410">
        <f t="shared" ref="AD494" si="1421">AD493</f>
        <v>0</v>
      </c>
      <c r="AE494" s="410">
        <f t="shared" ref="AE494" si="1422">AE493</f>
        <v>0</v>
      </c>
      <c r="AF494" s="410">
        <f t="shared" ref="AF494" si="1423">AF493</f>
        <v>0</v>
      </c>
      <c r="AG494" s="410">
        <f t="shared" ref="AG494" si="1424">AG493</f>
        <v>0</v>
      </c>
      <c r="AH494" s="410">
        <f t="shared" ref="AH494" si="1425">AH493</f>
        <v>0</v>
      </c>
      <c r="AI494" s="410">
        <f t="shared" ref="AI494" si="1426">AI493</f>
        <v>0</v>
      </c>
      <c r="AJ494" s="410">
        <f t="shared" ref="AJ494" si="1427">AJ493</f>
        <v>0</v>
      </c>
      <c r="AK494" s="410">
        <f t="shared" ref="AK494" si="1428">AK493</f>
        <v>0</v>
      </c>
      <c r="AL494" s="410">
        <f t="shared" ref="AL494" si="1429">AL493</f>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30">Z496</f>
        <v>0</v>
      </c>
      <c r="AA497" s="410">
        <f t="shared" ref="AA497" si="1431">AA496</f>
        <v>0</v>
      </c>
      <c r="AB497" s="410">
        <f t="shared" ref="AB497" si="1432">AB496</f>
        <v>0</v>
      </c>
      <c r="AC497" s="410">
        <f t="shared" ref="AC497" si="1433">AC496</f>
        <v>0</v>
      </c>
      <c r="AD497" s="410">
        <f t="shared" ref="AD497" si="1434">AD496</f>
        <v>0</v>
      </c>
      <c r="AE497" s="410">
        <f t="shared" ref="AE497" si="1435">AE496</f>
        <v>0</v>
      </c>
      <c r="AF497" s="410">
        <f t="shared" ref="AF497" si="1436">AF496</f>
        <v>0</v>
      </c>
      <c r="AG497" s="410">
        <f t="shared" ref="AG497" si="1437">AG496</f>
        <v>0</v>
      </c>
      <c r="AH497" s="410">
        <f t="shared" ref="AH497" si="1438">AH496</f>
        <v>0</v>
      </c>
      <c r="AI497" s="410">
        <f t="shared" ref="AI497" si="1439">AI496</f>
        <v>0</v>
      </c>
      <c r="AJ497" s="410">
        <f t="shared" ref="AJ497" si="1440">AJ496</f>
        <v>0</v>
      </c>
      <c r="AK497" s="410">
        <f t="shared" ref="AK497" si="1441">AK496</f>
        <v>0</v>
      </c>
      <c r="AL497" s="410">
        <f t="shared" ref="AL497" si="1442">AL496</f>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308</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43">Z499</f>
        <v>0</v>
      </c>
      <c r="AA500" s="410">
        <f t="shared" ref="AA500" si="1444">AA499</f>
        <v>0</v>
      </c>
      <c r="AB500" s="410">
        <f t="shared" ref="AB500" si="1445">AB499</f>
        <v>0</v>
      </c>
      <c r="AC500" s="410">
        <f t="shared" ref="AC500" si="1446">AC499</f>
        <v>0</v>
      </c>
      <c r="AD500" s="410">
        <f t="shared" ref="AD500" si="1447">AD499</f>
        <v>0</v>
      </c>
      <c r="AE500" s="410">
        <f t="shared" ref="AE500" si="1448">AE499</f>
        <v>0</v>
      </c>
      <c r="AF500" s="410">
        <f t="shared" ref="AF500" si="1449">AF499</f>
        <v>0</v>
      </c>
      <c r="AG500" s="410">
        <f t="shared" ref="AG500" si="1450">AG499</f>
        <v>0</v>
      </c>
      <c r="AH500" s="410">
        <f t="shared" ref="AH500" si="1451">AH499</f>
        <v>0</v>
      </c>
      <c r="AI500" s="410">
        <f t="shared" ref="AI500" si="1452">AI499</f>
        <v>0</v>
      </c>
      <c r="AJ500" s="410">
        <f t="shared" ref="AJ500" si="1453">AJ499</f>
        <v>0</v>
      </c>
      <c r="AK500" s="410">
        <f t="shared" ref="AK500" si="1454">AK499</f>
        <v>0</v>
      </c>
      <c r="AL500" s="410">
        <f t="shared" ref="AL500" si="1455">AL499</f>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6">Z502</f>
        <v>0</v>
      </c>
      <c r="AA503" s="410">
        <f t="shared" ref="AA503" si="1457">AA502</f>
        <v>0</v>
      </c>
      <c r="AB503" s="410">
        <f t="shared" ref="AB503" si="1458">AB502</f>
        <v>0</v>
      </c>
      <c r="AC503" s="410">
        <f t="shared" ref="AC503" si="1459">AC502</f>
        <v>0</v>
      </c>
      <c r="AD503" s="410">
        <f t="shared" ref="AD503" si="1460">AD502</f>
        <v>0</v>
      </c>
      <c r="AE503" s="410">
        <f t="shared" ref="AE503" si="1461">AE502</f>
        <v>0</v>
      </c>
      <c r="AF503" s="410">
        <f t="shared" ref="AF503" si="1462">AF502</f>
        <v>0</v>
      </c>
      <c r="AG503" s="410">
        <f t="shared" ref="AG503" si="1463">AG502</f>
        <v>0</v>
      </c>
      <c r="AH503" s="410">
        <f t="shared" ref="AH503" si="1464">AH502</f>
        <v>0</v>
      </c>
      <c r="AI503" s="410">
        <f t="shared" ref="AI503" si="1465">AI502</f>
        <v>0</v>
      </c>
      <c r="AJ503" s="410">
        <f t="shared" ref="AJ503" si="1466">AJ502</f>
        <v>0</v>
      </c>
      <c r="AK503" s="410">
        <f t="shared" ref="AK503" si="1467">AK502</f>
        <v>0</v>
      </c>
      <c r="AL503" s="410">
        <f t="shared" ref="AL503" si="1468">AL502</f>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c r="E505" s="294"/>
      <c r="F505" s="294"/>
      <c r="G505" s="294">
        <f>+'7.  Persistence Report'!AZ29</f>
        <v>0</v>
      </c>
      <c r="H505" s="294"/>
      <c r="I505" s="294"/>
      <c r="J505" s="294"/>
      <c r="K505" s="294"/>
      <c r="L505" s="294"/>
      <c r="M505" s="294"/>
      <c r="N505" s="294">
        <v>12</v>
      </c>
      <c r="O505" s="294"/>
      <c r="P505" s="294"/>
      <c r="Q505" s="294"/>
      <c r="R505" s="294">
        <f>+'7.  Persistence Report'!U29</f>
        <v>0</v>
      </c>
      <c r="S505" s="294"/>
      <c r="T505" s="294"/>
      <c r="U505" s="294"/>
      <c r="V505" s="294"/>
      <c r="W505" s="294"/>
      <c r="X505" s="294"/>
      <c r="Y505" s="425"/>
      <c r="Z505" s="409"/>
      <c r="AA505" s="409">
        <v>1</v>
      </c>
      <c r="AB505" s="409"/>
      <c r="AC505" s="409"/>
      <c r="AD505" s="409"/>
      <c r="AE505" s="409"/>
      <c r="AF505" s="414"/>
      <c r="AG505" s="414"/>
      <c r="AH505" s="414"/>
      <c r="AI505" s="414"/>
      <c r="AJ505" s="414"/>
      <c r="AK505" s="414"/>
      <c r="AL505" s="414"/>
      <c r="AM505" s="295">
        <f>SUM(Y505:AL505)</f>
        <v>1</v>
      </c>
    </row>
    <row r="506" spans="1:39" outlineLevel="1">
      <c r="A506" s="531"/>
      <c r="B506" s="430" t="s">
        <v>308</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9">Z505</f>
        <v>0</v>
      </c>
      <c r="AA506" s="410">
        <f t="shared" ref="AA506" si="1470">AA505</f>
        <v>1</v>
      </c>
      <c r="AB506" s="410">
        <f t="shared" ref="AB506" si="1471">AB505</f>
        <v>0</v>
      </c>
      <c r="AC506" s="410">
        <f t="shared" ref="AC506" si="1472">AC505</f>
        <v>0</v>
      </c>
      <c r="AD506" s="410">
        <f t="shared" ref="AD506" si="1473">AD505</f>
        <v>0</v>
      </c>
      <c r="AE506" s="410">
        <f t="shared" ref="AE506" si="1474">AE505</f>
        <v>0</v>
      </c>
      <c r="AF506" s="410">
        <f t="shared" ref="AF506" si="1475">AF505</f>
        <v>0</v>
      </c>
      <c r="AG506" s="410">
        <f t="shared" ref="AG506" si="1476">AG505</f>
        <v>0</v>
      </c>
      <c r="AH506" s="410">
        <f t="shared" ref="AH506" si="1477">AH505</f>
        <v>0</v>
      </c>
      <c r="AI506" s="410">
        <f t="shared" ref="AI506" si="1478">AI505</f>
        <v>0</v>
      </c>
      <c r="AJ506" s="410">
        <f t="shared" ref="AJ506" si="1479">AJ505</f>
        <v>0</v>
      </c>
      <c r="AK506" s="410">
        <f t="shared" ref="AK506" si="1480">AK505</f>
        <v>0</v>
      </c>
      <c r="AL506" s="410">
        <f t="shared" ref="AL506" si="1481">AL505</f>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1"/>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82">Z509</f>
        <v>0</v>
      </c>
      <c r="AA510" s="410">
        <f t="shared" ref="AA510" si="1483">AA509</f>
        <v>0</v>
      </c>
      <c r="AB510" s="410">
        <f t="shared" ref="AB510" si="1484">AB509</f>
        <v>0</v>
      </c>
      <c r="AC510" s="410">
        <f t="shared" ref="AC510" si="1485">AC509</f>
        <v>0</v>
      </c>
      <c r="AD510" s="410">
        <f t="shared" ref="AD510" si="1486">AD509</f>
        <v>0</v>
      </c>
      <c r="AE510" s="410">
        <f t="shared" ref="AE510" si="1487">AE509</f>
        <v>0</v>
      </c>
      <c r="AF510" s="410">
        <f t="shared" ref="AF510" si="1488">AF509</f>
        <v>0</v>
      </c>
      <c r="AG510" s="410">
        <f t="shared" ref="AG510" si="1489">AG509</f>
        <v>0</v>
      </c>
      <c r="AH510" s="410">
        <f t="shared" ref="AH510" si="1490">AH509</f>
        <v>0</v>
      </c>
      <c r="AI510" s="410">
        <f t="shared" ref="AI510" si="1491">AI509</f>
        <v>0</v>
      </c>
      <c r="AJ510" s="410">
        <f t="shared" ref="AJ510" si="1492">AJ509</f>
        <v>0</v>
      </c>
      <c r="AK510" s="410">
        <f t="shared" ref="AK510" si="1493">AK509</f>
        <v>0</v>
      </c>
      <c r="AL510" s="410">
        <f t="shared" ref="AL510" si="1494">AL509</f>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5">Z512</f>
        <v>0</v>
      </c>
      <c r="AA513" s="410">
        <f t="shared" ref="AA513" si="1496">AA512</f>
        <v>0</v>
      </c>
      <c r="AB513" s="410">
        <f t="shared" ref="AB513" si="1497">AB512</f>
        <v>0</v>
      </c>
      <c r="AC513" s="410">
        <f t="shared" ref="AC513" si="1498">AC512</f>
        <v>0</v>
      </c>
      <c r="AD513" s="410">
        <f t="shared" ref="AD513" si="1499">AD512</f>
        <v>0</v>
      </c>
      <c r="AE513" s="410">
        <f t="shared" ref="AE513" si="1500">AE512</f>
        <v>0</v>
      </c>
      <c r="AF513" s="410">
        <f t="shared" ref="AF513" si="1501">AF512</f>
        <v>0</v>
      </c>
      <c r="AG513" s="410">
        <f t="shared" ref="AG513" si="1502">AG512</f>
        <v>0</v>
      </c>
      <c r="AH513" s="410">
        <f t="shared" ref="AH513" si="1503">AH512</f>
        <v>0</v>
      </c>
      <c r="AI513" s="410">
        <f t="shared" ref="AI513" si="1504">AI512</f>
        <v>0</v>
      </c>
      <c r="AJ513" s="410">
        <f t="shared" ref="AJ513" si="1505">AJ512</f>
        <v>0</v>
      </c>
      <c r="AK513" s="410">
        <f t="shared" ref="AK513" si="1506">AK512</f>
        <v>0</v>
      </c>
      <c r="AL513" s="410">
        <f t="shared" ref="AL513" si="1507">AL512</f>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8">Z515</f>
        <v>0</v>
      </c>
      <c r="AA516" s="410">
        <f t="shared" ref="AA516" si="1509">AA515</f>
        <v>0</v>
      </c>
      <c r="AB516" s="410">
        <f t="shared" ref="AB516" si="1510">AB515</f>
        <v>0</v>
      </c>
      <c r="AC516" s="410">
        <f t="shared" ref="AC516" si="1511">AC515</f>
        <v>0</v>
      </c>
      <c r="AD516" s="410">
        <f t="shared" ref="AD516" si="1512">AD515</f>
        <v>0</v>
      </c>
      <c r="AE516" s="410">
        <f t="shared" ref="AE516" si="1513">AE515</f>
        <v>0</v>
      </c>
      <c r="AF516" s="410">
        <f t="shared" ref="AF516" si="1514">AF515</f>
        <v>0</v>
      </c>
      <c r="AG516" s="410">
        <f t="shared" ref="AG516" si="1515">AG515</f>
        <v>0</v>
      </c>
      <c r="AH516" s="410">
        <f t="shared" ref="AH516" si="1516">AH515</f>
        <v>0</v>
      </c>
      <c r="AI516" s="410">
        <f t="shared" ref="AI516" si="1517">AI515</f>
        <v>0</v>
      </c>
      <c r="AJ516" s="410">
        <f t="shared" ref="AJ516" si="1518">AJ515</f>
        <v>0</v>
      </c>
      <c r="AK516" s="410">
        <f t="shared" ref="AK516" si="1519">AK515</f>
        <v>0</v>
      </c>
      <c r="AL516" s="410">
        <f t="shared" ref="AL516" si="1520">AL515</f>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1">
        <v>36</v>
      </c>
      <c r="B519" s="427" t="s">
        <v>128</v>
      </c>
      <c r="C519" s="290" t="s">
        <v>25</v>
      </c>
      <c r="D519" s="294"/>
      <c r="E519" s="294"/>
      <c r="F519" s="294"/>
      <c r="G519" s="294"/>
      <c r="H519" s="294"/>
      <c r="I519" s="294"/>
      <c r="J519" s="294"/>
      <c r="K519" s="294"/>
      <c r="L519" s="294"/>
      <c r="M519" s="294"/>
      <c r="N519" s="294">
        <v>12</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outlineLevel="1">
      <c r="A520" s="531"/>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0</v>
      </c>
      <c r="Z520" s="410">
        <f t="shared" ref="Z520" si="1521">Z519</f>
        <v>0</v>
      </c>
      <c r="AA520" s="410">
        <f t="shared" ref="AA520" si="1522">AA519</f>
        <v>0</v>
      </c>
      <c r="AB520" s="410">
        <f t="shared" ref="AB520" si="1523">AB519</f>
        <v>0</v>
      </c>
      <c r="AC520" s="410">
        <f t="shared" ref="AC520" si="1524">AC519</f>
        <v>0</v>
      </c>
      <c r="AD520" s="410">
        <f t="shared" ref="AD520" si="1525">AD519</f>
        <v>0</v>
      </c>
      <c r="AE520" s="410">
        <f t="shared" ref="AE520" si="1526">AE519</f>
        <v>0</v>
      </c>
      <c r="AF520" s="410">
        <f t="shared" ref="AF520" si="1527">AF519</f>
        <v>0</v>
      </c>
      <c r="AG520" s="410">
        <f t="shared" ref="AG520" si="1528">AG519</f>
        <v>0</v>
      </c>
      <c r="AH520" s="410">
        <f t="shared" ref="AH520" si="1529">AH519</f>
        <v>0</v>
      </c>
      <c r="AI520" s="410">
        <f t="shared" ref="AI520" si="1530">AI519</f>
        <v>0</v>
      </c>
      <c r="AJ520" s="410">
        <f t="shared" ref="AJ520" si="1531">AJ519</f>
        <v>0</v>
      </c>
      <c r="AK520" s="410">
        <f t="shared" ref="AK520" si="1532">AK519</f>
        <v>0</v>
      </c>
      <c r="AL520" s="410">
        <f t="shared" ref="AL520" si="1533">AL519</f>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1">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1"/>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0</v>
      </c>
      <c r="Z523" s="410">
        <f t="shared" ref="Z523" si="1534">Z522</f>
        <v>0</v>
      </c>
      <c r="AA523" s="410">
        <f t="shared" ref="AA523" si="1535">AA522</f>
        <v>0</v>
      </c>
      <c r="AB523" s="410">
        <f t="shared" ref="AB523" si="1536">AB522</f>
        <v>0</v>
      </c>
      <c r="AC523" s="410">
        <f t="shared" ref="AC523" si="1537">AC522</f>
        <v>0</v>
      </c>
      <c r="AD523" s="410">
        <f t="shared" ref="AD523" si="1538">AD522</f>
        <v>0</v>
      </c>
      <c r="AE523" s="410">
        <f t="shared" ref="AE523" si="1539">AE522</f>
        <v>0</v>
      </c>
      <c r="AF523" s="410">
        <f t="shared" ref="AF523" si="1540">AF522</f>
        <v>0</v>
      </c>
      <c r="AG523" s="410">
        <f t="shared" ref="AG523" si="1541">AG522</f>
        <v>0</v>
      </c>
      <c r="AH523" s="410">
        <f t="shared" ref="AH523" si="1542">AH522</f>
        <v>0</v>
      </c>
      <c r="AI523" s="410">
        <f t="shared" ref="AI523" si="1543">AI522</f>
        <v>0</v>
      </c>
      <c r="AJ523" s="410">
        <f t="shared" ref="AJ523" si="1544">AJ522</f>
        <v>0</v>
      </c>
      <c r="AK523" s="410">
        <f t="shared" ref="AK523" si="1545">AK522</f>
        <v>0</v>
      </c>
      <c r="AL523" s="410">
        <f t="shared" ref="AL523" si="1546">AL522</f>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1">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7">Z525</f>
        <v>0</v>
      </c>
      <c r="AA526" s="410">
        <f t="shared" ref="AA526" si="1548">AA525</f>
        <v>0</v>
      </c>
      <c r="AB526" s="410">
        <f t="shared" ref="AB526" si="1549">AB525</f>
        <v>0</v>
      </c>
      <c r="AC526" s="410">
        <f t="shared" ref="AC526" si="1550">AC525</f>
        <v>0</v>
      </c>
      <c r="AD526" s="410">
        <f t="shared" ref="AD526" si="1551">AD525</f>
        <v>0</v>
      </c>
      <c r="AE526" s="410">
        <f t="shared" ref="AE526" si="1552">AE525</f>
        <v>0</v>
      </c>
      <c r="AF526" s="410">
        <f t="shared" ref="AF526" si="1553">AF525</f>
        <v>0</v>
      </c>
      <c r="AG526" s="410">
        <f t="shared" ref="AG526" si="1554">AG525</f>
        <v>0</v>
      </c>
      <c r="AH526" s="410">
        <f t="shared" ref="AH526" si="1555">AH525</f>
        <v>0</v>
      </c>
      <c r="AI526" s="410">
        <f t="shared" ref="AI526" si="1556">AI525</f>
        <v>0</v>
      </c>
      <c r="AJ526" s="410">
        <f t="shared" ref="AJ526" si="1557">AJ525</f>
        <v>0</v>
      </c>
      <c r="AK526" s="410">
        <f t="shared" ref="AK526" si="1558">AK525</f>
        <v>0</v>
      </c>
      <c r="AL526" s="410">
        <f t="shared" ref="AL526" si="1559">AL525</f>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60">Z528</f>
        <v>0</v>
      </c>
      <c r="AA529" s="410">
        <f t="shared" ref="AA529" si="1561">AA528</f>
        <v>0</v>
      </c>
      <c r="AB529" s="410">
        <f t="shared" ref="AB529" si="1562">AB528</f>
        <v>0</v>
      </c>
      <c r="AC529" s="410">
        <f t="shared" ref="AC529" si="1563">AC528</f>
        <v>0</v>
      </c>
      <c r="AD529" s="410">
        <f t="shared" ref="AD529" si="1564">AD528</f>
        <v>0</v>
      </c>
      <c r="AE529" s="410">
        <f t="shared" ref="AE529" si="1565">AE528</f>
        <v>0</v>
      </c>
      <c r="AF529" s="410">
        <f t="shared" ref="AF529" si="1566">AF528</f>
        <v>0</v>
      </c>
      <c r="AG529" s="410">
        <f t="shared" ref="AG529" si="1567">AG528</f>
        <v>0</v>
      </c>
      <c r="AH529" s="410">
        <f t="shared" ref="AH529" si="1568">AH528</f>
        <v>0</v>
      </c>
      <c r="AI529" s="410">
        <f t="shared" ref="AI529" si="1569">AI528</f>
        <v>0</v>
      </c>
      <c r="AJ529" s="410">
        <f t="shared" ref="AJ529" si="1570">AJ528</f>
        <v>0</v>
      </c>
      <c r="AK529" s="410">
        <f t="shared" ref="AK529" si="1571">AK528</f>
        <v>0</v>
      </c>
      <c r="AL529" s="410">
        <f t="shared" ref="AL529" si="1572">AL528</f>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73">Z531</f>
        <v>0</v>
      </c>
      <c r="AA532" s="410">
        <f t="shared" ref="AA532" si="1574">AA531</f>
        <v>0</v>
      </c>
      <c r="AB532" s="410">
        <f t="shared" ref="AB532" si="1575">AB531</f>
        <v>0</v>
      </c>
      <c r="AC532" s="410">
        <f t="shared" ref="AC532" si="1576">AC531</f>
        <v>0</v>
      </c>
      <c r="AD532" s="410">
        <f t="shared" ref="AD532" si="1577">AD531</f>
        <v>0</v>
      </c>
      <c r="AE532" s="410">
        <f t="shared" ref="AE532" si="1578">AE531</f>
        <v>0</v>
      </c>
      <c r="AF532" s="410">
        <f t="shared" ref="AF532" si="1579">AF531</f>
        <v>0</v>
      </c>
      <c r="AG532" s="410">
        <f t="shared" ref="AG532" si="1580">AG531</f>
        <v>0</v>
      </c>
      <c r="AH532" s="410">
        <f t="shared" ref="AH532" si="1581">AH531</f>
        <v>0</v>
      </c>
      <c r="AI532" s="410">
        <f t="shared" ref="AI532" si="1582">AI531</f>
        <v>0</v>
      </c>
      <c r="AJ532" s="410">
        <f t="shared" ref="AJ532" si="1583">AJ531</f>
        <v>0</v>
      </c>
      <c r="AK532" s="410">
        <f t="shared" ref="AK532" si="1584">AK531</f>
        <v>0</v>
      </c>
      <c r="AL532" s="410">
        <f t="shared" ref="AL532" si="1585">AL531</f>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Y534</f>
        <v>0</v>
      </c>
      <c r="Z535" s="410">
        <f t="shared" ref="Z535" si="1586">Z534</f>
        <v>0</v>
      </c>
      <c r="AA535" s="410">
        <f t="shared" ref="AA535" si="1587">AA534</f>
        <v>0</v>
      </c>
      <c r="AB535" s="410">
        <f t="shared" ref="AB535" si="1588">AB534</f>
        <v>0</v>
      </c>
      <c r="AC535" s="410">
        <f t="shared" ref="AC535" si="1589">AC534</f>
        <v>0</v>
      </c>
      <c r="AD535" s="410">
        <f t="shared" ref="AD535" si="1590">AD534</f>
        <v>0</v>
      </c>
      <c r="AE535" s="410">
        <f t="shared" ref="AE535" si="1591">AE534</f>
        <v>0</v>
      </c>
      <c r="AF535" s="410">
        <f t="shared" ref="AF535" si="1592">AF534</f>
        <v>0</v>
      </c>
      <c r="AG535" s="410">
        <f t="shared" ref="AG535" si="1593">AG534</f>
        <v>0</v>
      </c>
      <c r="AH535" s="410">
        <f t="shared" ref="AH535" si="1594">AH534</f>
        <v>0</v>
      </c>
      <c r="AI535" s="410">
        <f t="shared" ref="AI535" si="1595">AI534</f>
        <v>0</v>
      </c>
      <c r="AJ535" s="410">
        <f t="shared" ref="AJ535" si="1596">AJ534</f>
        <v>0</v>
      </c>
      <c r="AK535" s="410">
        <f t="shared" ref="AK535" si="1597">AK534</f>
        <v>0</v>
      </c>
      <c r="AL535" s="410">
        <f t="shared" ref="AL535" si="1598">AL534</f>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308</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 si="1599">Z537</f>
        <v>0</v>
      </c>
      <c r="AA538" s="410">
        <f t="shared" ref="AA538" si="1600">AA537</f>
        <v>0</v>
      </c>
      <c r="AB538" s="410">
        <f t="shared" ref="AB538" si="1601">AB537</f>
        <v>0</v>
      </c>
      <c r="AC538" s="410">
        <f t="shared" ref="AC538" si="1602">AC537</f>
        <v>0</v>
      </c>
      <c r="AD538" s="410">
        <f t="shared" ref="AD538" si="1603">AD537</f>
        <v>0</v>
      </c>
      <c r="AE538" s="410">
        <f t="shared" ref="AE538" si="1604">AE537</f>
        <v>0</v>
      </c>
      <c r="AF538" s="410">
        <f t="shared" ref="AF538" si="1605">AF537</f>
        <v>0</v>
      </c>
      <c r="AG538" s="410">
        <f t="shared" ref="AG538" si="1606">AG537</f>
        <v>0</v>
      </c>
      <c r="AH538" s="410">
        <f t="shared" ref="AH538" si="1607">AH537</f>
        <v>0</v>
      </c>
      <c r="AI538" s="410">
        <f t="shared" ref="AI538" si="1608">AI537</f>
        <v>0</v>
      </c>
      <c r="AJ538" s="410">
        <f t="shared" ref="AJ538" si="1609">AJ537</f>
        <v>0</v>
      </c>
      <c r="AK538" s="410">
        <f t="shared" ref="AK538" si="1610">AK537</f>
        <v>0</v>
      </c>
      <c r="AL538" s="410">
        <f t="shared" ref="AL538" si="1611">AL537</f>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12">Z540</f>
        <v>0</v>
      </c>
      <c r="AA541" s="410">
        <f t="shared" ref="AA541" si="1613">AA540</f>
        <v>0</v>
      </c>
      <c r="AB541" s="410">
        <f t="shared" ref="AB541" si="1614">AB540</f>
        <v>0</v>
      </c>
      <c r="AC541" s="410">
        <f t="shared" ref="AC541" si="1615">AC540</f>
        <v>0</v>
      </c>
      <c r="AD541" s="410">
        <f t="shared" ref="AD541" si="1616">AD540</f>
        <v>0</v>
      </c>
      <c r="AE541" s="410">
        <f t="shared" ref="AE541" si="1617">AE540</f>
        <v>0</v>
      </c>
      <c r="AF541" s="410">
        <f t="shared" ref="AF541" si="1618">AF540</f>
        <v>0</v>
      </c>
      <c r="AG541" s="410">
        <f t="shared" ref="AG541" si="1619">AG540</f>
        <v>0</v>
      </c>
      <c r="AH541" s="410">
        <f t="shared" ref="AH541" si="1620">AH540</f>
        <v>0</v>
      </c>
      <c r="AI541" s="410">
        <f t="shared" ref="AI541" si="1621">AI540</f>
        <v>0</v>
      </c>
      <c r="AJ541" s="410">
        <f t="shared" ref="AJ541" si="1622">AJ540</f>
        <v>0</v>
      </c>
      <c r="AK541" s="410">
        <f t="shared" ref="AK541" si="1623">AK540</f>
        <v>0</v>
      </c>
      <c r="AL541" s="410">
        <f t="shared" ref="AL541" si="1624">AL540</f>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5">Z543</f>
        <v>0</v>
      </c>
      <c r="AA544" s="410">
        <f t="shared" ref="AA544" si="1626">AA543</f>
        <v>0</v>
      </c>
      <c r="AB544" s="410">
        <f t="shared" ref="AB544" si="1627">AB543</f>
        <v>0</v>
      </c>
      <c r="AC544" s="410">
        <f t="shared" ref="AC544" si="1628">AC543</f>
        <v>0</v>
      </c>
      <c r="AD544" s="410">
        <f t="shared" ref="AD544" si="1629">AD543</f>
        <v>0</v>
      </c>
      <c r="AE544" s="410">
        <f t="shared" ref="AE544" si="1630">AE543</f>
        <v>0</v>
      </c>
      <c r="AF544" s="410">
        <f t="shared" ref="AF544" si="1631">AF543</f>
        <v>0</v>
      </c>
      <c r="AG544" s="410">
        <f t="shared" ref="AG544" si="1632">AG543</f>
        <v>0</v>
      </c>
      <c r="AH544" s="410">
        <f t="shared" ref="AH544" si="1633">AH543</f>
        <v>0</v>
      </c>
      <c r="AI544" s="410">
        <f t="shared" ref="AI544" si="1634">AI543</f>
        <v>0</v>
      </c>
      <c r="AJ544" s="410">
        <f t="shared" ref="AJ544" si="1635">AJ543</f>
        <v>0</v>
      </c>
      <c r="AK544" s="410">
        <f t="shared" ref="AK544" si="1636">AK543</f>
        <v>0</v>
      </c>
      <c r="AL544" s="410">
        <f t="shared" ref="AL544" si="1637">AL543</f>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8">Z546</f>
        <v>0</v>
      </c>
      <c r="AA547" s="410">
        <f t="shared" ref="AA547" si="1639">AA546</f>
        <v>0</v>
      </c>
      <c r="AB547" s="410">
        <f t="shared" ref="AB547" si="1640">AB546</f>
        <v>0</v>
      </c>
      <c r="AC547" s="410">
        <f t="shared" ref="AC547" si="1641">AC546</f>
        <v>0</v>
      </c>
      <c r="AD547" s="410">
        <f t="shared" ref="AD547" si="1642">AD546</f>
        <v>0</v>
      </c>
      <c r="AE547" s="410">
        <f t="shared" ref="AE547" si="1643">AE546</f>
        <v>0</v>
      </c>
      <c r="AF547" s="410">
        <f t="shared" ref="AF547" si="1644">AF546</f>
        <v>0</v>
      </c>
      <c r="AG547" s="410">
        <f t="shared" ref="AG547" si="1645">AG546</f>
        <v>0</v>
      </c>
      <c r="AH547" s="410">
        <f t="shared" ref="AH547" si="1646">AH546</f>
        <v>0</v>
      </c>
      <c r="AI547" s="410">
        <f t="shared" ref="AI547" si="1647">AI546</f>
        <v>0</v>
      </c>
      <c r="AJ547" s="410">
        <f t="shared" ref="AJ547" si="1648">AJ546</f>
        <v>0</v>
      </c>
      <c r="AK547" s="410">
        <f t="shared" ref="AK547" si="1649">AK546</f>
        <v>0</v>
      </c>
      <c r="AL547" s="410">
        <f t="shared" ref="AL547" si="1650">AL546</f>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51">Z549</f>
        <v>0</v>
      </c>
      <c r="AA550" s="410">
        <f t="shared" ref="AA550" si="1652">AA549</f>
        <v>0</v>
      </c>
      <c r="AB550" s="410">
        <f t="shared" ref="AB550" si="1653">AB549</f>
        <v>0</v>
      </c>
      <c r="AC550" s="410">
        <f t="shared" ref="AC550" si="1654">AC549</f>
        <v>0</v>
      </c>
      <c r="AD550" s="410">
        <f t="shared" ref="AD550" si="1655">AD549</f>
        <v>0</v>
      </c>
      <c r="AE550" s="410">
        <f t="shared" ref="AE550" si="1656">AE549</f>
        <v>0</v>
      </c>
      <c r="AF550" s="410">
        <f t="shared" ref="AF550" si="1657">AF549</f>
        <v>0</v>
      </c>
      <c r="AG550" s="410">
        <f t="shared" ref="AG550" si="1658">AG549</f>
        <v>0</v>
      </c>
      <c r="AH550" s="410">
        <f t="shared" ref="AH550" si="1659">AH549</f>
        <v>0</v>
      </c>
      <c r="AI550" s="410">
        <f t="shared" ref="AI550" si="1660">AI549</f>
        <v>0</v>
      </c>
      <c r="AJ550" s="410">
        <f t="shared" ref="AJ550" si="1661">AJ549</f>
        <v>0</v>
      </c>
      <c r="AK550" s="410">
        <f t="shared" ref="AK550" si="1662">AK549</f>
        <v>0</v>
      </c>
      <c r="AL550" s="410">
        <f t="shared" ref="AL550" si="1663">AL549</f>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4">Z552</f>
        <v>0</v>
      </c>
      <c r="AA553" s="410">
        <f t="shared" ref="AA553" si="1665">AA552</f>
        <v>0</v>
      </c>
      <c r="AB553" s="410">
        <f t="shared" ref="AB553" si="1666">AB552</f>
        <v>0</v>
      </c>
      <c r="AC553" s="410">
        <f t="shared" ref="AC553" si="1667">AC552</f>
        <v>0</v>
      </c>
      <c r="AD553" s="410">
        <f t="shared" ref="AD553" si="1668">AD552</f>
        <v>0</v>
      </c>
      <c r="AE553" s="410">
        <f t="shared" ref="AE553" si="1669">AE552</f>
        <v>0</v>
      </c>
      <c r="AF553" s="410">
        <f t="shared" ref="AF553" si="1670">AF552</f>
        <v>0</v>
      </c>
      <c r="AG553" s="410">
        <f t="shared" ref="AG553" si="1671">AG552</f>
        <v>0</v>
      </c>
      <c r="AH553" s="410">
        <f t="shared" ref="AH553" si="1672">AH552</f>
        <v>0</v>
      </c>
      <c r="AI553" s="410">
        <f t="shared" ref="AI553" si="1673">AI552</f>
        <v>0</v>
      </c>
      <c r="AJ553" s="410">
        <f t="shared" ref="AJ553" si="1674">AJ552</f>
        <v>0</v>
      </c>
      <c r="AK553" s="410">
        <f t="shared" ref="AK553" si="1675">AK552</f>
        <v>0</v>
      </c>
      <c r="AL553" s="410">
        <f t="shared" ref="AL553" si="1676">AL552</f>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7">Z555</f>
        <v>0</v>
      </c>
      <c r="AA556" s="410">
        <f t="shared" ref="AA556" si="1678">AA555</f>
        <v>0</v>
      </c>
      <c r="AB556" s="410">
        <f t="shared" ref="AB556" si="1679">AB555</f>
        <v>0</v>
      </c>
      <c r="AC556" s="410">
        <f t="shared" ref="AC556" si="1680">AC555</f>
        <v>0</v>
      </c>
      <c r="AD556" s="410">
        <f t="shared" ref="AD556" si="1681">AD555</f>
        <v>0</v>
      </c>
      <c r="AE556" s="410">
        <f t="shared" ref="AE556" si="1682">AE555</f>
        <v>0</v>
      </c>
      <c r="AF556" s="410">
        <f t="shared" ref="AF556" si="1683">AF555</f>
        <v>0</v>
      </c>
      <c r="AG556" s="410">
        <f t="shared" ref="AG556" si="1684">AG555</f>
        <v>0</v>
      </c>
      <c r="AH556" s="410">
        <f t="shared" ref="AH556" si="1685">AH555</f>
        <v>0</v>
      </c>
      <c r="AI556" s="410">
        <f t="shared" ref="AI556" si="1686">AI555</f>
        <v>0</v>
      </c>
      <c r="AJ556" s="410">
        <f t="shared" ref="AJ556" si="1687">AJ555</f>
        <v>0</v>
      </c>
      <c r="AK556" s="410">
        <f t="shared" ref="AK556" si="1688">AK555</f>
        <v>0</v>
      </c>
      <c r="AL556" s="410">
        <f t="shared" ref="AL556" si="1689">AL555</f>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f>+'7.  Persistence Report'!AZ77</f>
        <v>672</v>
      </c>
      <c r="H558" s="294"/>
      <c r="I558" s="294"/>
      <c r="J558" s="294"/>
      <c r="K558" s="294"/>
      <c r="L558" s="294"/>
      <c r="M558" s="294"/>
      <c r="N558" s="294">
        <v>12</v>
      </c>
      <c r="O558" s="294"/>
      <c r="P558" s="294"/>
      <c r="Q558" s="294"/>
      <c r="R558" s="294">
        <f>+'7.  Persistence Report'!W77</f>
        <v>0</v>
      </c>
      <c r="S558" s="294"/>
      <c r="T558" s="294"/>
      <c r="U558" s="294"/>
      <c r="V558" s="294"/>
      <c r="W558" s="294"/>
      <c r="X558" s="294"/>
      <c r="Y558" s="425">
        <v>1</v>
      </c>
      <c r="Z558" s="409"/>
      <c r="AA558" s="409"/>
      <c r="AB558" s="409"/>
      <c r="AC558" s="409"/>
      <c r="AD558" s="409"/>
      <c r="AE558" s="409"/>
      <c r="AF558" s="414"/>
      <c r="AG558" s="414"/>
      <c r="AH558" s="414"/>
      <c r="AI558" s="414"/>
      <c r="AJ558" s="414"/>
      <c r="AK558" s="414"/>
      <c r="AL558" s="414"/>
      <c r="AM558" s="295">
        <f>SUM(Y558:AL558)</f>
        <v>1</v>
      </c>
    </row>
    <row r="559" spans="1:39" outlineLevel="1">
      <c r="A559" s="531"/>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1</v>
      </c>
      <c r="Z559" s="410">
        <f t="shared" ref="Z559" si="1690">Z558</f>
        <v>0</v>
      </c>
      <c r="AA559" s="410">
        <f t="shared" ref="AA559" si="1691">AA558</f>
        <v>0</v>
      </c>
      <c r="AB559" s="410">
        <f t="shared" ref="AB559" si="1692">AB558</f>
        <v>0</v>
      </c>
      <c r="AC559" s="410">
        <f t="shared" ref="AC559" si="1693">AC558</f>
        <v>0</v>
      </c>
      <c r="AD559" s="410">
        <f t="shared" ref="AD559" si="1694">AD558</f>
        <v>0</v>
      </c>
      <c r="AE559" s="410">
        <f t="shared" ref="AE559" si="1695">AE558</f>
        <v>0</v>
      </c>
      <c r="AF559" s="410">
        <f t="shared" ref="AF559" si="1696">AF558</f>
        <v>0</v>
      </c>
      <c r="AG559" s="410">
        <f t="shared" ref="AG559" si="1697">AG558</f>
        <v>0</v>
      </c>
      <c r="AH559" s="410">
        <f t="shared" ref="AH559" si="1698">AH558</f>
        <v>0</v>
      </c>
      <c r="AI559" s="410">
        <f t="shared" ref="AI559" si="1699">AI558</f>
        <v>0</v>
      </c>
      <c r="AJ559" s="410">
        <f t="shared" ref="AJ559" si="1700">AJ558</f>
        <v>0</v>
      </c>
      <c r="AK559" s="410">
        <f t="shared" ref="AK559" si="1701">AK558</f>
        <v>0</v>
      </c>
      <c r="AL559" s="410">
        <f t="shared" ref="AL559" si="1702">AL558</f>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0</v>
      </c>
      <c r="E561" s="328"/>
      <c r="F561" s="328">
        <f>SUM(F471:F559)</f>
        <v>0</v>
      </c>
      <c r="G561" s="328">
        <f>SUM(G471:G559)</f>
        <v>6072219</v>
      </c>
      <c r="H561" s="328">
        <f t="shared" ref="H561:M561" si="1703">SUM(H471:H559)</f>
        <v>0</v>
      </c>
      <c r="I561" s="328">
        <f t="shared" si="1703"/>
        <v>0</v>
      </c>
      <c r="J561" s="328">
        <f t="shared" si="1703"/>
        <v>0</v>
      </c>
      <c r="K561" s="328">
        <f t="shared" si="1703"/>
        <v>0</v>
      </c>
      <c r="L561" s="328">
        <f t="shared" si="1703"/>
        <v>0</v>
      </c>
      <c r="M561" s="328">
        <f t="shared" si="1703"/>
        <v>0</v>
      </c>
      <c r="N561" s="328"/>
      <c r="O561" s="328">
        <f>SUM(O404:O559)</f>
        <v>0</v>
      </c>
      <c r="P561" s="328">
        <f t="shared" ref="P561:X561" si="1704">SUM(P471:P559)</f>
        <v>0</v>
      </c>
      <c r="Q561" s="328">
        <f t="shared" ref="Q561" si="1705">SUM(Q471:Q559)</f>
        <v>0</v>
      </c>
      <c r="R561" s="328">
        <f t="shared" si="1704"/>
        <v>826</v>
      </c>
      <c r="S561" s="328">
        <f t="shared" si="1704"/>
        <v>0</v>
      </c>
      <c r="T561" s="328">
        <f t="shared" si="1704"/>
        <v>0</v>
      </c>
      <c r="U561" s="328">
        <f t="shared" si="1704"/>
        <v>0</v>
      </c>
      <c r="V561" s="328">
        <f t="shared" si="1704"/>
        <v>0</v>
      </c>
      <c r="W561" s="328">
        <f t="shared" si="1704"/>
        <v>0</v>
      </c>
      <c r="X561" s="328">
        <f t="shared" si="1704"/>
        <v>0</v>
      </c>
      <c r="Y561" s="328">
        <f>IF(Y402="kWh",SUMPRODUCT(D404:D559,Y404:Y559))</f>
        <v>0</v>
      </c>
      <c r="Z561" s="328">
        <f>IF(Z402="kWh",SUMPRODUCT(D404:D559,Z404:Z559))</f>
        <v>0</v>
      </c>
      <c r="AA561" s="328">
        <f>IF(AA402="kw",SUMPRODUCT(N404:N559,O404:O559,AA404:AA559),SUMPRODUCT(D404:D559,AA404:AA559))</f>
        <v>0</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1.24E-2</v>
      </c>
      <c r="Z564" s="340">
        <f>HLOOKUP(Z$35,'3.  Distribution Rates'!$C$122:$P$133,9,FALSE)</f>
        <v>1.66E-2</v>
      </c>
      <c r="AA564" s="340">
        <f>HLOOKUP(AA$35,'3.  Distribution Rates'!$C$122:$P$133,9,FALSE)</f>
        <v>3.2425999999999999</v>
      </c>
      <c r="AB564" s="340">
        <f>HLOOKUP(AB$35,'3.  Distribution Rates'!$C$122:$P$133,9,FALSE)</f>
        <v>8.8894000000000002</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706">SUM(Y565:AL565)</f>
        <v>0</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706"/>
        <v>0</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706"/>
        <v>0</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706"/>
        <v>0</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7">Y209*Y564</f>
        <v>0</v>
      </c>
      <c r="Z569" s="377">
        <f t="shared" si="1707"/>
        <v>0</v>
      </c>
      <c r="AA569" s="377">
        <f t="shared" si="1707"/>
        <v>0</v>
      </c>
      <c r="AB569" s="377">
        <f>AB209*AB564</f>
        <v>0</v>
      </c>
      <c r="AC569" s="377">
        <f t="shared" si="1707"/>
        <v>0</v>
      </c>
      <c r="AD569" s="377">
        <f t="shared" si="1707"/>
        <v>0</v>
      </c>
      <c r="AE569" s="377">
        <f t="shared" si="1707"/>
        <v>0</v>
      </c>
      <c r="AF569" s="377">
        <f t="shared" si="1707"/>
        <v>0</v>
      </c>
      <c r="AG569" s="377">
        <f t="shared" si="1707"/>
        <v>0</v>
      </c>
      <c r="AH569" s="377">
        <f t="shared" si="1707"/>
        <v>0</v>
      </c>
      <c r="AI569" s="377">
        <f t="shared" si="1707"/>
        <v>0</v>
      </c>
      <c r="AJ569" s="377">
        <f t="shared" si="1707"/>
        <v>0</v>
      </c>
      <c r="AK569" s="377">
        <f t="shared" si="1707"/>
        <v>0</v>
      </c>
      <c r="AL569" s="377">
        <f t="shared" si="1707"/>
        <v>0</v>
      </c>
      <c r="AM569" s="628">
        <f t="shared" si="1706"/>
        <v>0</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0</v>
      </c>
      <c r="Z570" s="377">
        <f>Z392*Z564</f>
        <v>0</v>
      </c>
      <c r="AA570" s="377">
        <f t="shared" ref="AA570:AL570" si="1708">AA392*AA564</f>
        <v>0</v>
      </c>
      <c r="AB570" s="377">
        <f>AB392*AB564</f>
        <v>0</v>
      </c>
      <c r="AC570" s="377">
        <f t="shared" si="1708"/>
        <v>0</v>
      </c>
      <c r="AD570" s="377">
        <f t="shared" si="1708"/>
        <v>0</v>
      </c>
      <c r="AE570" s="377">
        <f t="shared" si="1708"/>
        <v>0</v>
      </c>
      <c r="AF570" s="377">
        <f t="shared" si="1708"/>
        <v>0</v>
      </c>
      <c r="AG570" s="377">
        <f t="shared" si="1708"/>
        <v>0</v>
      </c>
      <c r="AH570" s="377">
        <f t="shared" si="1708"/>
        <v>0</v>
      </c>
      <c r="AI570" s="377">
        <f t="shared" si="1708"/>
        <v>0</v>
      </c>
      <c r="AJ570" s="377">
        <f t="shared" si="1708"/>
        <v>0</v>
      </c>
      <c r="AK570" s="377">
        <f t="shared" si="1708"/>
        <v>0</v>
      </c>
      <c r="AL570" s="377">
        <f t="shared" si="1708"/>
        <v>0</v>
      </c>
      <c r="AM570" s="628">
        <f t="shared" si="1706"/>
        <v>0</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0</v>
      </c>
      <c r="Z571" s="377">
        <f t="shared" ref="Z571:AL571" si="1709">Z561*Z564</f>
        <v>0</v>
      </c>
      <c r="AA571" s="377">
        <f t="shared" si="1709"/>
        <v>0</v>
      </c>
      <c r="AB571" s="377">
        <f t="shared" si="1709"/>
        <v>0</v>
      </c>
      <c r="AC571" s="377">
        <f t="shared" si="1709"/>
        <v>0</v>
      </c>
      <c r="AD571" s="377">
        <f t="shared" si="1709"/>
        <v>0</v>
      </c>
      <c r="AE571" s="377">
        <f t="shared" si="1709"/>
        <v>0</v>
      </c>
      <c r="AF571" s="377">
        <f t="shared" si="1709"/>
        <v>0</v>
      </c>
      <c r="AG571" s="377">
        <f t="shared" si="1709"/>
        <v>0</v>
      </c>
      <c r="AH571" s="377">
        <f t="shared" si="1709"/>
        <v>0</v>
      </c>
      <c r="AI571" s="377">
        <f t="shared" si="1709"/>
        <v>0</v>
      </c>
      <c r="AJ571" s="377">
        <f t="shared" si="1709"/>
        <v>0</v>
      </c>
      <c r="AK571" s="377">
        <f t="shared" si="1709"/>
        <v>0</v>
      </c>
      <c r="AL571" s="377">
        <f t="shared" si="1709"/>
        <v>0</v>
      </c>
      <c r="AM571" s="628">
        <f t="shared" si="1706"/>
        <v>0</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0</v>
      </c>
      <c r="Z572" s="345">
        <f>SUM(Z565:Z571)</f>
        <v>0</v>
      </c>
      <c r="AA572" s="345">
        <f t="shared" ref="AA572:AE572" si="1710">SUM(AA565:AA571)</f>
        <v>0</v>
      </c>
      <c r="AB572" s="345">
        <f t="shared" si="1710"/>
        <v>0</v>
      </c>
      <c r="AC572" s="345">
        <f t="shared" si="1710"/>
        <v>0</v>
      </c>
      <c r="AD572" s="345">
        <f>SUM(AD565:AD571)</f>
        <v>0</v>
      </c>
      <c r="AE572" s="345">
        <f t="shared" si="1710"/>
        <v>0</v>
      </c>
      <c r="AF572" s="345">
        <f>SUM(AF565:AF571)</f>
        <v>0</v>
      </c>
      <c r="AG572" s="345">
        <f>SUM(AG565:AG571)</f>
        <v>0</v>
      </c>
      <c r="AH572" s="345">
        <f t="shared" ref="AH572:AL572" si="1711">SUM(AH565:AH571)</f>
        <v>0</v>
      </c>
      <c r="AI572" s="345">
        <f t="shared" si="1711"/>
        <v>0</v>
      </c>
      <c r="AJ572" s="345">
        <f>SUM(AJ565:AJ571)</f>
        <v>0</v>
      </c>
      <c r="AK572" s="345">
        <f t="shared" si="1711"/>
        <v>0</v>
      </c>
      <c r="AL572" s="345">
        <f t="shared" si="1711"/>
        <v>0</v>
      </c>
      <c r="AM572" s="406">
        <f>SUM(AM565:AM571)</f>
        <v>0</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712">Z562*Z564</f>
        <v>0</v>
      </c>
      <c r="AA573" s="346">
        <f t="shared" si="1712"/>
        <v>0</v>
      </c>
      <c r="AB573" s="346">
        <f t="shared" si="1712"/>
        <v>0</v>
      </c>
      <c r="AC573" s="346">
        <f t="shared" si="1712"/>
        <v>0</v>
      </c>
      <c r="AD573" s="346">
        <f>AD562*AD564</f>
        <v>0</v>
      </c>
      <c r="AE573" s="346">
        <f t="shared" si="1712"/>
        <v>0</v>
      </c>
      <c r="AF573" s="346">
        <f>AF562*AF564</f>
        <v>0</v>
      </c>
      <c r="AG573" s="346">
        <f t="shared" ref="AG573:AL573" si="1713">AG562*AG564</f>
        <v>0</v>
      </c>
      <c r="AH573" s="346">
        <f t="shared" si="1713"/>
        <v>0</v>
      </c>
      <c r="AI573" s="346">
        <f t="shared" si="1713"/>
        <v>0</v>
      </c>
      <c r="AJ573" s="346">
        <f>AJ562*AJ564</f>
        <v>0</v>
      </c>
      <c r="AK573" s="346">
        <f>AK562*AK564</f>
        <v>0</v>
      </c>
      <c r="AL573" s="346">
        <f t="shared" si="1713"/>
        <v>0</v>
      </c>
      <c r="AM573" s="406">
        <f>SUM(Y573:AL573)</f>
        <v>0</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0</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0</v>
      </c>
      <c r="Z576" s="290">
        <f>SUMPRODUCT(E404:E559,Z404:Z559)</f>
        <v>0</v>
      </c>
      <c r="AA576" s="290">
        <f>IF(AA402="kw",SUMPRODUCT($N$404:$N$559,$P$404:$P$559,AA404:AA559),SUMPRODUCT($E$404:$E$559,AA404:AA559))</f>
        <v>0</v>
      </c>
      <c r="AB576" s="290">
        <f>IF(AB402="kw",SUMPRODUCT($N$404:$N$559,$P$404:$P$559,AB404:AB559),SUMPRODUCT($E$404:$E$559,AB404:AB559))</f>
        <v>0</v>
      </c>
      <c r="AC576" s="290">
        <f>IF(AC402="kw",SUMPRODUCT($N$404:$N$559,$P$404:$P$559,AC404:AC559),SUMPRODUCT($E$404:$E$559,AC404:AC559))</f>
        <v>0</v>
      </c>
      <c r="AD576" s="290">
        <f t="shared" ref="AD576:AL576" si="1714">IF(AD402="kw",SUMPRODUCT($N$404:$N$559,$P$404:$P$559,AD404:AD559),SUMPRODUCT($E$404:$E$559,AD404:AD559))</f>
        <v>0</v>
      </c>
      <c r="AE576" s="290">
        <f t="shared" si="1714"/>
        <v>0</v>
      </c>
      <c r="AF576" s="290">
        <f t="shared" si="1714"/>
        <v>0</v>
      </c>
      <c r="AG576" s="290">
        <f t="shared" si="1714"/>
        <v>0</v>
      </c>
      <c r="AH576" s="290">
        <f t="shared" si="1714"/>
        <v>0</v>
      </c>
      <c r="AI576" s="290">
        <f t="shared" si="1714"/>
        <v>0</v>
      </c>
      <c r="AJ576" s="290">
        <f t="shared" si="1714"/>
        <v>0</v>
      </c>
      <c r="AK576" s="290">
        <f t="shared" si="1714"/>
        <v>0</v>
      </c>
      <c r="AL576" s="290">
        <f t="shared" si="1714"/>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0</v>
      </c>
      <c r="Z577" s="290">
        <f>SUMPRODUCT(F404:F559,Z404:Z559)</f>
        <v>0</v>
      </c>
      <c r="AA577" s="290">
        <f t="shared" ref="AA577:AL577" si="1715">IF(AA402="kw",SUMPRODUCT($N$404:$N$559,$Q$404:$Q$559,AA404:AA559),SUMPRODUCT($F$404:$F$559,AA404:AA559))</f>
        <v>0</v>
      </c>
      <c r="AB577" s="290">
        <f t="shared" si="1715"/>
        <v>0</v>
      </c>
      <c r="AC577" s="290">
        <f>IF(AC402="kw",SUMPRODUCT($N$404:$N$559,$Q$404:$Q$559,AC404:AC559),SUMPRODUCT($F$404:$F$559,AC404:AC559))</f>
        <v>0</v>
      </c>
      <c r="AD577" s="290">
        <f t="shared" si="1715"/>
        <v>0</v>
      </c>
      <c r="AE577" s="290">
        <f t="shared" si="1715"/>
        <v>0</v>
      </c>
      <c r="AF577" s="290">
        <f t="shared" si="1715"/>
        <v>0</v>
      </c>
      <c r="AG577" s="290">
        <f t="shared" si="1715"/>
        <v>0</v>
      </c>
      <c r="AH577" s="290">
        <f t="shared" si="1715"/>
        <v>0</v>
      </c>
      <c r="AI577" s="290">
        <f t="shared" si="1715"/>
        <v>0</v>
      </c>
      <c r="AJ577" s="290">
        <f t="shared" si="1715"/>
        <v>0</v>
      </c>
      <c r="AK577" s="290">
        <f t="shared" si="1715"/>
        <v>0</v>
      </c>
      <c r="AL577" s="290">
        <f t="shared" si="1715"/>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113262</v>
      </c>
      <c r="Z578" s="325">
        <f>SUMPRODUCT(G404:G559,Z404:Z559)</f>
        <v>465374.4</v>
      </c>
      <c r="AA578" s="325">
        <f t="shared" ref="AA578:AL578" si="1716">IF(AA402="kw",SUMPRODUCT($N$404:$N$559,$R$404:$R$559,AA404:AA559),SUMPRODUCT($G$404:$G$559,AA404:AA559))</f>
        <v>6350.4000000000005</v>
      </c>
      <c r="AB578" s="325">
        <f t="shared" si="1716"/>
        <v>0</v>
      </c>
      <c r="AC578" s="325">
        <f>IF(AC402="kw",SUMPRODUCT($N$404:$N$559,$R$404:$R$559,AC404:AC559),SUMPRODUCT($G$404:$G$559,AC404:AC559))</f>
        <v>0</v>
      </c>
      <c r="AD578" s="325">
        <f t="shared" si="1716"/>
        <v>0</v>
      </c>
      <c r="AE578" s="325">
        <f t="shared" si="1716"/>
        <v>0</v>
      </c>
      <c r="AF578" s="325">
        <f t="shared" si="1716"/>
        <v>0</v>
      </c>
      <c r="AG578" s="325">
        <f t="shared" si="1716"/>
        <v>0</v>
      </c>
      <c r="AH578" s="325">
        <f t="shared" si="1716"/>
        <v>0</v>
      </c>
      <c r="AI578" s="325">
        <f t="shared" si="1716"/>
        <v>0</v>
      </c>
      <c r="AJ578" s="325">
        <f t="shared" si="1716"/>
        <v>0</v>
      </c>
      <c r="AK578" s="325">
        <f t="shared" si="1716"/>
        <v>0</v>
      </c>
      <c r="AL578" s="325">
        <f t="shared" si="1716"/>
        <v>0</v>
      </c>
      <c r="AM578" s="385"/>
    </row>
    <row r="579" spans="1:39" ht="22.5" customHeight="1">
      <c r="B579" s="367" t="s">
        <v>582</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9" t="s">
        <v>526</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06" t="s">
        <v>211</v>
      </c>
      <c r="C583" s="808" t="s">
        <v>33</v>
      </c>
      <c r="D583" s="283" t="s">
        <v>422</v>
      </c>
      <c r="E583" s="810" t="s">
        <v>209</v>
      </c>
      <c r="F583" s="811"/>
      <c r="G583" s="811"/>
      <c r="H583" s="811"/>
      <c r="I583" s="811"/>
      <c r="J583" s="811"/>
      <c r="K583" s="811"/>
      <c r="L583" s="811"/>
      <c r="M583" s="812"/>
      <c r="N583" s="813" t="s">
        <v>213</v>
      </c>
      <c r="O583" s="283" t="s">
        <v>423</v>
      </c>
      <c r="P583" s="810" t="s">
        <v>212</v>
      </c>
      <c r="Q583" s="811"/>
      <c r="R583" s="811"/>
      <c r="S583" s="811"/>
      <c r="T583" s="811"/>
      <c r="U583" s="811"/>
      <c r="V583" s="811"/>
      <c r="W583" s="811"/>
      <c r="X583" s="812"/>
      <c r="Y583" s="803" t="s">
        <v>243</v>
      </c>
      <c r="Z583" s="804"/>
      <c r="AA583" s="804"/>
      <c r="AB583" s="804"/>
      <c r="AC583" s="804"/>
      <c r="AD583" s="804"/>
      <c r="AE583" s="804"/>
      <c r="AF583" s="804"/>
      <c r="AG583" s="804"/>
      <c r="AH583" s="804"/>
      <c r="AI583" s="804"/>
      <c r="AJ583" s="804"/>
      <c r="AK583" s="804"/>
      <c r="AL583" s="804"/>
      <c r="AM583" s="805"/>
    </row>
    <row r="584" spans="1:39" ht="68.25" customHeight="1">
      <c r="B584" s="807"/>
      <c r="C584" s="809"/>
      <c r="D584" s="284">
        <v>2018</v>
      </c>
      <c r="E584" s="284">
        <v>2019</v>
      </c>
      <c r="F584" s="284">
        <v>2020</v>
      </c>
      <c r="G584" s="284">
        <v>2021</v>
      </c>
      <c r="H584" s="284">
        <v>2022</v>
      </c>
      <c r="I584" s="284">
        <v>2023</v>
      </c>
      <c r="J584" s="284">
        <v>2024</v>
      </c>
      <c r="K584" s="284">
        <v>2025</v>
      </c>
      <c r="L584" s="284">
        <v>2026</v>
      </c>
      <c r="M584" s="284">
        <v>2027</v>
      </c>
      <c r="N584" s="814"/>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 Lights</v>
      </c>
      <c r="AC584" s="284" t="str">
        <f>'1.  LRAMVA Summary'!H52</f>
        <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f>'1.  LRAMVA Summary'!H53</f>
        <v>0</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31"/>
      <c r="B586" s="503"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31">
        <v>1</v>
      </c>
      <c r="B587" s="427" t="s">
        <v>95</v>
      </c>
      <c r="C587" s="290" t="s">
        <v>25</v>
      </c>
      <c r="D587" s="294"/>
      <c r="E587" s="294"/>
      <c r="F587" s="294">
        <f>+'7.  Persistence Report'!AZ38</f>
        <v>192521.92689164312</v>
      </c>
      <c r="G587" s="294"/>
      <c r="H587" s="294"/>
      <c r="I587" s="294"/>
      <c r="J587" s="294"/>
      <c r="K587" s="294"/>
      <c r="L587" s="294"/>
      <c r="M587" s="294"/>
      <c r="N587" s="290"/>
      <c r="O587" s="294"/>
      <c r="P587" s="294"/>
      <c r="Q587" s="294">
        <f>+'7.  Persistence Report'!U38</f>
        <v>0</v>
      </c>
      <c r="R587" s="294"/>
      <c r="S587" s="294"/>
      <c r="T587" s="294"/>
      <c r="U587" s="294"/>
      <c r="V587" s="294"/>
      <c r="W587" s="294"/>
      <c r="X587" s="294"/>
      <c r="Y587" s="409">
        <v>1</v>
      </c>
      <c r="Z587" s="409"/>
      <c r="AA587" s="409"/>
      <c r="AB587" s="409"/>
      <c r="AC587" s="409"/>
      <c r="AD587" s="409"/>
      <c r="AE587" s="409"/>
      <c r="AF587" s="409"/>
      <c r="AG587" s="409"/>
      <c r="AH587" s="409"/>
      <c r="AI587" s="409"/>
      <c r="AJ587" s="409"/>
      <c r="AK587" s="409"/>
      <c r="AL587" s="409"/>
      <c r="AM587" s="295">
        <f>SUM(Y587:AL587)</f>
        <v>1</v>
      </c>
    </row>
    <row r="588" spans="1:39" outlineLevel="1">
      <c r="A588" s="531"/>
      <c r="B588" s="293" t="s">
        <v>310</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1</v>
      </c>
      <c r="Z588" s="410">
        <f t="shared" ref="Z588" si="1717">Z587</f>
        <v>0</v>
      </c>
      <c r="AA588" s="410">
        <f t="shared" ref="AA588" si="1718">AA587</f>
        <v>0</v>
      </c>
      <c r="AB588" s="410">
        <f t="shared" ref="AB588" si="1719">AB587</f>
        <v>0</v>
      </c>
      <c r="AC588" s="410">
        <f t="shared" ref="AC588" si="1720">AC587</f>
        <v>0</v>
      </c>
      <c r="AD588" s="410">
        <f t="shared" ref="AD588" si="1721">AD587</f>
        <v>0</v>
      </c>
      <c r="AE588" s="410">
        <f t="shared" ref="AE588" si="1722">AE587</f>
        <v>0</v>
      </c>
      <c r="AF588" s="410">
        <f t="shared" ref="AF588" si="1723">AF587</f>
        <v>0</v>
      </c>
      <c r="AG588" s="410">
        <f t="shared" ref="AG588" si="1724">AG587</f>
        <v>0</v>
      </c>
      <c r="AH588" s="410">
        <f t="shared" ref="AH588" si="1725">AH587</f>
        <v>0</v>
      </c>
      <c r="AI588" s="410">
        <f t="shared" ref="AI588" si="1726">AI587</f>
        <v>0</v>
      </c>
      <c r="AJ588" s="410">
        <f t="shared" ref="AJ588" si="1727">AJ587</f>
        <v>0</v>
      </c>
      <c r="AK588" s="410">
        <f t="shared" ref="AK588" si="1728">AK587</f>
        <v>0</v>
      </c>
      <c r="AL588" s="410">
        <f t="shared" ref="AL588" si="1729">AL587</f>
        <v>0</v>
      </c>
      <c r="AM588" s="296"/>
    </row>
    <row r="589" spans="1:39" ht="15.75"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outlineLevel="1">
      <c r="A591" s="531"/>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730">Z590</f>
        <v>0</v>
      </c>
      <c r="AA591" s="410">
        <f t="shared" ref="AA591" si="1731">AA590</f>
        <v>0</v>
      </c>
      <c r="AB591" s="410">
        <f t="shared" ref="AB591" si="1732">AB590</f>
        <v>0</v>
      </c>
      <c r="AC591" s="410">
        <f t="shared" ref="AC591" si="1733">AC590</f>
        <v>0</v>
      </c>
      <c r="AD591" s="410">
        <f t="shared" ref="AD591" si="1734">AD590</f>
        <v>0</v>
      </c>
      <c r="AE591" s="410">
        <f t="shared" ref="AE591" si="1735">AE590</f>
        <v>0</v>
      </c>
      <c r="AF591" s="410">
        <f t="shared" ref="AF591" si="1736">AF590</f>
        <v>0</v>
      </c>
      <c r="AG591" s="410">
        <f t="shared" ref="AG591" si="1737">AG590</f>
        <v>0</v>
      </c>
      <c r="AH591" s="410">
        <f t="shared" ref="AH591" si="1738">AH590</f>
        <v>0</v>
      </c>
      <c r="AI591" s="410">
        <f t="shared" ref="AI591" si="1739">AI590</f>
        <v>0</v>
      </c>
      <c r="AJ591" s="410">
        <f t="shared" ref="AJ591" si="1740">AJ590</f>
        <v>0</v>
      </c>
      <c r="AK591" s="410">
        <f t="shared" ref="AK591" si="1741">AK590</f>
        <v>0</v>
      </c>
      <c r="AL591" s="410">
        <f t="shared" ref="AL591" si="1742">AL590</f>
        <v>0</v>
      </c>
      <c r="AM591" s="296"/>
    </row>
    <row r="592" spans="1:39" ht="15.75"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outlineLevel="1">
      <c r="A594" s="531"/>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743">Z593</f>
        <v>0</v>
      </c>
      <c r="AA594" s="410">
        <f t="shared" ref="AA594" si="1744">AA593</f>
        <v>0</v>
      </c>
      <c r="AB594" s="410">
        <f t="shared" ref="AB594" si="1745">AB593</f>
        <v>0</v>
      </c>
      <c r="AC594" s="410">
        <f t="shared" ref="AC594" si="1746">AC593</f>
        <v>0</v>
      </c>
      <c r="AD594" s="410">
        <f t="shared" ref="AD594" si="1747">AD593</f>
        <v>0</v>
      </c>
      <c r="AE594" s="410">
        <f t="shared" ref="AE594" si="1748">AE593</f>
        <v>0</v>
      </c>
      <c r="AF594" s="410">
        <f t="shared" ref="AF594" si="1749">AF593</f>
        <v>0</v>
      </c>
      <c r="AG594" s="410">
        <f t="shared" ref="AG594" si="1750">AG593</f>
        <v>0</v>
      </c>
      <c r="AH594" s="410">
        <f t="shared" ref="AH594" si="1751">AH593</f>
        <v>0</v>
      </c>
      <c r="AI594" s="410">
        <f t="shared" ref="AI594" si="1752">AI593</f>
        <v>0</v>
      </c>
      <c r="AJ594" s="410">
        <f t="shared" ref="AJ594" si="1753">AJ593</f>
        <v>0</v>
      </c>
      <c r="AK594" s="410">
        <f t="shared" ref="AK594" si="1754">AK593</f>
        <v>0</v>
      </c>
      <c r="AL594" s="410">
        <f t="shared" ref="AL594" si="1755">AL593</f>
        <v>0</v>
      </c>
      <c r="AM594" s="296"/>
    </row>
    <row r="595" spans="1:39"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outlineLevel="1">
      <c r="A596" s="531">
        <v>4</v>
      </c>
      <c r="B596" s="519" t="s">
        <v>666</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outlineLevel="1">
      <c r="A597" s="531"/>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756">Z596</f>
        <v>0</v>
      </c>
      <c r="AA597" s="410">
        <f t="shared" ref="AA597" si="1757">AA596</f>
        <v>0</v>
      </c>
      <c r="AB597" s="410">
        <f t="shared" ref="AB597" si="1758">AB596</f>
        <v>0</v>
      </c>
      <c r="AC597" s="410">
        <f t="shared" ref="AC597" si="1759">AC596</f>
        <v>0</v>
      </c>
      <c r="AD597" s="410">
        <f t="shared" ref="AD597" si="1760">AD596</f>
        <v>0</v>
      </c>
      <c r="AE597" s="410">
        <f t="shared" ref="AE597" si="1761">AE596</f>
        <v>0</v>
      </c>
      <c r="AF597" s="410">
        <f t="shared" ref="AF597" si="1762">AF596</f>
        <v>0</v>
      </c>
      <c r="AG597" s="410">
        <f t="shared" ref="AG597" si="1763">AG596</f>
        <v>0</v>
      </c>
      <c r="AH597" s="410">
        <f t="shared" ref="AH597" si="1764">AH596</f>
        <v>0</v>
      </c>
      <c r="AI597" s="410">
        <f t="shared" ref="AI597" si="1765">AI596</f>
        <v>0</v>
      </c>
      <c r="AJ597" s="410">
        <f t="shared" ref="AJ597" si="1766">AJ596</f>
        <v>0</v>
      </c>
      <c r="AK597" s="410">
        <f t="shared" ref="AK597" si="1767">AK596</f>
        <v>0</v>
      </c>
      <c r="AL597" s="410">
        <f t="shared" ref="AL597" si="1768">AL596</f>
        <v>0</v>
      </c>
      <c r="AM597" s="296"/>
    </row>
    <row r="598" spans="1:39"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outlineLevel="1">
      <c r="A600" s="531"/>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769">Z599</f>
        <v>0</v>
      </c>
      <c r="AA600" s="410">
        <f t="shared" ref="AA600" si="1770">AA599</f>
        <v>0</v>
      </c>
      <c r="AB600" s="410">
        <f t="shared" ref="AB600" si="1771">AB599</f>
        <v>0</v>
      </c>
      <c r="AC600" s="410">
        <f t="shared" ref="AC600" si="1772">AC599</f>
        <v>0</v>
      </c>
      <c r="AD600" s="410">
        <f t="shared" ref="AD600" si="1773">AD599</f>
        <v>0</v>
      </c>
      <c r="AE600" s="410">
        <f t="shared" ref="AE600" si="1774">AE599</f>
        <v>0</v>
      </c>
      <c r="AF600" s="410">
        <f t="shared" ref="AF600" si="1775">AF599</f>
        <v>0</v>
      </c>
      <c r="AG600" s="410">
        <f t="shared" ref="AG600" si="1776">AG599</f>
        <v>0</v>
      </c>
      <c r="AH600" s="410">
        <f t="shared" ref="AH600" si="1777">AH599</f>
        <v>0</v>
      </c>
      <c r="AI600" s="410">
        <f t="shared" ref="AI600" si="1778">AI599</f>
        <v>0</v>
      </c>
      <c r="AJ600" s="410">
        <f t="shared" ref="AJ600" si="1779">AJ599</f>
        <v>0</v>
      </c>
      <c r="AK600" s="410">
        <f t="shared" ref="AK600" si="1780">AK599</f>
        <v>0</v>
      </c>
      <c r="AL600" s="410">
        <f t="shared" ref="AL600" si="1781">AL599</f>
        <v>0</v>
      </c>
      <c r="AM600" s="296"/>
    </row>
    <row r="601" spans="1:39"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outlineLevel="1">
      <c r="A602" s="531"/>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outlineLevel="1">
      <c r="A604" s="531"/>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82">Z603</f>
        <v>0</v>
      </c>
      <c r="AA604" s="410">
        <f t="shared" ref="AA604" si="1783">AA603</f>
        <v>0</v>
      </c>
      <c r="AB604" s="410">
        <f t="shared" ref="AB604" si="1784">AB603</f>
        <v>0</v>
      </c>
      <c r="AC604" s="410">
        <f t="shared" ref="AC604" si="1785">AC603</f>
        <v>0</v>
      </c>
      <c r="AD604" s="410">
        <f t="shared" ref="AD604" si="1786">AD603</f>
        <v>0</v>
      </c>
      <c r="AE604" s="410">
        <f t="shared" ref="AE604" si="1787">AE603</f>
        <v>0</v>
      </c>
      <c r="AF604" s="410">
        <f t="shared" ref="AF604" si="1788">AF603</f>
        <v>0</v>
      </c>
      <c r="AG604" s="410">
        <f t="shared" ref="AG604" si="1789">AG603</f>
        <v>0</v>
      </c>
      <c r="AH604" s="410">
        <f t="shared" ref="AH604" si="1790">AH603</f>
        <v>0</v>
      </c>
      <c r="AI604" s="410">
        <f t="shared" ref="AI604" si="1791">AI603</f>
        <v>0</v>
      </c>
      <c r="AJ604" s="410">
        <f t="shared" ref="AJ604" si="1792">AJ603</f>
        <v>0</v>
      </c>
      <c r="AK604" s="410">
        <f t="shared" ref="AK604" si="1793">AK603</f>
        <v>0</v>
      </c>
      <c r="AL604" s="410">
        <f t="shared" ref="AL604" si="1794">AL603</f>
        <v>0</v>
      </c>
      <c r="AM604" s="310"/>
    </row>
    <row r="605" spans="1:39"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outlineLevel="1">
      <c r="A607" s="531"/>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95">Z606</f>
        <v>0</v>
      </c>
      <c r="AA607" s="410">
        <f t="shared" ref="AA607" si="1796">AA606</f>
        <v>0</v>
      </c>
      <c r="AB607" s="410">
        <f t="shared" ref="AB607" si="1797">AB606</f>
        <v>0</v>
      </c>
      <c r="AC607" s="410">
        <f t="shared" ref="AC607" si="1798">AC606</f>
        <v>0</v>
      </c>
      <c r="AD607" s="410">
        <f t="shared" ref="AD607" si="1799">AD606</f>
        <v>0</v>
      </c>
      <c r="AE607" s="410">
        <f t="shared" ref="AE607" si="1800">AE606</f>
        <v>0</v>
      </c>
      <c r="AF607" s="410">
        <f t="shared" ref="AF607" si="1801">AF606</f>
        <v>0</v>
      </c>
      <c r="AG607" s="410">
        <f t="shared" ref="AG607" si="1802">AG606</f>
        <v>0</v>
      </c>
      <c r="AH607" s="410">
        <f t="shared" ref="AH607" si="1803">AH606</f>
        <v>0</v>
      </c>
      <c r="AI607" s="410">
        <f t="shared" ref="AI607" si="1804">AI606</f>
        <v>0</v>
      </c>
      <c r="AJ607" s="410">
        <f t="shared" ref="AJ607" si="1805">AJ606</f>
        <v>0</v>
      </c>
      <c r="AK607" s="410">
        <f t="shared" ref="AK607" si="1806">AK606</f>
        <v>0</v>
      </c>
      <c r="AL607" s="410">
        <f t="shared" ref="AL607" si="1807">AL606</f>
        <v>0</v>
      </c>
      <c r="AM607" s="310"/>
    </row>
    <row r="608" spans="1:39"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outlineLevel="1">
      <c r="A610" s="531"/>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8">Z609</f>
        <v>0</v>
      </c>
      <c r="AA610" s="410">
        <f t="shared" ref="AA610" si="1809">AA609</f>
        <v>0</v>
      </c>
      <c r="AB610" s="410">
        <f t="shared" ref="AB610" si="1810">AB609</f>
        <v>0</v>
      </c>
      <c r="AC610" s="410">
        <f t="shared" ref="AC610" si="1811">AC609</f>
        <v>0</v>
      </c>
      <c r="AD610" s="410">
        <f t="shared" ref="AD610" si="1812">AD609</f>
        <v>0</v>
      </c>
      <c r="AE610" s="410">
        <f t="shared" ref="AE610" si="1813">AE609</f>
        <v>0</v>
      </c>
      <c r="AF610" s="410">
        <f t="shared" ref="AF610" si="1814">AF609</f>
        <v>0</v>
      </c>
      <c r="AG610" s="410">
        <f t="shared" ref="AG610" si="1815">AG609</f>
        <v>0</v>
      </c>
      <c r="AH610" s="410">
        <f t="shared" ref="AH610" si="1816">AH609</f>
        <v>0</v>
      </c>
      <c r="AI610" s="410">
        <f t="shared" ref="AI610" si="1817">AI609</f>
        <v>0</v>
      </c>
      <c r="AJ610" s="410">
        <f t="shared" ref="AJ610" si="1818">AJ609</f>
        <v>0</v>
      </c>
      <c r="AK610" s="410">
        <f t="shared" ref="AK610" si="1819">AK609</f>
        <v>0</v>
      </c>
      <c r="AL610" s="410">
        <f t="shared" ref="AL610" si="1820">AL609</f>
        <v>0</v>
      </c>
      <c r="AM610" s="310"/>
    </row>
    <row r="611" spans="1:39"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outlineLevel="1">
      <c r="A613" s="531"/>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21">Z612</f>
        <v>0</v>
      </c>
      <c r="AA613" s="410">
        <f t="shared" ref="AA613" si="1822">AA612</f>
        <v>0</v>
      </c>
      <c r="AB613" s="410">
        <f t="shared" ref="AB613" si="1823">AB612</f>
        <v>0</v>
      </c>
      <c r="AC613" s="410">
        <f t="shared" ref="AC613" si="1824">AC612</f>
        <v>0</v>
      </c>
      <c r="AD613" s="410">
        <f t="shared" ref="AD613" si="1825">AD612</f>
        <v>0</v>
      </c>
      <c r="AE613" s="410">
        <f t="shared" ref="AE613" si="1826">AE612</f>
        <v>0</v>
      </c>
      <c r="AF613" s="410">
        <f t="shared" ref="AF613" si="1827">AF612</f>
        <v>0</v>
      </c>
      <c r="AG613" s="410">
        <f t="shared" ref="AG613" si="1828">AG612</f>
        <v>0</v>
      </c>
      <c r="AH613" s="410">
        <f t="shared" ref="AH613" si="1829">AH612</f>
        <v>0</v>
      </c>
      <c r="AI613" s="410">
        <f t="shared" ref="AI613" si="1830">AI612</f>
        <v>0</v>
      </c>
      <c r="AJ613" s="410">
        <f t="shared" ref="AJ613" si="1831">AJ612</f>
        <v>0</v>
      </c>
      <c r="AK613" s="410">
        <f t="shared" ref="AK613" si="1832">AK612</f>
        <v>0</v>
      </c>
      <c r="AL613" s="410">
        <f t="shared" ref="AL613" si="1833">AL612</f>
        <v>0</v>
      </c>
      <c r="AM613" s="310"/>
    </row>
    <row r="614" spans="1:39"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outlineLevel="1">
      <c r="A616" s="531"/>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34">Z615</f>
        <v>0</v>
      </c>
      <c r="AA616" s="410">
        <f t="shared" ref="AA616" si="1835">AA615</f>
        <v>0</v>
      </c>
      <c r="AB616" s="410">
        <f t="shared" ref="AB616" si="1836">AB615</f>
        <v>0</v>
      </c>
      <c r="AC616" s="410">
        <f t="shared" ref="AC616" si="1837">AC615</f>
        <v>0</v>
      </c>
      <c r="AD616" s="410">
        <f t="shared" ref="AD616" si="1838">AD615</f>
        <v>0</v>
      </c>
      <c r="AE616" s="410">
        <f t="shared" ref="AE616" si="1839">AE615</f>
        <v>0</v>
      </c>
      <c r="AF616" s="410">
        <f t="shared" ref="AF616" si="1840">AF615</f>
        <v>0</v>
      </c>
      <c r="AG616" s="410">
        <f t="shared" ref="AG616" si="1841">AG615</f>
        <v>0</v>
      </c>
      <c r="AH616" s="410">
        <f t="shared" ref="AH616" si="1842">AH615</f>
        <v>0</v>
      </c>
      <c r="AI616" s="410">
        <f t="shared" ref="AI616" si="1843">AI615</f>
        <v>0</v>
      </c>
      <c r="AJ616" s="410">
        <f t="shared" ref="AJ616" si="1844">AJ615</f>
        <v>0</v>
      </c>
      <c r="AK616" s="410">
        <f t="shared" ref="AK616" si="1845">AK615</f>
        <v>0</v>
      </c>
      <c r="AL616" s="410">
        <f t="shared" ref="AL616" si="1846">AL615</f>
        <v>0</v>
      </c>
      <c r="AM616" s="310"/>
    </row>
    <row r="617" spans="1:39"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outlineLevel="1">
      <c r="A620" s="531"/>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7">Z619</f>
        <v>0</v>
      </c>
      <c r="AA620" s="410">
        <f t="shared" ref="AA620" si="1848">AA619</f>
        <v>0</v>
      </c>
      <c r="AB620" s="410">
        <f t="shared" ref="AB620" si="1849">AB619</f>
        <v>0</v>
      </c>
      <c r="AC620" s="410">
        <f t="shared" ref="AC620" si="1850">AC619</f>
        <v>0</v>
      </c>
      <c r="AD620" s="410">
        <f t="shared" ref="AD620" si="1851">AD619</f>
        <v>0</v>
      </c>
      <c r="AE620" s="410">
        <f t="shared" ref="AE620" si="1852">AE619</f>
        <v>0</v>
      </c>
      <c r="AF620" s="410">
        <f t="shared" ref="AF620" si="1853">AF619</f>
        <v>0</v>
      </c>
      <c r="AG620" s="410">
        <f t="shared" ref="AG620" si="1854">AG619</f>
        <v>0</v>
      </c>
      <c r="AH620" s="410">
        <f t="shared" ref="AH620" si="1855">AH619</f>
        <v>0</v>
      </c>
      <c r="AI620" s="410">
        <f t="shared" ref="AI620" si="1856">AI619</f>
        <v>0</v>
      </c>
      <c r="AJ620" s="410">
        <f t="shared" ref="AJ620" si="1857">AJ619</f>
        <v>0</v>
      </c>
      <c r="AK620" s="410">
        <f t="shared" ref="AK620" si="1858">AK619</f>
        <v>0</v>
      </c>
      <c r="AL620" s="410">
        <f t="shared" ref="AL620" si="1859">AL619</f>
        <v>0</v>
      </c>
      <c r="AM620" s="296"/>
    </row>
    <row r="621" spans="1:39"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outlineLevel="1">
      <c r="A623" s="531"/>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60">Z622</f>
        <v>0</v>
      </c>
      <c r="AA623" s="410">
        <f t="shared" ref="AA623" si="1861">AA622</f>
        <v>0</v>
      </c>
      <c r="AB623" s="410">
        <f t="shared" ref="AB623" si="1862">AB622</f>
        <v>0</v>
      </c>
      <c r="AC623" s="410">
        <f t="shared" ref="AC623" si="1863">AC622</f>
        <v>0</v>
      </c>
      <c r="AD623" s="410">
        <f t="shared" ref="AD623" si="1864">AD622</f>
        <v>0</v>
      </c>
      <c r="AE623" s="410">
        <f t="shared" ref="AE623" si="1865">AE622</f>
        <v>0</v>
      </c>
      <c r="AF623" s="410">
        <f t="shared" ref="AF623" si="1866">AF622</f>
        <v>0</v>
      </c>
      <c r="AG623" s="410">
        <f t="shared" ref="AG623" si="1867">AG622</f>
        <v>0</v>
      </c>
      <c r="AH623" s="410">
        <f t="shared" ref="AH623" si="1868">AH622</f>
        <v>0</v>
      </c>
      <c r="AI623" s="410">
        <f t="shared" ref="AI623" si="1869">AI622</f>
        <v>0</v>
      </c>
      <c r="AJ623" s="410">
        <f t="shared" ref="AJ623" si="1870">AJ622</f>
        <v>0</v>
      </c>
      <c r="AK623" s="410">
        <f t="shared" ref="AK623" si="1871">AK622</f>
        <v>0</v>
      </c>
      <c r="AL623" s="410">
        <f t="shared" ref="AL623" si="1872">AL622</f>
        <v>0</v>
      </c>
      <c r="AM623" s="296"/>
    </row>
    <row r="624" spans="1:39"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outlineLevel="1">
      <c r="A626" s="531"/>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73">Z625</f>
        <v>0</v>
      </c>
      <c r="AA626" s="410">
        <f t="shared" ref="AA626" si="1874">AA625</f>
        <v>0</v>
      </c>
      <c r="AB626" s="410">
        <f t="shared" ref="AB626" si="1875">AB625</f>
        <v>0</v>
      </c>
      <c r="AC626" s="410">
        <f t="shared" ref="AC626" si="1876">AC625</f>
        <v>0</v>
      </c>
      <c r="AD626" s="410">
        <f t="shared" ref="AD626" si="1877">AD625</f>
        <v>0</v>
      </c>
      <c r="AE626" s="410">
        <f t="shared" ref="AE626" si="1878">AE625</f>
        <v>0</v>
      </c>
      <c r="AF626" s="410">
        <f t="shared" ref="AF626" si="1879">AF625</f>
        <v>0</v>
      </c>
      <c r="AG626" s="410">
        <f t="shared" ref="AG626" si="1880">AG625</f>
        <v>0</v>
      </c>
      <c r="AH626" s="410">
        <f t="shared" ref="AH626" si="1881">AH625</f>
        <v>0</v>
      </c>
      <c r="AI626" s="410">
        <f t="shared" ref="AI626" si="1882">AI625</f>
        <v>0</v>
      </c>
      <c r="AJ626" s="410">
        <f t="shared" ref="AJ626" si="1883">AJ625</f>
        <v>0</v>
      </c>
      <c r="AK626" s="410">
        <f t="shared" ref="AK626" si="1884">AK625</f>
        <v>0</v>
      </c>
      <c r="AL626" s="410">
        <f t="shared" ref="AL626" si="1885">AL625</f>
        <v>0</v>
      </c>
      <c r="AM626" s="305"/>
    </row>
    <row r="627" spans="1:40"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outlineLevel="1">
      <c r="A630" s="531"/>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86">Z629</f>
        <v>0</v>
      </c>
      <c r="AA630" s="410">
        <f t="shared" ref="AA630" si="1887">AA629</f>
        <v>0</v>
      </c>
      <c r="AB630" s="410">
        <f t="shared" ref="AB630" si="1888">AB629</f>
        <v>0</v>
      </c>
      <c r="AC630" s="410">
        <f t="shared" ref="AC630" si="1889">AC629</f>
        <v>0</v>
      </c>
      <c r="AD630" s="410">
        <f t="shared" ref="AD630" si="1890">AD629</f>
        <v>0</v>
      </c>
      <c r="AE630" s="410">
        <f t="shared" ref="AE630" si="1891">AE629</f>
        <v>0</v>
      </c>
      <c r="AF630" s="410">
        <f t="shared" ref="AF630" si="1892">AF629</f>
        <v>0</v>
      </c>
      <c r="AG630" s="410">
        <f t="shared" ref="AG630" si="1893">AG629</f>
        <v>0</v>
      </c>
      <c r="AH630" s="410">
        <f t="shared" ref="AH630" si="1894">AH629</f>
        <v>0</v>
      </c>
      <c r="AI630" s="410">
        <f t="shared" ref="AI630" si="1895">AI629</f>
        <v>0</v>
      </c>
      <c r="AJ630" s="410">
        <f t="shared" ref="AJ630" si="1896">AJ629</f>
        <v>0</v>
      </c>
      <c r="AK630" s="410">
        <f t="shared" ref="AK630" si="1897">AK629</f>
        <v>0</v>
      </c>
      <c r="AL630" s="410">
        <f t="shared" ref="AL630" si="1898">AL629</f>
        <v>0</v>
      </c>
      <c r="AM630" s="515"/>
      <c r="AN630" s="629"/>
    </row>
    <row r="631" spans="1:40"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outlineLevel="1">
      <c r="A632" s="531"/>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outlineLevel="1">
      <c r="A633" s="531">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outlineLevel="1">
      <c r="A634" s="531"/>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9">Z633</f>
        <v>0</v>
      </c>
      <c r="AA634" s="410">
        <f t="shared" si="1899"/>
        <v>0</v>
      </c>
      <c r="AB634" s="410">
        <f t="shared" si="1899"/>
        <v>0</v>
      </c>
      <c r="AC634" s="410">
        <f t="shared" si="1899"/>
        <v>0</v>
      </c>
      <c r="AD634" s="410">
        <f t="shared" si="1899"/>
        <v>0</v>
      </c>
      <c r="AE634" s="410">
        <f t="shared" si="1899"/>
        <v>0</v>
      </c>
      <c r="AF634" s="410">
        <f t="shared" si="1899"/>
        <v>0</v>
      </c>
      <c r="AG634" s="410">
        <f t="shared" si="1899"/>
        <v>0</v>
      </c>
      <c r="AH634" s="410">
        <f t="shared" si="1899"/>
        <v>0</v>
      </c>
      <c r="AI634" s="410">
        <f t="shared" si="1899"/>
        <v>0</v>
      </c>
      <c r="AJ634" s="410">
        <f t="shared" si="1899"/>
        <v>0</v>
      </c>
      <c r="AK634" s="410">
        <f t="shared" si="1899"/>
        <v>0</v>
      </c>
      <c r="AL634" s="410">
        <f t="shared" si="1899"/>
        <v>0</v>
      </c>
      <c r="AM634" s="296"/>
    </row>
    <row r="635" spans="1:40"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outlineLevel="1">
      <c r="A636" s="531">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outlineLevel="1">
      <c r="A637" s="531"/>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900">Z636</f>
        <v>0</v>
      </c>
      <c r="AA637" s="410">
        <f t="shared" si="1900"/>
        <v>0</v>
      </c>
      <c r="AB637" s="410">
        <f t="shared" si="1900"/>
        <v>0</v>
      </c>
      <c r="AC637" s="410">
        <f t="shared" si="1900"/>
        <v>0</v>
      </c>
      <c r="AD637" s="410">
        <f t="shared" si="1900"/>
        <v>0</v>
      </c>
      <c r="AE637" s="410">
        <f t="shared" si="1900"/>
        <v>0</v>
      </c>
      <c r="AF637" s="410">
        <f t="shared" si="1900"/>
        <v>0</v>
      </c>
      <c r="AG637" s="410">
        <f t="shared" si="1900"/>
        <v>0</v>
      </c>
      <c r="AH637" s="410">
        <f t="shared" si="1900"/>
        <v>0</v>
      </c>
      <c r="AI637" s="410">
        <f t="shared" si="1900"/>
        <v>0</v>
      </c>
      <c r="AJ637" s="410">
        <f t="shared" si="1900"/>
        <v>0</v>
      </c>
      <c r="AK637" s="410">
        <f t="shared" si="1900"/>
        <v>0</v>
      </c>
      <c r="AL637" s="410">
        <f t="shared" si="1900"/>
        <v>0</v>
      </c>
      <c r="AM637" s="296"/>
    </row>
    <row r="638" spans="1:40" s="282" customFormat="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outlineLevel="1">
      <c r="A639" s="531"/>
      <c r="B639" s="518"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outlineLevel="1">
      <c r="A641" s="531"/>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901">Z640</f>
        <v>0</v>
      </c>
      <c r="AA641" s="410">
        <f t="shared" si="1901"/>
        <v>0</v>
      </c>
      <c r="AB641" s="410">
        <f t="shared" si="1901"/>
        <v>0</v>
      </c>
      <c r="AC641" s="410">
        <f t="shared" si="1901"/>
        <v>0</v>
      </c>
      <c r="AD641" s="410">
        <f t="shared" si="1901"/>
        <v>0</v>
      </c>
      <c r="AE641" s="410">
        <f t="shared" si="1901"/>
        <v>0</v>
      </c>
      <c r="AF641" s="410">
        <f t="shared" si="1901"/>
        <v>0</v>
      </c>
      <c r="AG641" s="410">
        <f t="shared" si="1901"/>
        <v>0</v>
      </c>
      <c r="AH641" s="410">
        <f t="shared" si="1901"/>
        <v>0</v>
      </c>
      <c r="AI641" s="410">
        <f t="shared" si="1901"/>
        <v>0</v>
      </c>
      <c r="AJ641" s="410">
        <f t="shared" si="1901"/>
        <v>0</v>
      </c>
      <c r="AK641" s="410">
        <f t="shared" si="1901"/>
        <v>0</v>
      </c>
      <c r="AL641" s="410">
        <f t="shared" si="1901"/>
        <v>0</v>
      </c>
      <c r="AM641" s="305"/>
    </row>
    <row r="642" spans="1:39"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outlineLevel="1">
      <c r="A644" s="531"/>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902">Z643</f>
        <v>0</v>
      </c>
      <c r="AA644" s="410">
        <f t="shared" si="1902"/>
        <v>0</v>
      </c>
      <c r="AB644" s="410">
        <f t="shared" si="1902"/>
        <v>0</v>
      </c>
      <c r="AC644" s="410">
        <f t="shared" si="1902"/>
        <v>0</v>
      </c>
      <c r="AD644" s="410">
        <f t="shared" si="1902"/>
        <v>0</v>
      </c>
      <c r="AE644" s="410">
        <f t="shared" si="1902"/>
        <v>0</v>
      </c>
      <c r="AF644" s="410">
        <f t="shared" si="1902"/>
        <v>0</v>
      </c>
      <c r="AG644" s="410">
        <f t="shared" si="1902"/>
        <v>0</v>
      </c>
      <c r="AH644" s="410">
        <f t="shared" si="1902"/>
        <v>0</v>
      </c>
      <c r="AI644" s="410">
        <f t="shared" si="1902"/>
        <v>0</v>
      </c>
      <c r="AJ644" s="410">
        <f t="shared" si="1902"/>
        <v>0</v>
      </c>
      <c r="AK644" s="410">
        <f t="shared" si="1902"/>
        <v>0</v>
      </c>
      <c r="AL644" s="410">
        <f t="shared" si="1902"/>
        <v>0</v>
      </c>
      <c r="AM644" s="305"/>
    </row>
    <row r="645" spans="1:39"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outlineLevel="1">
      <c r="A647" s="531"/>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903">Z646</f>
        <v>0</v>
      </c>
      <c r="AA647" s="410">
        <f t="shared" si="1903"/>
        <v>0</v>
      </c>
      <c r="AB647" s="410">
        <f t="shared" si="1903"/>
        <v>0</v>
      </c>
      <c r="AC647" s="410">
        <f t="shared" si="1903"/>
        <v>0</v>
      </c>
      <c r="AD647" s="410">
        <f t="shared" si="1903"/>
        <v>0</v>
      </c>
      <c r="AE647" s="410">
        <f t="shared" si="1903"/>
        <v>0</v>
      </c>
      <c r="AF647" s="410">
        <f t="shared" si="1903"/>
        <v>0</v>
      </c>
      <c r="AG647" s="410">
        <f t="shared" si="1903"/>
        <v>0</v>
      </c>
      <c r="AH647" s="410">
        <f t="shared" si="1903"/>
        <v>0</v>
      </c>
      <c r="AI647" s="410">
        <f t="shared" si="1903"/>
        <v>0</v>
      </c>
      <c r="AJ647" s="410">
        <f t="shared" si="1903"/>
        <v>0</v>
      </c>
      <c r="AK647" s="410">
        <f t="shared" si="1903"/>
        <v>0</v>
      </c>
      <c r="AL647" s="410">
        <f t="shared" si="1903"/>
        <v>0</v>
      </c>
      <c r="AM647" s="296"/>
    </row>
    <row r="648" spans="1:39"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outlineLevel="1">
      <c r="A650" s="531"/>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904">Z649</f>
        <v>0</v>
      </c>
      <c r="AA650" s="410">
        <f t="shared" si="1904"/>
        <v>0</v>
      </c>
      <c r="AB650" s="410">
        <f t="shared" si="1904"/>
        <v>0</v>
      </c>
      <c r="AC650" s="410">
        <f t="shared" si="1904"/>
        <v>0</v>
      </c>
      <c r="AD650" s="410">
        <f t="shared" si="1904"/>
        <v>0</v>
      </c>
      <c r="AE650" s="410">
        <f t="shared" si="1904"/>
        <v>0</v>
      </c>
      <c r="AF650" s="410">
        <f t="shared" si="1904"/>
        <v>0</v>
      </c>
      <c r="AG650" s="410">
        <f t="shared" si="1904"/>
        <v>0</v>
      </c>
      <c r="AH650" s="410">
        <f t="shared" si="1904"/>
        <v>0</v>
      </c>
      <c r="AI650" s="410">
        <f t="shared" si="1904"/>
        <v>0</v>
      </c>
      <c r="AJ650" s="410">
        <f t="shared" si="1904"/>
        <v>0</v>
      </c>
      <c r="AK650" s="410">
        <f t="shared" si="1904"/>
        <v>0</v>
      </c>
      <c r="AL650" s="410">
        <f t="shared" si="1904"/>
        <v>0</v>
      </c>
      <c r="AM650" s="305"/>
    </row>
    <row r="651" spans="1:39" ht="15.75"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31"/>
      <c r="B652" s="517"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31"/>
      <c r="B653" s="503"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31">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outlineLevel="1">
      <c r="A655" s="531"/>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905">Z654</f>
        <v>0</v>
      </c>
      <c r="AA655" s="410">
        <f t="shared" ref="AA655" si="1906">AA654</f>
        <v>0</v>
      </c>
      <c r="AB655" s="410">
        <f t="shared" ref="AB655" si="1907">AB654</f>
        <v>0</v>
      </c>
      <c r="AC655" s="410">
        <f t="shared" ref="AC655" si="1908">AC654</f>
        <v>0</v>
      </c>
      <c r="AD655" s="410">
        <f t="shared" ref="AD655" si="1909">AD654</f>
        <v>0</v>
      </c>
      <c r="AE655" s="410">
        <f t="shared" ref="AE655" si="1910">AE654</f>
        <v>0</v>
      </c>
      <c r="AF655" s="410">
        <f t="shared" ref="AF655" si="1911">AF654</f>
        <v>0</v>
      </c>
      <c r="AG655" s="410">
        <f t="shared" ref="AG655" si="1912">AG654</f>
        <v>0</v>
      </c>
      <c r="AH655" s="410">
        <f t="shared" ref="AH655" si="1913">AH654</f>
        <v>0</v>
      </c>
      <c r="AI655" s="410">
        <f t="shared" ref="AI655" si="1914">AI654</f>
        <v>0</v>
      </c>
      <c r="AJ655" s="410">
        <f t="shared" ref="AJ655" si="1915">AJ654</f>
        <v>0</v>
      </c>
      <c r="AK655" s="410">
        <f t="shared" ref="AK655" si="1916">AK654</f>
        <v>0</v>
      </c>
      <c r="AL655" s="410">
        <f t="shared" ref="AL655" si="1917">AL654</f>
        <v>0</v>
      </c>
      <c r="AM655" s="305"/>
    </row>
    <row r="656" spans="1:39"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31">
        <v>22</v>
      </c>
      <c r="B657" s="427" t="s">
        <v>114</v>
      </c>
      <c r="C657" s="290" t="s">
        <v>25</v>
      </c>
      <c r="D657" s="294"/>
      <c r="E657" s="294"/>
      <c r="F657" s="294">
        <f>+'7.  Persistence Report'!AZ45</f>
        <v>92294.853540000011</v>
      </c>
      <c r="G657" s="294"/>
      <c r="H657" s="294"/>
      <c r="I657" s="294"/>
      <c r="J657" s="294"/>
      <c r="K657" s="294"/>
      <c r="L657" s="294"/>
      <c r="M657" s="294"/>
      <c r="N657" s="290"/>
      <c r="O657" s="294"/>
      <c r="P657" s="294"/>
      <c r="Q657" s="294">
        <f>+'7.  Persistence Report'!U45</f>
        <v>0</v>
      </c>
      <c r="R657" s="294"/>
      <c r="S657" s="294"/>
      <c r="T657" s="294"/>
      <c r="U657" s="294"/>
      <c r="V657" s="294"/>
      <c r="W657" s="294"/>
      <c r="X657" s="294"/>
      <c r="Y657" s="409">
        <v>1</v>
      </c>
      <c r="Z657" s="409"/>
      <c r="AA657" s="409"/>
      <c r="AB657" s="409"/>
      <c r="AC657" s="409"/>
      <c r="AD657" s="409"/>
      <c r="AE657" s="409"/>
      <c r="AF657" s="409"/>
      <c r="AG657" s="409"/>
      <c r="AH657" s="409"/>
      <c r="AI657" s="409"/>
      <c r="AJ657" s="409"/>
      <c r="AK657" s="409"/>
      <c r="AL657" s="409"/>
      <c r="AM657" s="295">
        <f>SUM(Y657:AL657)</f>
        <v>1</v>
      </c>
    </row>
    <row r="658" spans="1:39" outlineLevel="1">
      <c r="A658" s="531"/>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1</v>
      </c>
      <c r="Z658" s="410">
        <f t="shared" ref="Z658" si="1918">Z657</f>
        <v>0</v>
      </c>
      <c r="AA658" s="410">
        <f t="shared" ref="AA658" si="1919">AA657</f>
        <v>0</v>
      </c>
      <c r="AB658" s="410">
        <f t="shared" ref="AB658" si="1920">AB657</f>
        <v>0</v>
      </c>
      <c r="AC658" s="410">
        <f t="shared" ref="AC658" si="1921">AC657</f>
        <v>0</v>
      </c>
      <c r="AD658" s="410">
        <f t="shared" ref="AD658" si="1922">AD657</f>
        <v>0</v>
      </c>
      <c r="AE658" s="410">
        <f t="shared" ref="AE658" si="1923">AE657</f>
        <v>0</v>
      </c>
      <c r="AF658" s="410">
        <f t="shared" ref="AF658" si="1924">AF657</f>
        <v>0</v>
      </c>
      <c r="AG658" s="410">
        <f t="shared" ref="AG658" si="1925">AG657</f>
        <v>0</v>
      </c>
      <c r="AH658" s="410">
        <f t="shared" ref="AH658" si="1926">AH657</f>
        <v>0</v>
      </c>
      <c r="AI658" s="410">
        <f t="shared" ref="AI658" si="1927">AI657</f>
        <v>0</v>
      </c>
      <c r="AJ658" s="410">
        <f t="shared" ref="AJ658" si="1928">AJ657</f>
        <v>0</v>
      </c>
      <c r="AK658" s="410">
        <f t="shared" ref="AK658" si="1929">AK657</f>
        <v>0</v>
      </c>
      <c r="AL658" s="410">
        <f t="shared" ref="AL658" si="1930">AL657</f>
        <v>0</v>
      </c>
      <c r="AM658" s="305"/>
    </row>
    <row r="659" spans="1:39"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outlineLevel="1">
      <c r="A660" s="531">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outlineLevel="1">
      <c r="A661" s="531"/>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31">Z660</f>
        <v>0</v>
      </c>
      <c r="AA661" s="410">
        <f t="shared" ref="AA661" si="1932">AA660</f>
        <v>0</v>
      </c>
      <c r="AB661" s="410">
        <f t="shared" ref="AB661" si="1933">AB660</f>
        <v>0</v>
      </c>
      <c r="AC661" s="410">
        <f t="shared" ref="AC661" si="1934">AC660</f>
        <v>0</v>
      </c>
      <c r="AD661" s="410">
        <f t="shared" ref="AD661" si="1935">AD660</f>
        <v>0</v>
      </c>
      <c r="AE661" s="410">
        <f t="shared" ref="AE661" si="1936">AE660</f>
        <v>0</v>
      </c>
      <c r="AF661" s="410">
        <f t="shared" ref="AF661" si="1937">AF660</f>
        <v>0</v>
      </c>
      <c r="AG661" s="410">
        <f t="shared" ref="AG661" si="1938">AG660</f>
        <v>0</v>
      </c>
      <c r="AH661" s="410">
        <f t="shared" ref="AH661" si="1939">AH660</f>
        <v>0</v>
      </c>
      <c r="AI661" s="410">
        <f t="shared" ref="AI661" si="1940">AI660</f>
        <v>0</v>
      </c>
      <c r="AJ661" s="410">
        <f t="shared" ref="AJ661" si="1941">AJ660</f>
        <v>0</v>
      </c>
      <c r="AK661" s="410">
        <f t="shared" ref="AK661" si="1942">AK660</f>
        <v>0</v>
      </c>
      <c r="AL661" s="410">
        <f t="shared" ref="AL661" si="1943">AL660</f>
        <v>0</v>
      </c>
      <c r="AM661" s="305"/>
    </row>
    <row r="662" spans="1:39"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outlineLevel="1">
      <c r="A663" s="531">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outlineLevel="1">
      <c r="A664" s="531"/>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44">Z663</f>
        <v>0</v>
      </c>
      <c r="AA664" s="410">
        <f t="shared" ref="AA664" si="1945">AA663</f>
        <v>0</v>
      </c>
      <c r="AB664" s="410">
        <f t="shared" ref="AB664" si="1946">AB663</f>
        <v>0</v>
      </c>
      <c r="AC664" s="410">
        <f t="shared" ref="AC664" si="1947">AC663</f>
        <v>0</v>
      </c>
      <c r="AD664" s="410">
        <f t="shared" ref="AD664" si="1948">AD663</f>
        <v>0</v>
      </c>
      <c r="AE664" s="410">
        <f t="shared" ref="AE664" si="1949">AE663</f>
        <v>0</v>
      </c>
      <c r="AF664" s="410">
        <f t="shared" ref="AF664" si="1950">AF663</f>
        <v>0</v>
      </c>
      <c r="AG664" s="410">
        <f t="shared" ref="AG664" si="1951">AG663</f>
        <v>0</v>
      </c>
      <c r="AH664" s="410">
        <f t="shared" ref="AH664" si="1952">AH663</f>
        <v>0</v>
      </c>
      <c r="AI664" s="410">
        <f t="shared" ref="AI664" si="1953">AI663</f>
        <v>0</v>
      </c>
      <c r="AJ664" s="410">
        <f t="shared" ref="AJ664" si="1954">AJ663</f>
        <v>0</v>
      </c>
      <c r="AK664" s="410">
        <f t="shared" ref="AK664" si="1955">AK663</f>
        <v>0</v>
      </c>
      <c r="AL664" s="410">
        <f t="shared" ref="AL664" si="1956">AL663</f>
        <v>0</v>
      </c>
      <c r="AM664" s="305"/>
    </row>
    <row r="665" spans="1:39"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31"/>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outlineLevel="1">
      <c r="A668" s="531"/>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7">Z667</f>
        <v>0</v>
      </c>
      <c r="AA668" s="410">
        <f t="shared" ref="AA668" si="1958">AA667</f>
        <v>0</v>
      </c>
      <c r="AB668" s="410">
        <f t="shared" ref="AB668" si="1959">AB667</f>
        <v>0</v>
      </c>
      <c r="AC668" s="410">
        <f t="shared" ref="AC668" si="1960">AC667</f>
        <v>0</v>
      </c>
      <c r="AD668" s="410">
        <f t="shared" ref="AD668" si="1961">AD667</f>
        <v>0</v>
      </c>
      <c r="AE668" s="410">
        <f t="shared" ref="AE668" si="1962">AE667</f>
        <v>0</v>
      </c>
      <c r="AF668" s="410">
        <f t="shared" ref="AF668" si="1963">AF667</f>
        <v>0</v>
      </c>
      <c r="AG668" s="410">
        <f t="shared" ref="AG668" si="1964">AG667</f>
        <v>0</v>
      </c>
      <c r="AH668" s="410">
        <f t="shared" ref="AH668" si="1965">AH667</f>
        <v>0</v>
      </c>
      <c r="AI668" s="410">
        <f t="shared" ref="AI668" si="1966">AI667</f>
        <v>0</v>
      </c>
      <c r="AJ668" s="410">
        <f t="shared" ref="AJ668" si="1967">AJ667</f>
        <v>0</v>
      </c>
      <c r="AK668" s="410">
        <f t="shared" ref="AK668" si="1968">AK667</f>
        <v>0</v>
      </c>
      <c r="AL668" s="410">
        <f t="shared" ref="AL668" si="1969">AL667</f>
        <v>0</v>
      </c>
      <c r="AM668" s="305"/>
    </row>
    <row r="669" spans="1:39"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31">
        <v>26</v>
      </c>
      <c r="B670" s="427" t="s">
        <v>118</v>
      </c>
      <c r="C670" s="290" t="s">
        <v>25</v>
      </c>
      <c r="D670" s="294"/>
      <c r="E670" s="294"/>
      <c r="F670" s="294">
        <f>+'7.  Persistence Report'!AZ34</f>
        <v>743590.57582338946</v>
      </c>
      <c r="G670" s="294"/>
      <c r="H670" s="294"/>
      <c r="I670" s="294"/>
      <c r="J670" s="294"/>
      <c r="K670" s="294"/>
      <c r="L670" s="294"/>
      <c r="M670" s="294"/>
      <c r="N670" s="294">
        <v>12</v>
      </c>
      <c r="O670" s="294"/>
      <c r="P670" s="294"/>
      <c r="Q670" s="294">
        <f>+'7.  Persistence Report'!U34</f>
        <v>78.456023211611779</v>
      </c>
      <c r="R670" s="294"/>
      <c r="S670" s="294"/>
      <c r="T670" s="294"/>
      <c r="U670" s="294"/>
      <c r="V670" s="294"/>
      <c r="W670" s="294"/>
      <c r="X670" s="294"/>
      <c r="Y670" s="425"/>
      <c r="Z670" s="409">
        <v>7.1999999999999995E-2</v>
      </c>
      <c r="AA670" s="409">
        <v>0.92800000000000005</v>
      </c>
      <c r="AB670" s="409"/>
      <c r="AC670" s="409"/>
      <c r="AD670" s="409"/>
      <c r="AE670" s="409"/>
      <c r="AF670" s="414"/>
      <c r="AG670" s="414"/>
      <c r="AH670" s="414"/>
      <c r="AI670" s="414"/>
      <c r="AJ670" s="414"/>
      <c r="AK670" s="414"/>
      <c r="AL670" s="414"/>
      <c r="AM670" s="295">
        <f>SUM(Y670:AL670)</f>
        <v>1</v>
      </c>
    </row>
    <row r="671" spans="1:39" outlineLevel="1">
      <c r="A671" s="531"/>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70">Z670</f>
        <v>7.1999999999999995E-2</v>
      </c>
      <c r="AA671" s="410">
        <f t="shared" ref="AA671" si="1971">AA670</f>
        <v>0.92800000000000005</v>
      </c>
      <c r="AB671" s="410">
        <f t="shared" ref="AB671" si="1972">AB670</f>
        <v>0</v>
      </c>
      <c r="AC671" s="410">
        <f t="shared" ref="AC671" si="1973">AC670</f>
        <v>0</v>
      </c>
      <c r="AD671" s="410">
        <f t="shared" ref="AD671" si="1974">AD670</f>
        <v>0</v>
      </c>
      <c r="AE671" s="410">
        <f t="shared" ref="AE671" si="1975">AE670</f>
        <v>0</v>
      </c>
      <c r="AF671" s="410">
        <f t="shared" ref="AF671" si="1976">AF670</f>
        <v>0</v>
      </c>
      <c r="AG671" s="410">
        <f t="shared" ref="AG671" si="1977">AG670</f>
        <v>0</v>
      </c>
      <c r="AH671" s="410">
        <f t="shared" ref="AH671" si="1978">AH670</f>
        <v>0</v>
      </c>
      <c r="AI671" s="410">
        <f t="shared" ref="AI671" si="1979">AI670</f>
        <v>0</v>
      </c>
      <c r="AJ671" s="410">
        <f t="shared" ref="AJ671" si="1980">AJ670</f>
        <v>0</v>
      </c>
      <c r="AK671" s="410">
        <f t="shared" ref="AK671" si="1981">AK670</f>
        <v>0</v>
      </c>
      <c r="AL671" s="410">
        <f t="shared" ref="AL671" si="1982">AL670</f>
        <v>0</v>
      </c>
      <c r="AM671" s="305"/>
    </row>
    <row r="672" spans="1:39"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31">
        <v>27</v>
      </c>
      <c r="B673" s="427" t="s">
        <v>119</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outlineLevel="1">
      <c r="A674" s="531"/>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83">Z673</f>
        <v>0</v>
      </c>
      <c r="AA674" s="410">
        <f t="shared" ref="AA674" si="1984">AA673</f>
        <v>0</v>
      </c>
      <c r="AB674" s="410">
        <f t="shared" ref="AB674" si="1985">AB673</f>
        <v>0</v>
      </c>
      <c r="AC674" s="410">
        <f t="shared" ref="AC674" si="1986">AC673</f>
        <v>0</v>
      </c>
      <c r="AD674" s="410">
        <f t="shared" ref="AD674" si="1987">AD673</f>
        <v>0</v>
      </c>
      <c r="AE674" s="410">
        <f t="shared" ref="AE674" si="1988">AE673</f>
        <v>0</v>
      </c>
      <c r="AF674" s="410">
        <f t="shared" ref="AF674" si="1989">AF673</f>
        <v>0</v>
      </c>
      <c r="AG674" s="410">
        <f t="shared" ref="AG674" si="1990">AG673</f>
        <v>0</v>
      </c>
      <c r="AH674" s="410">
        <f t="shared" ref="AH674" si="1991">AH673</f>
        <v>0</v>
      </c>
      <c r="AI674" s="410">
        <f t="shared" ref="AI674" si="1992">AI673</f>
        <v>0</v>
      </c>
      <c r="AJ674" s="410">
        <f t="shared" ref="AJ674" si="1993">AJ673</f>
        <v>0</v>
      </c>
      <c r="AK674" s="410">
        <f t="shared" ref="AK674" si="1994">AK673</f>
        <v>0</v>
      </c>
      <c r="AL674" s="410">
        <f t="shared" ref="AL674" si="1995">AL673</f>
        <v>0</v>
      </c>
      <c r="AM674" s="305"/>
    </row>
    <row r="675" spans="1:39"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outlineLevel="1">
      <c r="A677" s="531"/>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96">Z676</f>
        <v>0</v>
      </c>
      <c r="AA677" s="410">
        <f t="shared" ref="AA677" si="1997">AA676</f>
        <v>0</v>
      </c>
      <c r="AB677" s="410">
        <f t="shared" ref="AB677" si="1998">AB676</f>
        <v>0</v>
      </c>
      <c r="AC677" s="410">
        <f t="shared" ref="AC677" si="1999">AC676</f>
        <v>0</v>
      </c>
      <c r="AD677" s="410">
        <f t="shared" ref="AD677" si="2000">AD676</f>
        <v>0</v>
      </c>
      <c r="AE677" s="410">
        <f t="shared" ref="AE677" si="2001">AE676</f>
        <v>0</v>
      </c>
      <c r="AF677" s="410">
        <f t="shared" ref="AF677" si="2002">AF676</f>
        <v>0</v>
      </c>
      <c r="AG677" s="410">
        <f t="shared" ref="AG677" si="2003">AG676</f>
        <v>0</v>
      </c>
      <c r="AH677" s="410">
        <f t="shared" ref="AH677" si="2004">AH676</f>
        <v>0</v>
      </c>
      <c r="AI677" s="410">
        <f t="shared" ref="AI677" si="2005">AI676</f>
        <v>0</v>
      </c>
      <c r="AJ677" s="410">
        <f t="shared" ref="AJ677" si="2006">AJ676</f>
        <v>0</v>
      </c>
      <c r="AK677" s="410">
        <f t="shared" ref="AK677" si="2007">AK676</f>
        <v>0</v>
      </c>
      <c r="AL677" s="410">
        <f t="shared" ref="AL677" si="2008">AL676</f>
        <v>0</v>
      </c>
      <c r="AM677" s="305"/>
    </row>
    <row r="678" spans="1:39"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outlineLevel="1">
      <c r="A679" s="531">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outlineLevel="1">
      <c r="A680" s="531"/>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9">Z679</f>
        <v>0</v>
      </c>
      <c r="AA680" s="410">
        <f t="shared" ref="AA680" si="2010">AA679</f>
        <v>0</v>
      </c>
      <c r="AB680" s="410">
        <f t="shared" ref="AB680" si="2011">AB679</f>
        <v>0</v>
      </c>
      <c r="AC680" s="410">
        <f t="shared" ref="AC680" si="2012">AC679</f>
        <v>0</v>
      </c>
      <c r="AD680" s="410">
        <f t="shared" ref="AD680" si="2013">AD679</f>
        <v>0</v>
      </c>
      <c r="AE680" s="410">
        <f t="shared" ref="AE680" si="2014">AE679</f>
        <v>0</v>
      </c>
      <c r="AF680" s="410">
        <f t="shared" ref="AF680" si="2015">AF679</f>
        <v>0</v>
      </c>
      <c r="AG680" s="410">
        <f t="shared" ref="AG680" si="2016">AG679</f>
        <v>0</v>
      </c>
      <c r="AH680" s="410">
        <f t="shared" ref="AH680" si="2017">AH679</f>
        <v>0</v>
      </c>
      <c r="AI680" s="410">
        <f t="shared" ref="AI680" si="2018">AI679</f>
        <v>0</v>
      </c>
      <c r="AJ680" s="410">
        <f t="shared" ref="AJ680" si="2019">AJ679</f>
        <v>0</v>
      </c>
      <c r="AK680" s="410">
        <f t="shared" ref="AK680" si="2020">AK679</f>
        <v>0</v>
      </c>
      <c r="AL680" s="410">
        <f t="shared" ref="AL680" si="2021">AL679</f>
        <v>0</v>
      </c>
      <c r="AM680" s="305"/>
    </row>
    <row r="681" spans="1:39"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outlineLevel="1">
      <c r="A683" s="531"/>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22">Z682</f>
        <v>0</v>
      </c>
      <c r="AA683" s="410">
        <f t="shared" ref="AA683" si="2023">AA682</f>
        <v>0</v>
      </c>
      <c r="AB683" s="410">
        <f t="shared" ref="AB683" si="2024">AB682</f>
        <v>0</v>
      </c>
      <c r="AC683" s="410">
        <f t="shared" ref="AC683" si="2025">AC682</f>
        <v>0</v>
      </c>
      <c r="AD683" s="410">
        <f t="shared" ref="AD683" si="2026">AD682</f>
        <v>0</v>
      </c>
      <c r="AE683" s="410">
        <f t="shared" ref="AE683" si="2027">AE682</f>
        <v>0</v>
      </c>
      <c r="AF683" s="410">
        <f t="shared" ref="AF683" si="2028">AF682</f>
        <v>0</v>
      </c>
      <c r="AG683" s="410">
        <f t="shared" ref="AG683" si="2029">AG682</f>
        <v>0</v>
      </c>
      <c r="AH683" s="410">
        <f t="shared" ref="AH683" si="2030">AH682</f>
        <v>0</v>
      </c>
      <c r="AI683" s="410">
        <f t="shared" ref="AI683" si="2031">AI682</f>
        <v>0</v>
      </c>
      <c r="AJ683" s="410">
        <f t="shared" ref="AJ683" si="2032">AJ682</f>
        <v>0</v>
      </c>
      <c r="AK683" s="410">
        <f t="shared" ref="AK683" si="2033">AK682</f>
        <v>0</v>
      </c>
      <c r="AL683" s="410">
        <f t="shared" ref="AL683" si="2034">AL682</f>
        <v>0</v>
      </c>
      <c r="AM683" s="305"/>
    </row>
    <row r="684" spans="1:39"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outlineLevel="1">
      <c r="A685" s="531">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outlineLevel="1">
      <c r="A686" s="531"/>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35">Z685</f>
        <v>0</v>
      </c>
      <c r="AA686" s="410">
        <f t="shared" ref="AA686" si="2036">AA685</f>
        <v>0</v>
      </c>
      <c r="AB686" s="410">
        <f t="shared" ref="AB686" si="2037">AB685</f>
        <v>0</v>
      </c>
      <c r="AC686" s="410">
        <f t="shared" ref="AC686" si="2038">AC685</f>
        <v>0</v>
      </c>
      <c r="AD686" s="410">
        <f t="shared" ref="AD686" si="2039">AD685</f>
        <v>0</v>
      </c>
      <c r="AE686" s="410">
        <f t="shared" ref="AE686" si="2040">AE685</f>
        <v>0</v>
      </c>
      <c r="AF686" s="410">
        <f t="shared" ref="AF686" si="2041">AF685</f>
        <v>0</v>
      </c>
      <c r="AG686" s="410">
        <f t="shared" ref="AG686" si="2042">AG685</f>
        <v>0</v>
      </c>
      <c r="AH686" s="410">
        <f t="shared" ref="AH686" si="2043">AH685</f>
        <v>0</v>
      </c>
      <c r="AI686" s="410">
        <f t="shared" ref="AI686" si="2044">AI685</f>
        <v>0</v>
      </c>
      <c r="AJ686" s="410">
        <f t="shared" ref="AJ686" si="2045">AJ685</f>
        <v>0</v>
      </c>
      <c r="AK686" s="410">
        <f t="shared" ref="AK686" si="2046">AK685</f>
        <v>0</v>
      </c>
      <c r="AL686" s="410">
        <f t="shared" ref="AL686" si="2047">AL685</f>
        <v>0</v>
      </c>
      <c r="AM686" s="305"/>
    </row>
    <row r="687" spans="1:39"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outlineLevel="1">
      <c r="A689" s="531"/>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8">Z688</f>
        <v>0</v>
      </c>
      <c r="AA689" s="410">
        <f t="shared" ref="AA689" si="2049">AA688</f>
        <v>0</v>
      </c>
      <c r="AB689" s="410">
        <f t="shared" ref="AB689" si="2050">AB688</f>
        <v>0</v>
      </c>
      <c r="AC689" s="410">
        <f t="shared" ref="AC689" si="2051">AC688</f>
        <v>0</v>
      </c>
      <c r="AD689" s="410">
        <f t="shared" ref="AD689" si="2052">AD688</f>
        <v>0</v>
      </c>
      <c r="AE689" s="410">
        <f t="shared" ref="AE689" si="2053">AE688</f>
        <v>0</v>
      </c>
      <c r="AF689" s="410">
        <f t="shared" ref="AF689" si="2054">AF688</f>
        <v>0</v>
      </c>
      <c r="AG689" s="410">
        <f t="shared" ref="AG689" si="2055">AG688</f>
        <v>0</v>
      </c>
      <c r="AH689" s="410">
        <f t="shared" ref="AH689" si="2056">AH688</f>
        <v>0</v>
      </c>
      <c r="AI689" s="410">
        <f t="shared" ref="AI689" si="2057">AI688</f>
        <v>0</v>
      </c>
      <c r="AJ689" s="410">
        <f t="shared" ref="AJ689" si="2058">AJ688</f>
        <v>0</v>
      </c>
      <c r="AK689" s="410">
        <f t="shared" ref="AK689" si="2059">AK688</f>
        <v>0</v>
      </c>
      <c r="AL689" s="410">
        <f t="shared" ref="AL689" si="2060">AL688</f>
        <v>0</v>
      </c>
      <c r="AM689" s="305"/>
    </row>
    <row r="690" spans="1:39"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outlineLevel="1">
      <c r="A691" s="531"/>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outlineLevel="1">
      <c r="A692" s="531">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outlineLevel="1">
      <c r="A693" s="531"/>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61">Z692</f>
        <v>0</v>
      </c>
      <c r="AA693" s="410">
        <f t="shared" ref="AA693" si="2062">AA692</f>
        <v>0</v>
      </c>
      <c r="AB693" s="410">
        <f t="shared" ref="AB693" si="2063">AB692</f>
        <v>0</v>
      </c>
      <c r="AC693" s="410">
        <f t="shared" ref="AC693" si="2064">AC692</f>
        <v>0</v>
      </c>
      <c r="AD693" s="410">
        <f t="shared" ref="AD693" si="2065">AD692</f>
        <v>0</v>
      </c>
      <c r="AE693" s="410">
        <f t="shared" ref="AE693" si="2066">AE692</f>
        <v>0</v>
      </c>
      <c r="AF693" s="410">
        <f t="shared" ref="AF693" si="2067">AF692</f>
        <v>0</v>
      </c>
      <c r="AG693" s="410">
        <f t="shared" ref="AG693" si="2068">AG692</f>
        <v>0</v>
      </c>
      <c r="AH693" s="410">
        <f t="shared" ref="AH693" si="2069">AH692</f>
        <v>0</v>
      </c>
      <c r="AI693" s="410">
        <f t="shared" ref="AI693" si="2070">AI692</f>
        <v>0</v>
      </c>
      <c r="AJ693" s="410">
        <f t="shared" ref="AJ693" si="2071">AJ692</f>
        <v>0</v>
      </c>
      <c r="AK693" s="410">
        <f t="shared" ref="AK693" si="2072">AK692</f>
        <v>0</v>
      </c>
      <c r="AL693" s="410">
        <f t="shared" ref="AL693" si="2073">AL692</f>
        <v>0</v>
      </c>
      <c r="AM693" s="305"/>
    </row>
    <row r="694" spans="1:39"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outlineLevel="1">
      <c r="A695" s="531">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outlineLevel="1">
      <c r="A696" s="531"/>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74">Z695</f>
        <v>0</v>
      </c>
      <c r="AA696" s="410">
        <f t="shared" ref="AA696" si="2075">AA695</f>
        <v>0</v>
      </c>
      <c r="AB696" s="410">
        <f t="shared" ref="AB696" si="2076">AB695</f>
        <v>0</v>
      </c>
      <c r="AC696" s="410">
        <f t="shared" ref="AC696" si="2077">AC695</f>
        <v>0</v>
      </c>
      <c r="AD696" s="410">
        <f t="shared" ref="AD696" si="2078">AD695</f>
        <v>0</v>
      </c>
      <c r="AE696" s="410">
        <f t="shared" ref="AE696" si="2079">AE695</f>
        <v>0</v>
      </c>
      <c r="AF696" s="410">
        <f t="shared" ref="AF696" si="2080">AF695</f>
        <v>0</v>
      </c>
      <c r="AG696" s="410">
        <f t="shared" ref="AG696" si="2081">AG695</f>
        <v>0</v>
      </c>
      <c r="AH696" s="410">
        <f t="shared" ref="AH696" si="2082">AH695</f>
        <v>0</v>
      </c>
      <c r="AI696" s="410">
        <f t="shared" ref="AI696" si="2083">AI695</f>
        <v>0</v>
      </c>
      <c r="AJ696" s="410">
        <f t="shared" ref="AJ696" si="2084">AJ695</f>
        <v>0</v>
      </c>
      <c r="AK696" s="410">
        <f t="shared" ref="AK696" si="2085">AK695</f>
        <v>0</v>
      </c>
      <c r="AL696" s="410">
        <f t="shared" ref="AL696" si="2086">AL695</f>
        <v>0</v>
      </c>
      <c r="AM696" s="305"/>
    </row>
    <row r="697" spans="1:39"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outlineLevel="1">
      <c r="A698" s="531">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outlineLevel="1">
      <c r="A699" s="531"/>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7">Z698</f>
        <v>0</v>
      </c>
      <c r="AA699" s="410">
        <f t="shared" ref="AA699" si="2088">AA698</f>
        <v>0</v>
      </c>
      <c r="AB699" s="410">
        <f t="shared" ref="AB699" si="2089">AB698</f>
        <v>0</v>
      </c>
      <c r="AC699" s="410">
        <f t="shared" ref="AC699" si="2090">AC698</f>
        <v>0</v>
      </c>
      <c r="AD699" s="410">
        <f t="shared" ref="AD699" si="2091">AD698</f>
        <v>0</v>
      </c>
      <c r="AE699" s="410">
        <f t="shared" ref="AE699" si="2092">AE698</f>
        <v>0</v>
      </c>
      <c r="AF699" s="410">
        <f t="shared" ref="AF699" si="2093">AF698</f>
        <v>0</v>
      </c>
      <c r="AG699" s="410">
        <f t="shared" ref="AG699" si="2094">AG698</f>
        <v>0</v>
      </c>
      <c r="AH699" s="410">
        <f t="shared" ref="AH699" si="2095">AH698</f>
        <v>0</v>
      </c>
      <c r="AI699" s="410">
        <f t="shared" ref="AI699" si="2096">AI698</f>
        <v>0</v>
      </c>
      <c r="AJ699" s="410">
        <f t="shared" ref="AJ699" si="2097">AJ698</f>
        <v>0</v>
      </c>
      <c r="AK699" s="410">
        <f t="shared" ref="AK699" si="2098">AK698</f>
        <v>0</v>
      </c>
      <c r="AL699" s="410">
        <f t="shared" ref="AL699" si="2099">AL698</f>
        <v>0</v>
      </c>
      <c r="AM699" s="305"/>
    </row>
    <row r="700" spans="1:39"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outlineLevel="1">
      <c r="A701" s="531"/>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outlineLevel="1">
      <c r="A703" s="531"/>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100">Z702</f>
        <v>0</v>
      </c>
      <c r="AA703" s="410">
        <f t="shared" ref="AA703" si="2101">AA702</f>
        <v>0</v>
      </c>
      <c r="AB703" s="410">
        <f t="shared" ref="AB703" si="2102">AB702</f>
        <v>0</v>
      </c>
      <c r="AC703" s="410">
        <f t="shared" ref="AC703" si="2103">AC702</f>
        <v>0</v>
      </c>
      <c r="AD703" s="410">
        <f t="shared" ref="AD703" si="2104">AD702</f>
        <v>0</v>
      </c>
      <c r="AE703" s="410">
        <f t="shared" ref="AE703" si="2105">AE702</f>
        <v>0</v>
      </c>
      <c r="AF703" s="410">
        <f t="shared" ref="AF703" si="2106">AF702</f>
        <v>0</v>
      </c>
      <c r="AG703" s="410">
        <f t="shared" ref="AG703" si="2107">AG702</f>
        <v>0</v>
      </c>
      <c r="AH703" s="410">
        <f t="shared" ref="AH703" si="2108">AH702</f>
        <v>0</v>
      </c>
      <c r="AI703" s="410">
        <f t="shared" ref="AI703" si="2109">AI702</f>
        <v>0</v>
      </c>
      <c r="AJ703" s="410">
        <f t="shared" ref="AJ703" si="2110">AJ702</f>
        <v>0</v>
      </c>
      <c r="AK703" s="410">
        <f t="shared" ref="AK703" si="2111">AK702</f>
        <v>0</v>
      </c>
      <c r="AL703" s="410">
        <f t="shared" ref="AL703" si="2112">AL702</f>
        <v>0</v>
      </c>
      <c r="AM703" s="305"/>
    </row>
    <row r="704" spans="1:39"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outlineLevel="1">
      <c r="A706" s="531"/>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13">Z705</f>
        <v>0</v>
      </c>
      <c r="AA706" s="410">
        <f t="shared" ref="AA706" si="2114">AA705</f>
        <v>0</v>
      </c>
      <c r="AB706" s="410">
        <f t="shared" ref="AB706" si="2115">AB705</f>
        <v>0</v>
      </c>
      <c r="AC706" s="410">
        <f t="shared" ref="AC706" si="2116">AC705</f>
        <v>0</v>
      </c>
      <c r="AD706" s="410">
        <f t="shared" ref="AD706" si="2117">AD705</f>
        <v>0</v>
      </c>
      <c r="AE706" s="410">
        <f t="shared" ref="AE706" si="2118">AE705</f>
        <v>0</v>
      </c>
      <c r="AF706" s="410">
        <f t="shared" ref="AF706" si="2119">AF705</f>
        <v>0</v>
      </c>
      <c r="AG706" s="410">
        <f t="shared" ref="AG706" si="2120">AG705</f>
        <v>0</v>
      </c>
      <c r="AH706" s="410">
        <f t="shared" ref="AH706" si="2121">AH705</f>
        <v>0</v>
      </c>
      <c r="AI706" s="410">
        <f t="shared" ref="AI706" si="2122">AI705</f>
        <v>0</v>
      </c>
      <c r="AJ706" s="410">
        <f t="shared" ref="AJ706" si="2123">AJ705</f>
        <v>0</v>
      </c>
      <c r="AK706" s="410">
        <f t="shared" ref="AK706" si="2124">AK705</f>
        <v>0</v>
      </c>
      <c r="AL706" s="410">
        <f t="shared" ref="AL706" si="2125">AL705</f>
        <v>0</v>
      </c>
      <c r="AM706" s="305"/>
    </row>
    <row r="707" spans="1:39"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outlineLevel="1">
      <c r="A709" s="531"/>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26">Z708</f>
        <v>0</v>
      </c>
      <c r="AA709" s="410">
        <f t="shared" ref="AA709" si="2127">AA708</f>
        <v>0</v>
      </c>
      <c r="AB709" s="410">
        <f t="shared" ref="AB709" si="2128">AB708</f>
        <v>0</v>
      </c>
      <c r="AC709" s="410">
        <f t="shared" ref="AC709" si="2129">AC708</f>
        <v>0</v>
      </c>
      <c r="AD709" s="410">
        <f t="shared" ref="AD709" si="2130">AD708</f>
        <v>0</v>
      </c>
      <c r="AE709" s="410">
        <f t="shared" ref="AE709" si="2131">AE708</f>
        <v>0</v>
      </c>
      <c r="AF709" s="410">
        <f t="shared" ref="AF709" si="2132">AF708</f>
        <v>0</v>
      </c>
      <c r="AG709" s="410">
        <f t="shared" ref="AG709" si="2133">AG708</f>
        <v>0</v>
      </c>
      <c r="AH709" s="410">
        <f t="shared" ref="AH709" si="2134">AH708</f>
        <v>0</v>
      </c>
      <c r="AI709" s="410">
        <f t="shared" ref="AI709" si="2135">AI708</f>
        <v>0</v>
      </c>
      <c r="AJ709" s="410">
        <f t="shared" ref="AJ709" si="2136">AJ708</f>
        <v>0</v>
      </c>
      <c r="AK709" s="410">
        <f t="shared" ref="AK709" si="2137">AK708</f>
        <v>0</v>
      </c>
      <c r="AL709" s="410">
        <f t="shared" ref="AL709" si="2138">AL708</f>
        <v>0</v>
      </c>
      <c r="AM709" s="305"/>
    </row>
    <row r="710" spans="1:39"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outlineLevel="1">
      <c r="A712" s="531"/>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39">Z711</f>
        <v>0</v>
      </c>
      <c r="AA712" s="410">
        <f t="shared" ref="AA712" si="2140">AA711</f>
        <v>0</v>
      </c>
      <c r="AB712" s="410">
        <f t="shared" ref="AB712" si="2141">AB711</f>
        <v>0</v>
      </c>
      <c r="AC712" s="410">
        <f t="shared" ref="AC712" si="2142">AC711</f>
        <v>0</v>
      </c>
      <c r="AD712" s="410">
        <f t="shared" ref="AD712" si="2143">AD711</f>
        <v>0</v>
      </c>
      <c r="AE712" s="410">
        <f t="shared" ref="AE712" si="2144">AE711</f>
        <v>0</v>
      </c>
      <c r="AF712" s="410">
        <f t="shared" ref="AF712" si="2145">AF711</f>
        <v>0</v>
      </c>
      <c r="AG712" s="410">
        <f t="shared" ref="AG712" si="2146">AG711</f>
        <v>0</v>
      </c>
      <c r="AH712" s="410">
        <f t="shared" ref="AH712" si="2147">AH711</f>
        <v>0</v>
      </c>
      <c r="AI712" s="410">
        <f t="shared" ref="AI712" si="2148">AI711</f>
        <v>0</v>
      </c>
      <c r="AJ712" s="410">
        <f t="shared" ref="AJ712" si="2149">AJ711</f>
        <v>0</v>
      </c>
      <c r="AK712" s="410">
        <f t="shared" ref="AK712" si="2150">AK711</f>
        <v>0</v>
      </c>
      <c r="AL712" s="410">
        <f t="shared" ref="AL712" si="2151">AL711</f>
        <v>0</v>
      </c>
      <c r="AM712" s="305"/>
    </row>
    <row r="713" spans="1:39"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outlineLevel="1">
      <c r="A715" s="531"/>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52">Z714</f>
        <v>0</v>
      </c>
      <c r="AA715" s="410">
        <f t="shared" ref="AA715" si="2153">AA714</f>
        <v>0</v>
      </c>
      <c r="AB715" s="410">
        <f t="shared" ref="AB715" si="2154">AB714</f>
        <v>0</v>
      </c>
      <c r="AC715" s="410">
        <f t="shared" ref="AC715" si="2155">AC714</f>
        <v>0</v>
      </c>
      <c r="AD715" s="410">
        <f t="shared" ref="AD715" si="2156">AD714</f>
        <v>0</v>
      </c>
      <c r="AE715" s="410">
        <f t="shared" ref="AE715" si="2157">AE714</f>
        <v>0</v>
      </c>
      <c r="AF715" s="410">
        <f t="shared" ref="AF715" si="2158">AF714</f>
        <v>0</v>
      </c>
      <c r="AG715" s="410">
        <f t="shared" ref="AG715" si="2159">AG714</f>
        <v>0</v>
      </c>
      <c r="AH715" s="410">
        <f t="shared" ref="AH715" si="2160">AH714</f>
        <v>0</v>
      </c>
      <c r="AI715" s="410">
        <f t="shared" ref="AI715" si="2161">AI714</f>
        <v>0</v>
      </c>
      <c r="AJ715" s="410">
        <f t="shared" ref="AJ715" si="2162">AJ714</f>
        <v>0</v>
      </c>
      <c r="AK715" s="410">
        <f t="shared" ref="AK715" si="2163">AK714</f>
        <v>0</v>
      </c>
      <c r="AL715" s="410">
        <f t="shared" ref="AL715" si="2164">AL714</f>
        <v>0</v>
      </c>
      <c r="AM715" s="305"/>
    </row>
    <row r="716" spans="1:39"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outlineLevel="1">
      <c r="A718" s="531"/>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65">Z717</f>
        <v>0</v>
      </c>
      <c r="AA718" s="410">
        <f t="shared" ref="AA718" si="2166">AA717</f>
        <v>0</v>
      </c>
      <c r="AB718" s="410">
        <f t="shared" ref="AB718" si="2167">AB717</f>
        <v>0</v>
      </c>
      <c r="AC718" s="410">
        <f t="shared" ref="AC718" si="2168">AC717</f>
        <v>0</v>
      </c>
      <c r="AD718" s="410">
        <f t="shared" ref="AD718" si="2169">AD717</f>
        <v>0</v>
      </c>
      <c r="AE718" s="410">
        <f t="shared" ref="AE718" si="2170">AE717</f>
        <v>0</v>
      </c>
      <c r="AF718" s="410">
        <f t="shared" ref="AF718" si="2171">AF717</f>
        <v>0</v>
      </c>
      <c r="AG718" s="410">
        <f t="shared" ref="AG718" si="2172">AG717</f>
        <v>0</v>
      </c>
      <c r="AH718" s="410">
        <f t="shared" ref="AH718" si="2173">AH717</f>
        <v>0</v>
      </c>
      <c r="AI718" s="410">
        <f t="shared" ref="AI718" si="2174">AI717</f>
        <v>0</v>
      </c>
      <c r="AJ718" s="410">
        <f t="shared" ref="AJ718" si="2175">AJ717</f>
        <v>0</v>
      </c>
      <c r="AK718" s="410">
        <f t="shared" ref="AK718" si="2176">AK717</f>
        <v>0</v>
      </c>
      <c r="AL718" s="410">
        <f t="shared" ref="AL718" si="2177">AL717</f>
        <v>0</v>
      </c>
      <c r="AM718" s="305"/>
    </row>
    <row r="719" spans="1:39"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outlineLevel="1">
      <c r="A721" s="531"/>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2178">Z720</f>
        <v>0</v>
      </c>
      <c r="AA721" s="410">
        <f t="shared" ref="AA721" si="2179">AA720</f>
        <v>0</v>
      </c>
      <c r="AB721" s="410">
        <f t="shared" ref="AB721" si="2180">AB720</f>
        <v>0</v>
      </c>
      <c r="AC721" s="410">
        <f t="shared" ref="AC721" si="2181">AC720</f>
        <v>0</v>
      </c>
      <c r="AD721" s="410">
        <f t="shared" ref="AD721" si="2182">AD720</f>
        <v>0</v>
      </c>
      <c r="AE721" s="410">
        <f t="shared" ref="AE721" si="2183">AE720</f>
        <v>0</v>
      </c>
      <c r="AF721" s="410">
        <f t="shared" ref="AF721" si="2184">AF720</f>
        <v>0</v>
      </c>
      <c r="AG721" s="410">
        <f t="shared" ref="AG721" si="2185">AG720</f>
        <v>0</v>
      </c>
      <c r="AH721" s="410">
        <f t="shared" ref="AH721" si="2186">AH720</f>
        <v>0</v>
      </c>
      <c r="AI721" s="410">
        <f t="shared" ref="AI721" si="2187">AI720</f>
        <v>0</v>
      </c>
      <c r="AJ721" s="410">
        <f t="shared" ref="AJ721" si="2188">AJ720</f>
        <v>0</v>
      </c>
      <c r="AK721" s="410">
        <f t="shared" ref="AK721" si="2189">AK720</f>
        <v>0</v>
      </c>
      <c r="AL721" s="410">
        <f t="shared" ref="AL721" si="2190">AL720</f>
        <v>0</v>
      </c>
      <c r="AM721" s="305"/>
    </row>
    <row r="722" spans="1:39"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outlineLevel="1">
      <c r="A724" s="531"/>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91">Z723</f>
        <v>0</v>
      </c>
      <c r="AA724" s="410">
        <f t="shared" ref="AA724" si="2192">AA723</f>
        <v>0</v>
      </c>
      <c r="AB724" s="410">
        <f t="shared" ref="AB724" si="2193">AB723</f>
        <v>0</v>
      </c>
      <c r="AC724" s="410">
        <f t="shared" ref="AC724" si="2194">AC723</f>
        <v>0</v>
      </c>
      <c r="AD724" s="410">
        <f t="shared" ref="AD724" si="2195">AD723</f>
        <v>0</v>
      </c>
      <c r="AE724" s="410">
        <f t="shared" ref="AE724" si="2196">AE723</f>
        <v>0</v>
      </c>
      <c r="AF724" s="410">
        <f t="shared" ref="AF724" si="2197">AF723</f>
        <v>0</v>
      </c>
      <c r="AG724" s="410">
        <f t="shared" ref="AG724" si="2198">AG723</f>
        <v>0</v>
      </c>
      <c r="AH724" s="410">
        <f t="shared" ref="AH724" si="2199">AH723</f>
        <v>0</v>
      </c>
      <c r="AI724" s="410">
        <f t="shared" ref="AI724" si="2200">AI723</f>
        <v>0</v>
      </c>
      <c r="AJ724" s="410">
        <f t="shared" ref="AJ724" si="2201">AJ723</f>
        <v>0</v>
      </c>
      <c r="AK724" s="410">
        <f t="shared" ref="AK724" si="2202">AK723</f>
        <v>0</v>
      </c>
      <c r="AL724" s="410">
        <f t="shared" ref="AL724" si="2203">AL723</f>
        <v>0</v>
      </c>
      <c r="AM724" s="305"/>
    </row>
    <row r="725" spans="1:39"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outlineLevel="1">
      <c r="A727" s="531"/>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204">Z726</f>
        <v>0</v>
      </c>
      <c r="AA727" s="410">
        <f t="shared" ref="AA727" si="2205">AA726</f>
        <v>0</v>
      </c>
      <c r="AB727" s="410">
        <f t="shared" ref="AB727" si="2206">AB726</f>
        <v>0</v>
      </c>
      <c r="AC727" s="410">
        <f t="shared" ref="AC727" si="2207">AC726</f>
        <v>0</v>
      </c>
      <c r="AD727" s="410">
        <f t="shared" ref="AD727" si="2208">AD726</f>
        <v>0</v>
      </c>
      <c r="AE727" s="410">
        <f t="shared" ref="AE727" si="2209">AE726</f>
        <v>0</v>
      </c>
      <c r="AF727" s="410">
        <f t="shared" ref="AF727" si="2210">AF726</f>
        <v>0</v>
      </c>
      <c r="AG727" s="410">
        <f t="shared" ref="AG727" si="2211">AG726</f>
        <v>0</v>
      </c>
      <c r="AH727" s="410">
        <f t="shared" ref="AH727" si="2212">AH726</f>
        <v>0</v>
      </c>
      <c r="AI727" s="410">
        <f t="shared" ref="AI727" si="2213">AI726</f>
        <v>0</v>
      </c>
      <c r="AJ727" s="410">
        <f t="shared" ref="AJ727" si="2214">AJ726</f>
        <v>0</v>
      </c>
      <c r="AK727" s="410">
        <f t="shared" ref="AK727" si="2215">AK726</f>
        <v>0</v>
      </c>
      <c r="AL727" s="410">
        <f t="shared" ref="AL727" si="2216">AL726</f>
        <v>0</v>
      </c>
      <c r="AM727" s="305"/>
    </row>
    <row r="728" spans="1:39"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outlineLevel="1">
      <c r="A730" s="531"/>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17">Z729</f>
        <v>0</v>
      </c>
      <c r="AA730" s="410">
        <f t="shared" ref="AA730" si="2218">AA729</f>
        <v>0</v>
      </c>
      <c r="AB730" s="410">
        <f t="shared" ref="AB730" si="2219">AB729</f>
        <v>0</v>
      </c>
      <c r="AC730" s="410">
        <f t="shared" ref="AC730" si="2220">AC729</f>
        <v>0</v>
      </c>
      <c r="AD730" s="410">
        <f t="shared" ref="AD730" si="2221">AD729</f>
        <v>0</v>
      </c>
      <c r="AE730" s="410">
        <f t="shared" ref="AE730" si="2222">AE729</f>
        <v>0</v>
      </c>
      <c r="AF730" s="410">
        <f t="shared" ref="AF730" si="2223">AF729</f>
        <v>0</v>
      </c>
      <c r="AG730" s="410">
        <f t="shared" ref="AG730" si="2224">AG729</f>
        <v>0</v>
      </c>
      <c r="AH730" s="410">
        <f t="shared" ref="AH730" si="2225">AH729</f>
        <v>0</v>
      </c>
      <c r="AI730" s="410">
        <f t="shared" ref="AI730" si="2226">AI729</f>
        <v>0</v>
      </c>
      <c r="AJ730" s="410">
        <f t="shared" ref="AJ730" si="2227">AJ729</f>
        <v>0</v>
      </c>
      <c r="AK730" s="410">
        <f t="shared" ref="AK730" si="2228">AK729</f>
        <v>0</v>
      </c>
      <c r="AL730" s="410">
        <f t="shared" ref="AL730" si="2229">AL729</f>
        <v>0</v>
      </c>
      <c r="AM730" s="305"/>
    </row>
    <row r="731" spans="1:39"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outlineLevel="1">
      <c r="A733" s="531"/>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30">Z732</f>
        <v>0</v>
      </c>
      <c r="AA733" s="410">
        <f t="shared" ref="AA733" si="2231">AA732</f>
        <v>0</v>
      </c>
      <c r="AB733" s="410">
        <f t="shared" ref="AB733" si="2232">AB732</f>
        <v>0</v>
      </c>
      <c r="AC733" s="410">
        <f t="shared" ref="AC733" si="2233">AC732</f>
        <v>0</v>
      </c>
      <c r="AD733" s="410">
        <f t="shared" ref="AD733" si="2234">AD732</f>
        <v>0</v>
      </c>
      <c r="AE733" s="410">
        <f t="shared" ref="AE733" si="2235">AE732</f>
        <v>0</v>
      </c>
      <c r="AF733" s="410">
        <f t="shared" ref="AF733" si="2236">AF732</f>
        <v>0</v>
      </c>
      <c r="AG733" s="410">
        <f t="shared" ref="AG733" si="2237">AG732</f>
        <v>0</v>
      </c>
      <c r="AH733" s="410">
        <f t="shared" ref="AH733" si="2238">AH732</f>
        <v>0</v>
      </c>
      <c r="AI733" s="410">
        <f t="shared" ref="AI733" si="2239">AI732</f>
        <v>0</v>
      </c>
      <c r="AJ733" s="410">
        <f t="shared" ref="AJ733" si="2240">AJ732</f>
        <v>0</v>
      </c>
      <c r="AK733" s="410">
        <f t="shared" ref="AK733" si="2241">AK732</f>
        <v>0</v>
      </c>
      <c r="AL733" s="410">
        <f t="shared" ref="AL733" si="2242">AL732</f>
        <v>0</v>
      </c>
      <c r="AM733" s="305"/>
    </row>
    <row r="734" spans="1:39"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outlineLevel="1">
      <c r="A736" s="531"/>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43">Z735</f>
        <v>0</v>
      </c>
      <c r="AA736" s="410">
        <f t="shared" ref="AA736" si="2244">AA735</f>
        <v>0</v>
      </c>
      <c r="AB736" s="410">
        <f t="shared" ref="AB736" si="2245">AB735</f>
        <v>0</v>
      </c>
      <c r="AC736" s="410">
        <f t="shared" ref="AC736" si="2246">AC735</f>
        <v>0</v>
      </c>
      <c r="AD736" s="410">
        <f t="shared" ref="AD736" si="2247">AD735</f>
        <v>0</v>
      </c>
      <c r="AE736" s="410">
        <f t="shared" ref="AE736" si="2248">AE735</f>
        <v>0</v>
      </c>
      <c r="AF736" s="410">
        <f t="shared" ref="AF736" si="2249">AF735</f>
        <v>0</v>
      </c>
      <c r="AG736" s="410">
        <f t="shared" ref="AG736" si="2250">AG735</f>
        <v>0</v>
      </c>
      <c r="AH736" s="410">
        <f t="shared" ref="AH736" si="2251">AH735</f>
        <v>0</v>
      </c>
      <c r="AI736" s="410">
        <f t="shared" ref="AI736" si="2252">AI735</f>
        <v>0</v>
      </c>
      <c r="AJ736" s="410">
        <f t="shared" ref="AJ736" si="2253">AJ735</f>
        <v>0</v>
      </c>
      <c r="AK736" s="410">
        <f t="shared" ref="AK736" si="2254">AK735</f>
        <v>0</v>
      </c>
      <c r="AL736" s="410">
        <f t="shared" ref="AL736" si="2255">AL735</f>
        <v>0</v>
      </c>
      <c r="AM736" s="305"/>
    </row>
    <row r="737" spans="1:40"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outlineLevel="1">
      <c r="A739" s="531"/>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56">Z738</f>
        <v>0</v>
      </c>
      <c r="AA739" s="410">
        <f t="shared" ref="AA739" si="2257">AA738</f>
        <v>0</v>
      </c>
      <c r="AB739" s="410">
        <f t="shared" ref="AB739" si="2258">AB738</f>
        <v>0</v>
      </c>
      <c r="AC739" s="410">
        <f t="shared" ref="AC739" si="2259">AC738</f>
        <v>0</v>
      </c>
      <c r="AD739" s="410">
        <f t="shared" ref="AD739" si="2260">AD738</f>
        <v>0</v>
      </c>
      <c r="AE739" s="410">
        <f t="shared" ref="AE739" si="2261">AE738</f>
        <v>0</v>
      </c>
      <c r="AF739" s="410">
        <f t="shared" ref="AF739" si="2262">AF738</f>
        <v>0</v>
      </c>
      <c r="AG739" s="410">
        <f t="shared" ref="AG739" si="2263">AG738</f>
        <v>0</v>
      </c>
      <c r="AH739" s="410">
        <f t="shared" ref="AH739" si="2264">AH738</f>
        <v>0</v>
      </c>
      <c r="AI739" s="410">
        <f t="shared" ref="AI739" si="2265">AI738</f>
        <v>0</v>
      </c>
      <c r="AJ739" s="410">
        <f t="shared" ref="AJ739" si="2266">AJ738</f>
        <v>0</v>
      </c>
      <c r="AK739" s="410">
        <f t="shared" ref="AK739" si="2267">AK738</f>
        <v>0</v>
      </c>
      <c r="AL739" s="410">
        <f t="shared" ref="AL739" si="2268">AL738</f>
        <v>0</v>
      </c>
      <c r="AM739" s="305"/>
    </row>
    <row r="740" spans="1:40"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outlineLevel="1">
      <c r="A742" s="531"/>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69">Z741</f>
        <v>0</v>
      </c>
      <c r="AA742" s="410">
        <f t="shared" ref="AA742" si="2270">AA741</f>
        <v>0</v>
      </c>
      <c r="AB742" s="410">
        <f t="shared" ref="AB742" si="2271">AB741</f>
        <v>0</v>
      </c>
      <c r="AC742" s="410">
        <f t="shared" ref="AC742" si="2272">AC741</f>
        <v>0</v>
      </c>
      <c r="AD742" s="410">
        <f t="shared" ref="AD742" si="2273">AD741</f>
        <v>0</v>
      </c>
      <c r="AE742" s="410">
        <f t="shared" ref="AE742" si="2274">AE741</f>
        <v>0</v>
      </c>
      <c r="AF742" s="410">
        <f t="shared" ref="AF742" si="2275">AF741</f>
        <v>0</v>
      </c>
      <c r="AG742" s="410">
        <f t="shared" ref="AG742" si="2276">AG741</f>
        <v>0</v>
      </c>
      <c r="AH742" s="410">
        <f t="shared" ref="AH742" si="2277">AH741</f>
        <v>0</v>
      </c>
      <c r="AI742" s="410">
        <f t="shared" ref="AI742" si="2278">AI741</f>
        <v>0</v>
      </c>
      <c r="AJ742" s="410">
        <f t="shared" ref="AJ742" si="2279">AJ741</f>
        <v>0</v>
      </c>
      <c r="AK742" s="410">
        <f t="shared" ref="AK742" si="2280">AK741</f>
        <v>0</v>
      </c>
      <c r="AL742" s="410">
        <f t="shared" ref="AL742" si="2281">AL741</f>
        <v>0</v>
      </c>
      <c r="AM742" s="305"/>
    </row>
    <row r="743" spans="1:40"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0</v>
      </c>
      <c r="E744" s="328">
        <f>SUM(E587:E742)</f>
        <v>0</v>
      </c>
      <c r="F744" s="328">
        <f>SUM(F587:F742)</f>
        <v>1028407.3562550326</v>
      </c>
      <c r="G744" s="328">
        <f t="shared" ref="G744:M744" si="2282">SUM(G587:G742)</f>
        <v>0</v>
      </c>
      <c r="H744" s="328">
        <f t="shared" si="2282"/>
        <v>0</v>
      </c>
      <c r="I744" s="328">
        <f t="shared" si="2282"/>
        <v>0</v>
      </c>
      <c r="J744" s="328">
        <f t="shared" si="2282"/>
        <v>0</v>
      </c>
      <c r="K744" s="328">
        <f t="shared" si="2282"/>
        <v>0</v>
      </c>
      <c r="L744" s="328">
        <f t="shared" si="2282"/>
        <v>0</v>
      </c>
      <c r="M744" s="328">
        <f t="shared" si="2282"/>
        <v>0</v>
      </c>
      <c r="N744" s="328"/>
      <c r="O744" s="328">
        <f>SUM(O587:O742)</f>
        <v>0</v>
      </c>
      <c r="P744" s="328">
        <f t="shared" ref="P744" si="2283">SUM(P587:P742)</f>
        <v>0</v>
      </c>
      <c r="Q744" s="328">
        <f t="shared" ref="Q744:X744" si="2284">SUM(Q587:Q742)</f>
        <v>78.456023211611779</v>
      </c>
      <c r="R744" s="328">
        <f t="shared" si="2284"/>
        <v>0</v>
      </c>
      <c r="S744" s="328">
        <f t="shared" si="2284"/>
        <v>0</v>
      </c>
      <c r="T744" s="328">
        <f t="shared" si="2284"/>
        <v>0</v>
      </c>
      <c r="U744" s="328">
        <f t="shared" si="2284"/>
        <v>0</v>
      </c>
      <c r="V744" s="328">
        <f t="shared" si="2284"/>
        <v>0</v>
      </c>
      <c r="W744" s="328">
        <f t="shared" si="2284"/>
        <v>0</v>
      </c>
      <c r="X744" s="328">
        <f t="shared" si="2284"/>
        <v>0</v>
      </c>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7.1999999999999998E-3</v>
      </c>
      <c r="Z747" s="340">
        <f>HLOOKUP(Z$35,'3.  Distribution Rates'!$C$122:$P$133,10,FALSE)</f>
        <v>1.6799999999999999E-2</v>
      </c>
      <c r="AA747" s="340">
        <f>HLOOKUP(AA$35,'3.  Distribution Rates'!$C$122:$P$133,10,FALSE)</f>
        <v>3.2744</v>
      </c>
      <c r="AB747" s="340">
        <f>HLOOKUP(AB$35,'3.  Distribution Rates'!$C$122:$P$133,10,FALSE)</f>
        <v>8.9766999999999992</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2285">SUM(Y748:AL748)</f>
        <v>0</v>
      </c>
      <c r="AN748" s="442"/>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2285"/>
        <v>0</v>
      </c>
      <c r="AN749" s="442"/>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2285"/>
        <v>0</v>
      </c>
      <c r="AN750" s="442"/>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2285"/>
        <v>0</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86">Y210*Y747</f>
        <v>0</v>
      </c>
      <c r="Z752" s="377">
        <f t="shared" si="2286"/>
        <v>0</v>
      </c>
      <c r="AA752" s="377">
        <f t="shared" si="2286"/>
        <v>0</v>
      </c>
      <c r="AB752" s="377">
        <f t="shared" si="2286"/>
        <v>0</v>
      </c>
      <c r="AC752" s="377">
        <f t="shared" si="2286"/>
        <v>0</v>
      </c>
      <c r="AD752" s="377">
        <f t="shared" si="2286"/>
        <v>0</v>
      </c>
      <c r="AE752" s="377">
        <f t="shared" si="2286"/>
        <v>0</v>
      </c>
      <c r="AF752" s="377">
        <f t="shared" si="2286"/>
        <v>0</v>
      </c>
      <c r="AG752" s="377">
        <f t="shared" si="2286"/>
        <v>0</v>
      </c>
      <c r="AH752" s="377">
        <f t="shared" si="2286"/>
        <v>0</v>
      </c>
      <c r="AI752" s="377">
        <f t="shared" si="2286"/>
        <v>0</v>
      </c>
      <c r="AJ752" s="377">
        <f t="shared" si="2286"/>
        <v>0</v>
      </c>
      <c r="AK752" s="377">
        <f t="shared" si="2286"/>
        <v>0</v>
      </c>
      <c r="AL752" s="377">
        <f t="shared" si="2286"/>
        <v>0</v>
      </c>
      <c r="AM752" s="628">
        <f t="shared" si="2285"/>
        <v>0</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87">Y393*Y747</f>
        <v>0</v>
      </c>
      <c r="Z753" s="377">
        <f t="shared" si="2287"/>
        <v>0</v>
      </c>
      <c r="AA753" s="377">
        <f t="shared" si="2287"/>
        <v>0</v>
      </c>
      <c r="AB753" s="377">
        <f t="shared" si="2287"/>
        <v>0</v>
      </c>
      <c r="AC753" s="377">
        <f t="shared" si="2287"/>
        <v>0</v>
      </c>
      <c r="AD753" s="377">
        <f t="shared" si="2287"/>
        <v>0</v>
      </c>
      <c r="AE753" s="377">
        <f t="shared" si="2287"/>
        <v>0</v>
      </c>
      <c r="AF753" s="377">
        <f t="shared" si="2287"/>
        <v>0</v>
      </c>
      <c r="AG753" s="377">
        <f t="shared" si="2287"/>
        <v>0</v>
      </c>
      <c r="AH753" s="377">
        <f t="shared" si="2287"/>
        <v>0</v>
      </c>
      <c r="AI753" s="377">
        <f t="shared" si="2287"/>
        <v>0</v>
      </c>
      <c r="AJ753" s="377">
        <f t="shared" si="2287"/>
        <v>0</v>
      </c>
      <c r="AK753" s="377">
        <f t="shared" si="2287"/>
        <v>0</v>
      </c>
      <c r="AL753" s="377">
        <f t="shared" si="2287"/>
        <v>0</v>
      </c>
      <c r="AM753" s="628">
        <f t="shared" si="2285"/>
        <v>0</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88">Y576*Y747</f>
        <v>0</v>
      </c>
      <c r="Z754" s="377">
        <f t="shared" si="2288"/>
        <v>0</v>
      </c>
      <c r="AA754" s="377">
        <f t="shared" si="2288"/>
        <v>0</v>
      </c>
      <c r="AB754" s="377">
        <f t="shared" si="2288"/>
        <v>0</v>
      </c>
      <c r="AC754" s="377">
        <f t="shared" si="2288"/>
        <v>0</v>
      </c>
      <c r="AD754" s="377">
        <f t="shared" si="2288"/>
        <v>0</v>
      </c>
      <c r="AE754" s="377">
        <f t="shared" si="2288"/>
        <v>0</v>
      </c>
      <c r="AF754" s="377">
        <f t="shared" si="2288"/>
        <v>0</v>
      </c>
      <c r="AG754" s="377">
        <f t="shared" si="2288"/>
        <v>0</v>
      </c>
      <c r="AH754" s="377">
        <f t="shared" si="2288"/>
        <v>0</v>
      </c>
      <c r="AI754" s="377">
        <f t="shared" si="2288"/>
        <v>0</v>
      </c>
      <c r="AJ754" s="377">
        <f t="shared" si="2288"/>
        <v>0</v>
      </c>
      <c r="AK754" s="377">
        <f t="shared" si="2288"/>
        <v>0</v>
      </c>
      <c r="AL754" s="377">
        <f t="shared" si="2288"/>
        <v>0</v>
      </c>
      <c r="AM754" s="628">
        <f t="shared" si="2285"/>
        <v>0</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289">Z744*Z747</f>
        <v>0</v>
      </c>
      <c r="AA755" s="377">
        <f t="shared" si="2289"/>
        <v>0</v>
      </c>
      <c r="AB755" s="377">
        <f t="shared" si="2289"/>
        <v>0</v>
      </c>
      <c r="AC755" s="377">
        <f t="shared" si="2289"/>
        <v>0</v>
      </c>
      <c r="AD755" s="377">
        <f t="shared" si="2289"/>
        <v>0</v>
      </c>
      <c r="AE755" s="377">
        <f t="shared" si="2289"/>
        <v>0</v>
      </c>
      <c r="AF755" s="377">
        <f t="shared" si="2289"/>
        <v>0</v>
      </c>
      <c r="AG755" s="377">
        <f t="shared" si="2289"/>
        <v>0</v>
      </c>
      <c r="AH755" s="377">
        <f t="shared" si="2289"/>
        <v>0</v>
      </c>
      <c r="AI755" s="377">
        <f t="shared" si="2289"/>
        <v>0</v>
      </c>
      <c r="AJ755" s="377">
        <f t="shared" si="2289"/>
        <v>0</v>
      </c>
      <c r="AK755" s="377">
        <f t="shared" si="2289"/>
        <v>0</v>
      </c>
      <c r="AL755" s="377">
        <f t="shared" si="2289"/>
        <v>0</v>
      </c>
      <c r="AM755" s="628">
        <f t="shared" si="2285"/>
        <v>0</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SUM(Z748:Z755)</f>
        <v>0</v>
      </c>
      <c r="AA756" s="345">
        <f t="shared" ref="AA756:AE756" si="2290">SUM(AA748:AA755)</f>
        <v>0</v>
      </c>
      <c r="AB756" s="345">
        <f t="shared" si="2290"/>
        <v>0</v>
      </c>
      <c r="AC756" s="345">
        <f t="shared" si="2290"/>
        <v>0</v>
      </c>
      <c r="AD756" s="345">
        <f t="shared" si="2290"/>
        <v>0</v>
      </c>
      <c r="AE756" s="345">
        <f t="shared" si="2290"/>
        <v>0</v>
      </c>
      <c r="AF756" s="345">
        <f t="shared" ref="AF756:AL756" si="2291">SUM(AF748:AF755)</f>
        <v>0</v>
      </c>
      <c r="AG756" s="345">
        <f t="shared" si="2291"/>
        <v>0</v>
      </c>
      <c r="AH756" s="345">
        <f t="shared" si="2291"/>
        <v>0</v>
      </c>
      <c r="AI756" s="345">
        <f t="shared" si="2291"/>
        <v>0</v>
      </c>
      <c r="AJ756" s="345">
        <f t="shared" si="2291"/>
        <v>0</v>
      </c>
      <c r="AK756" s="345">
        <f t="shared" si="2291"/>
        <v>0</v>
      </c>
      <c r="AL756" s="345">
        <f t="shared" si="2291"/>
        <v>0</v>
      </c>
      <c r="AM756" s="406">
        <f>SUM(AM748:AM755)</f>
        <v>0</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292">Z745*Z747</f>
        <v>0</v>
      </c>
      <c r="AA757" s="346">
        <f t="shared" si="2292"/>
        <v>0</v>
      </c>
      <c r="AB757" s="346">
        <f t="shared" si="2292"/>
        <v>0</v>
      </c>
      <c r="AC757" s="346">
        <f t="shared" si="2292"/>
        <v>0</v>
      </c>
      <c r="AD757" s="346">
        <f t="shared" si="2292"/>
        <v>0</v>
      </c>
      <c r="AE757" s="346">
        <f t="shared" si="2292"/>
        <v>0</v>
      </c>
      <c r="AF757" s="346">
        <f t="shared" ref="AF757:AL757" si="2293">AF745*AF747</f>
        <v>0</v>
      </c>
      <c r="AG757" s="346">
        <f t="shared" si="2293"/>
        <v>0</v>
      </c>
      <c r="AH757" s="346">
        <f t="shared" si="2293"/>
        <v>0</v>
      </c>
      <c r="AI757" s="346">
        <f t="shared" si="2293"/>
        <v>0</v>
      </c>
      <c r="AJ757" s="346">
        <f t="shared" si="2293"/>
        <v>0</v>
      </c>
      <c r="AK757" s="346">
        <f t="shared" si="2293"/>
        <v>0</v>
      </c>
      <c r="AL757" s="346">
        <f t="shared" si="2293"/>
        <v>0</v>
      </c>
      <c r="AM757" s="406">
        <f>SUM(Y757:AL757)</f>
        <v>0</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294">IF(AA585="kw",SUMPRODUCT($N$587:$N$742,$P$587:$P$742,AA587:AA742),SUMPRODUCT($E$587:$E$742,AA587:AA742))</f>
        <v>0</v>
      </c>
      <c r="AB760" s="290">
        <f t="shared" si="2294"/>
        <v>0</v>
      </c>
      <c r="AC760" s="290">
        <f t="shared" si="2294"/>
        <v>0</v>
      </c>
      <c r="AD760" s="290">
        <f t="shared" si="2294"/>
        <v>0</v>
      </c>
      <c r="AE760" s="290">
        <f t="shared" si="2294"/>
        <v>0</v>
      </c>
      <c r="AF760" s="290">
        <f t="shared" si="2294"/>
        <v>0</v>
      </c>
      <c r="AG760" s="290">
        <f t="shared" si="2294"/>
        <v>0</v>
      </c>
      <c r="AH760" s="290">
        <f t="shared" si="2294"/>
        <v>0</v>
      </c>
      <c r="AI760" s="290">
        <f t="shared" si="2294"/>
        <v>0</v>
      </c>
      <c r="AJ760" s="290">
        <f t="shared" si="2294"/>
        <v>0</v>
      </c>
      <c r="AK760" s="290">
        <f t="shared" si="2294"/>
        <v>0</v>
      </c>
      <c r="AL760" s="290">
        <f t="shared" si="2294"/>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284816.78043164313</v>
      </c>
      <c r="Z761" s="325">
        <f>SUMPRODUCT(F587:F742,Z587:Z742)</f>
        <v>53538.521459284035</v>
      </c>
      <c r="AA761" s="325">
        <f t="shared" ref="AA761:AL761" si="2295">IF(AA585="kw",SUMPRODUCT($N$587:$N$742,$Q$587:$Q$742,AA587:AA742),SUMPRODUCT($F$587:$F$742,AA587:AA742))</f>
        <v>873.68627448450877</v>
      </c>
      <c r="AB761" s="325">
        <f t="shared" si="2295"/>
        <v>0</v>
      </c>
      <c r="AC761" s="325">
        <f t="shared" si="2295"/>
        <v>0</v>
      </c>
      <c r="AD761" s="325">
        <f t="shared" si="2295"/>
        <v>0</v>
      </c>
      <c r="AE761" s="325">
        <f t="shared" si="2295"/>
        <v>0</v>
      </c>
      <c r="AF761" s="325">
        <f t="shared" si="2295"/>
        <v>0</v>
      </c>
      <c r="AG761" s="325">
        <f t="shared" si="2295"/>
        <v>0</v>
      </c>
      <c r="AH761" s="325">
        <f t="shared" si="2295"/>
        <v>0</v>
      </c>
      <c r="AI761" s="325">
        <f t="shared" si="2295"/>
        <v>0</v>
      </c>
      <c r="AJ761" s="325">
        <f t="shared" si="2295"/>
        <v>0</v>
      </c>
      <c r="AK761" s="325">
        <f t="shared" si="2295"/>
        <v>0</v>
      </c>
      <c r="AL761" s="325">
        <f t="shared" si="2295"/>
        <v>0</v>
      </c>
      <c r="AM761" s="385"/>
    </row>
    <row r="762" spans="1:40" ht="20.25" customHeight="1">
      <c r="B762" s="367" t="s">
        <v>582</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327</v>
      </c>
      <c r="C765" s="280"/>
      <c r="D765" s="589" t="s">
        <v>526</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06" t="s">
        <v>211</v>
      </c>
      <c r="C766" s="808" t="s">
        <v>33</v>
      </c>
      <c r="D766" s="283" t="s">
        <v>422</v>
      </c>
      <c r="E766" s="810" t="s">
        <v>209</v>
      </c>
      <c r="F766" s="811"/>
      <c r="G766" s="811"/>
      <c r="H766" s="811"/>
      <c r="I766" s="811"/>
      <c r="J766" s="811"/>
      <c r="K766" s="811"/>
      <c r="L766" s="811"/>
      <c r="M766" s="812"/>
      <c r="N766" s="813" t="s">
        <v>213</v>
      </c>
      <c r="O766" s="283" t="s">
        <v>423</v>
      </c>
      <c r="P766" s="810" t="s">
        <v>212</v>
      </c>
      <c r="Q766" s="811"/>
      <c r="R766" s="811"/>
      <c r="S766" s="811"/>
      <c r="T766" s="811"/>
      <c r="U766" s="811"/>
      <c r="V766" s="811"/>
      <c r="W766" s="811"/>
      <c r="X766" s="812"/>
      <c r="Y766" s="803" t="s">
        <v>243</v>
      </c>
      <c r="Z766" s="804"/>
      <c r="AA766" s="804"/>
      <c r="AB766" s="804"/>
      <c r="AC766" s="804"/>
      <c r="AD766" s="804"/>
      <c r="AE766" s="804"/>
      <c r="AF766" s="804"/>
      <c r="AG766" s="804"/>
      <c r="AH766" s="804"/>
      <c r="AI766" s="804"/>
      <c r="AJ766" s="804"/>
      <c r="AK766" s="804"/>
      <c r="AL766" s="804"/>
      <c r="AM766" s="805"/>
    </row>
    <row r="767" spans="1:40" ht="65.25" customHeight="1">
      <c r="B767" s="807"/>
      <c r="C767" s="809"/>
      <c r="D767" s="284">
        <v>2019</v>
      </c>
      <c r="E767" s="284">
        <v>2020</v>
      </c>
      <c r="F767" s="284">
        <v>2021</v>
      </c>
      <c r="G767" s="284">
        <v>2022</v>
      </c>
      <c r="H767" s="284">
        <v>2023</v>
      </c>
      <c r="I767" s="284">
        <v>2024</v>
      </c>
      <c r="J767" s="284">
        <v>2025</v>
      </c>
      <c r="K767" s="284">
        <v>2026</v>
      </c>
      <c r="L767" s="284">
        <v>2027</v>
      </c>
      <c r="M767" s="284">
        <v>2028</v>
      </c>
      <c r="N767" s="814"/>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 Lights</v>
      </c>
      <c r="AC767" s="284" t="str">
        <f>'1.  LRAMVA Summary'!H52</f>
        <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f>'1.  LRAMVA Summary'!H53</f>
        <v>0</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outlineLevel="1">
      <c r="A769" s="531"/>
      <c r="B769" s="503"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outlineLevel="1">
      <c r="A771" s="531"/>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296">Z770</f>
        <v>0</v>
      </c>
      <c r="AA771" s="410">
        <f t="shared" ref="AA771" si="2297">AA770</f>
        <v>0</v>
      </c>
      <c r="AB771" s="410">
        <f t="shared" ref="AB771" si="2298">AB770</f>
        <v>0</v>
      </c>
      <c r="AC771" s="410">
        <f t="shared" ref="AC771" si="2299">AC770</f>
        <v>0</v>
      </c>
      <c r="AD771" s="410">
        <f t="shared" ref="AD771" si="2300">AD770</f>
        <v>0</v>
      </c>
      <c r="AE771" s="410">
        <f t="shared" ref="AE771" si="2301">AE770</f>
        <v>0</v>
      </c>
      <c r="AF771" s="410">
        <f t="shared" ref="AF771" si="2302">AF770</f>
        <v>0</v>
      </c>
      <c r="AG771" s="410">
        <f t="shared" ref="AG771" si="2303">AG770</f>
        <v>0</v>
      </c>
      <c r="AH771" s="410">
        <f t="shared" ref="AH771" si="2304">AH770</f>
        <v>0</v>
      </c>
      <c r="AI771" s="410">
        <f t="shared" ref="AI771" si="2305">AI770</f>
        <v>0</v>
      </c>
      <c r="AJ771" s="410">
        <f t="shared" ref="AJ771" si="2306">AJ770</f>
        <v>0</v>
      </c>
      <c r="AK771" s="410">
        <f t="shared" ref="AK771" si="2307">AK770</f>
        <v>0</v>
      </c>
      <c r="AL771" s="410">
        <f t="shared" ref="AL771" si="2308">AL770</f>
        <v>0</v>
      </c>
      <c r="AM771" s="296"/>
    </row>
    <row r="772" spans="1:39" ht="15.75"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outlineLevel="1">
      <c r="A774" s="531"/>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309">Z773</f>
        <v>0</v>
      </c>
      <c r="AA774" s="410">
        <f t="shared" ref="AA774" si="2310">AA773</f>
        <v>0</v>
      </c>
      <c r="AB774" s="410">
        <f t="shared" ref="AB774" si="2311">AB773</f>
        <v>0</v>
      </c>
      <c r="AC774" s="410">
        <f t="shared" ref="AC774" si="2312">AC773</f>
        <v>0</v>
      </c>
      <c r="AD774" s="410">
        <f t="shared" ref="AD774" si="2313">AD773</f>
        <v>0</v>
      </c>
      <c r="AE774" s="410">
        <f t="shared" ref="AE774" si="2314">AE773</f>
        <v>0</v>
      </c>
      <c r="AF774" s="410">
        <f t="shared" ref="AF774" si="2315">AF773</f>
        <v>0</v>
      </c>
      <c r="AG774" s="410">
        <f t="shared" ref="AG774" si="2316">AG773</f>
        <v>0</v>
      </c>
      <c r="AH774" s="410">
        <f t="shared" ref="AH774" si="2317">AH773</f>
        <v>0</v>
      </c>
      <c r="AI774" s="410">
        <f t="shared" ref="AI774" si="2318">AI773</f>
        <v>0</v>
      </c>
      <c r="AJ774" s="410">
        <f t="shared" ref="AJ774" si="2319">AJ773</f>
        <v>0</v>
      </c>
      <c r="AK774" s="410">
        <f t="shared" ref="AK774" si="2320">AK773</f>
        <v>0</v>
      </c>
      <c r="AL774" s="410">
        <f t="shared" ref="AL774" si="2321">AL773</f>
        <v>0</v>
      </c>
      <c r="AM774" s="296"/>
    </row>
    <row r="775" spans="1:39" ht="15.75"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outlineLevel="1">
      <c r="A777" s="531"/>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322">Z776</f>
        <v>0</v>
      </c>
      <c r="AA777" s="410">
        <f t="shared" ref="AA777" si="2323">AA776</f>
        <v>0</v>
      </c>
      <c r="AB777" s="410">
        <f t="shared" ref="AB777" si="2324">AB776</f>
        <v>0</v>
      </c>
      <c r="AC777" s="410">
        <f t="shared" ref="AC777" si="2325">AC776</f>
        <v>0</v>
      </c>
      <c r="AD777" s="410">
        <f t="shared" ref="AD777" si="2326">AD776</f>
        <v>0</v>
      </c>
      <c r="AE777" s="410">
        <f t="shared" ref="AE777" si="2327">AE776</f>
        <v>0</v>
      </c>
      <c r="AF777" s="410">
        <f t="shared" ref="AF777" si="2328">AF776</f>
        <v>0</v>
      </c>
      <c r="AG777" s="410">
        <f t="shared" ref="AG777" si="2329">AG776</f>
        <v>0</v>
      </c>
      <c r="AH777" s="410">
        <f t="shared" ref="AH777" si="2330">AH776</f>
        <v>0</v>
      </c>
      <c r="AI777" s="410">
        <f t="shared" ref="AI777" si="2331">AI776</f>
        <v>0</v>
      </c>
      <c r="AJ777" s="410">
        <f t="shared" ref="AJ777" si="2332">AJ776</f>
        <v>0</v>
      </c>
      <c r="AK777" s="410">
        <f t="shared" ref="AK777" si="2333">AK776</f>
        <v>0</v>
      </c>
      <c r="AL777" s="410">
        <f t="shared" ref="AL777" si="2334">AL776</f>
        <v>0</v>
      </c>
      <c r="AM777" s="296"/>
    </row>
    <row r="778" spans="1:39"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outlineLevel="1">
      <c r="A779" s="531">
        <v>4</v>
      </c>
      <c r="B779" s="519" t="s">
        <v>666</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outlineLevel="1">
      <c r="A780" s="531"/>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335">Z779</f>
        <v>0</v>
      </c>
      <c r="AA780" s="410">
        <f t="shared" ref="AA780" si="2336">AA779</f>
        <v>0</v>
      </c>
      <c r="AB780" s="410">
        <f t="shared" ref="AB780" si="2337">AB779</f>
        <v>0</v>
      </c>
      <c r="AC780" s="410">
        <f t="shared" ref="AC780" si="2338">AC779</f>
        <v>0</v>
      </c>
      <c r="AD780" s="410">
        <f t="shared" ref="AD780" si="2339">AD779</f>
        <v>0</v>
      </c>
      <c r="AE780" s="410">
        <f t="shared" ref="AE780" si="2340">AE779</f>
        <v>0</v>
      </c>
      <c r="AF780" s="410">
        <f t="shared" ref="AF780" si="2341">AF779</f>
        <v>0</v>
      </c>
      <c r="AG780" s="410">
        <f t="shared" ref="AG780" si="2342">AG779</f>
        <v>0</v>
      </c>
      <c r="AH780" s="410">
        <f t="shared" ref="AH780" si="2343">AH779</f>
        <v>0</v>
      </c>
      <c r="AI780" s="410">
        <f t="shared" ref="AI780" si="2344">AI779</f>
        <v>0</v>
      </c>
      <c r="AJ780" s="410">
        <f t="shared" ref="AJ780" si="2345">AJ779</f>
        <v>0</v>
      </c>
      <c r="AK780" s="410">
        <f t="shared" ref="AK780" si="2346">AK779</f>
        <v>0</v>
      </c>
      <c r="AL780" s="410">
        <f t="shared" ref="AL780" si="2347">AL779</f>
        <v>0</v>
      </c>
      <c r="AM780" s="296"/>
    </row>
    <row r="781" spans="1:39"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customHeight="1" outlineLevel="1">
      <c r="A783" s="531"/>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348">Z782</f>
        <v>0</v>
      </c>
      <c r="AA783" s="410">
        <f t="shared" ref="AA783" si="2349">AA782</f>
        <v>0</v>
      </c>
      <c r="AB783" s="410">
        <f t="shared" ref="AB783" si="2350">AB782</f>
        <v>0</v>
      </c>
      <c r="AC783" s="410">
        <f t="shared" ref="AC783" si="2351">AC782</f>
        <v>0</v>
      </c>
      <c r="AD783" s="410">
        <f t="shared" ref="AD783" si="2352">AD782</f>
        <v>0</v>
      </c>
      <c r="AE783" s="410">
        <f t="shared" ref="AE783" si="2353">AE782</f>
        <v>0</v>
      </c>
      <c r="AF783" s="410">
        <f t="shared" ref="AF783" si="2354">AF782</f>
        <v>0</v>
      </c>
      <c r="AG783" s="410">
        <f t="shared" ref="AG783" si="2355">AG782</f>
        <v>0</v>
      </c>
      <c r="AH783" s="410">
        <f t="shared" ref="AH783" si="2356">AH782</f>
        <v>0</v>
      </c>
      <c r="AI783" s="410">
        <f t="shared" ref="AI783" si="2357">AI782</f>
        <v>0</v>
      </c>
      <c r="AJ783" s="410">
        <f t="shared" ref="AJ783" si="2358">AJ782</f>
        <v>0</v>
      </c>
      <c r="AK783" s="410">
        <f t="shared" ref="AK783" si="2359">AK782</f>
        <v>0</v>
      </c>
      <c r="AL783" s="410">
        <f t="shared" ref="AL783" si="2360">AL782</f>
        <v>0</v>
      </c>
      <c r="AM783" s="296"/>
    </row>
    <row r="784" spans="1:39"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outlineLevel="1">
      <c r="A785" s="531"/>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outlineLevel="1">
      <c r="A787" s="531"/>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61">Z786</f>
        <v>0</v>
      </c>
      <c r="AA787" s="410">
        <f t="shared" ref="AA787" si="2362">AA786</f>
        <v>0</v>
      </c>
      <c r="AB787" s="410">
        <f t="shared" ref="AB787" si="2363">AB786</f>
        <v>0</v>
      </c>
      <c r="AC787" s="410">
        <f t="shared" ref="AC787" si="2364">AC786</f>
        <v>0</v>
      </c>
      <c r="AD787" s="410">
        <f t="shared" ref="AD787" si="2365">AD786</f>
        <v>0</v>
      </c>
      <c r="AE787" s="410">
        <f t="shared" ref="AE787" si="2366">AE786</f>
        <v>0</v>
      </c>
      <c r="AF787" s="410">
        <f t="shared" ref="AF787" si="2367">AF786</f>
        <v>0</v>
      </c>
      <c r="AG787" s="410">
        <f t="shared" ref="AG787" si="2368">AG786</f>
        <v>0</v>
      </c>
      <c r="AH787" s="410">
        <f t="shared" ref="AH787" si="2369">AH786</f>
        <v>0</v>
      </c>
      <c r="AI787" s="410">
        <f t="shared" ref="AI787" si="2370">AI786</f>
        <v>0</v>
      </c>
      <c r="AJ787" s="410">
        <f t="shared" ref="AJ787" si="2371">AJ786</f>
        <v>0</v>
      </c>
      <c r="AK787" s="410">
        <f t="shared" ref="AK787" si="2372">AK786</f>
        <v>0</v>
      </c>
      <c r="AL787" s="410">
        <f t="shared" ref="AL787" si="2373">AL786</f>
        <v>0</v>
      </c>
      <c r="AM787" s="310"/>
    </row>
    <row r="788" spans="1:39"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outlineLevel="1">
      <c r="A790" s="531"/>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74">Z789</f>
        <v>0</v>
      </c>
      <c r="AA790" s="410">
        <f t="shared" ref="AA790" si="2375">AA789</f>
        <v>0</v>
      </c>
      <c r="AB790" s="410">
        <f t="shared" ref="AB790" si="2376">AB789</f>
        <v>0</v>
      </c>
      <c r="AC790" s="410">
        <f t="shared" ref="AC790" si="2377">AC789</f>
        <v>0</v>
      </c>
      <c r="AD790" s="410">
        <f t="shared" ref="AD790" si="2378">AD789</f>
        <v>0</v>
      </c>
      <c r="AE790" s="410">
        <f t="shared" ref="AE790" si="2379">AE789</f>
        <v>0</v>
      </c>
      <c r="AF790" s="410">
        <f t="shared" ref="AF790" si="2380">AF789</f>
        <v>0</v>
      </c>
      <c r="AG790" s="410">
        <f t="shared" ref="AG790" si="2381">AG789</f>
        <v>0</v>
      </c>
      <c r="AH790" s="410">
        <f t="shared" ref="AH790" si="2382">AH789</f>
        <v>0</v>
      </c>
      <c r="AI790" s="410">
        <f t="shared" ref="AI790" si="2383">AI789</f>
        <v>0</v>
      </c>
      <c r="AJ790" s="410">
        <f t="shared" ref="AJ790" si="2384">AJ789</f>
        <v>0</v>
      </c>
      <c r="AK790" s="410">
        <f t="shared" ref="AK790" si="2385">AK789</f>
        <v>0</v>
      </c>
      <c r="AL790" s="410">
        <f t="shared" ref="AL790" si="2386">AL789</f>
        <v>0</v>
      </c>
      <c r="AM790" s="310"/>
    </row>
    <row r="791" spans="1:39"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outlineLevel="1">
      <c r="A793" s="531"/>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87">Z792</f>
        <v>0</v>
      </c>
      <c r="AA793" s="410">
        <f t="shared" ref="AA793" si="2388">AA792</f>
        <v>0</v>
      </c>
      <c r="AB793" s="410">
        <f t="shared" ref="AB793" si="2389">AB792</f>
        <v>0</v>
      </c>
      <c r="AC793" s="410">
        <f t="shared" ref="AC793" si="2390">AC792</f>
        <v>0</v>
      </c>
      <c r="AD793" s="410">
        <f t="shared" ref="AD793" si="2391">AD792</f>
        <v>0</v>
      </c>
      <c r="AE793" s="410">
        <f t="shared" ref="AE793" si="2392">AE792</f>
        <v>0</v>
      </c>
      <c r="AF793" s="410">
        <f t="shared" ref="AF793" si="2393">AF792</f>
        <v>0</v>
      </c>
      <c r="AG793" s="410">
        <f t="shared" ref="AG793" si="2394">AG792</f>
        <v>0</v>
      </c>
      <c r="AH793" s="410">
        <f t="shared" ref="AH793" si="2395">AH792</f>
        <v>0</v>
      </c>
      <c r="AI793" s="410">
        <f t="shared" ref="AI793" si="2396">AI792</f>
        <v>0</v>
      </c>
      <c r="AJ793" s="410">
        <f t="shared" ref="AJ793" si="2397">AJ792</f>
        <v>0</v>
      </c>
      <c r="AK793" s="410">
        <f t="shared" ref="AK793" si="2398">AK792</f>
        <v>0</v>
      </c>
      <c r="AL793" s="410">
        <f t="shared" ref="AL793" si="2399">AL792</f>
        <v>0</v>
      </c>
      <c r="AM793" s="310"/>
    </row>
    <row r="794" spans="1:39"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outlineLevel="1">
      <c r="A796" s="531"/>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400">Z795</f>
        <v>0</v>
      </c>
      <c r="AA796" s="410">
        <f t="shared" ref="AA796" si="2401">AA795</f>
        <v>0</v>
      </c>
      <c r="AB796" s="410">
        <f t="shared" ref="AB796" si="2402">AB795</f>
        <v>0</v>
      </c>
      <c r="AC796" s="410">
        <f t="shared" ref="AC796" si="2403">AC795</f>
        <v>0</v>
      </c>
      <c r="AD796" s="410">
        <f t="shared" ref="AD796" si="2404">AD795</f>
        <v>0</v>
      </c>
      <c r="AE796" s="410">
        <f t="shared" ref="AE796" si="2405">AE795</f>
        <v>0</v>
      </c>
      <c r="AF796" s="410">
        <f t="shared" ref="AF796" si="2406">AF795</f>
        <v>0</v>
      </c>
      <c r="AG796" s="410">
        <f t="shared" ref="AG796" si="2407">AG795</f>
        <v>0</v>
      </c>
      <c r="AH796" s="410">
        <f t="shared" ref="AH796" si="2408">AH795</f>
        <v>0</v>
      </c>
      <c r="AI796" s="410">
        <f t="shared" ref="AI796" si="2409">AI795</f>
        <v>0</v>
      </c>
      <c r="AJ796" s="410">
        <f t="shared" ref="AJ796" si="2410">AJ795</f>
        <v>0</v>
      </c>
      <c r="AK796" s="410">
        <f t="shared" ref="AK796" si="2411">AK795</f>
        <v>0</v>
      </c>
      <c r="AL796" s="410">
        <f t="shared" ref="AL796" si="2412">AL795</f>
        <v>0</v>
      </c>
      <c r="AM796" s="310"/>
    </row>
    <row r="797" spans="1:39"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outlineLevel="1">
      <c r="A799" s="531"/>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13">Z798</f>
        <v>0</v>
      </c>
      <c r="AA799" s="410">
        <f t="shared" ref="AA799" si="2414">AA798</f>
        <v>0</v>
      </c>
      <c r="AB799" s="410">
        <f t="shared" ref="AB799" si="2415">AB798</f>
        <v>0</v>
      </c>
      <c r="AC799" s="410">
        <f t="shared" ref="AC799" si="2416">AC798</f>
        <v>0</v>
      </c>
      <c r="AD799" s="410">
        <f t="shared" ref="AD799" si="2417">AD798</f>
        <v>0</v>
      </c>
      <c r="AE799" s="410">
        <f t="shared" ref="AE799" si="2418">AE798</f>
        <v>0</v>
      </c>
      <c r="AF799" s="410">
        <f t="shared" ref="AF799" si="2419">AF798</f>
        <v>0</v>
      </c>
      <c r="AG799" s="410">
        <f t="shared" ref="AG799" si="2420">AG798</f>
        <v>0</v>
      </c>
      <c r="AH799" s="410">
        <f t="shared" ref="AH799" si="2421">AH798</f>
        <v>0</v>
      </c>
      <c r="AI799" s="410">
        <f t="shared" ref="AI799" si="2422">AI798</f>
        <v>0</v>
      </c>
      <c r="AJ799" s="410">
        <f t="shared" ref="AJ799" si="2423">AJ798</f>
        <v>0</v>
      </c>
      <c r="AK799" s="410">
        <f t="shared" ref="AK799" si="2424">AK798</f>
        <v>0</v>
      </c>
      <c r="AL799" s="410">
        <f t="shared" ref="AL799" si="2425">AL798</f>
        <v>0</v>
      </c>
      <c r="AM799" s="310"/>
    </row>
    <row r="800" spans="1:39"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outlineLevel="1">
      <c r="A803" s="531"/>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26">Z802</f>
        <v>0</v>
      </c>
      <c r="AA803" s="410">
        <f t="shared" ref="AA803" si="2427">AA802</f>
        <v>0</v>
      </c>
      <c r="AB803" s="410">
        <f t="shared" ref="AB803" si="2428">AB802</f>
        <v>0</v>
      </c>
      <c r="AC803" s="410">
        <f t="shared" ref="AC803" si="2429">AC802</f>
        <v>0</v>
      </c>
      <c r="AD803" s="410">
        <f t="shared" ref="AD803" si="2430">AD802</f>
        <v>0</v>
      </c>
      <c r="AE803" s="410">
        <f t="shared" ref="AE803" si="2431">AE802</f>
        <v>0</v>
      </c>
      <c r="AF803" s="410">
        <f t="shared" ref="AF803" si="2432">AF802</f>
        <v>0</v>
      </c>
      <c r="AG803" s="410">
        <f t="shared" ref="AG803" si="2433">AG802</f>
        <v>0</v>
      </c>
      <c r="AH803" s="410">
        <f t="shared" ref="AH803" si="2434">AH802</f>
        <v>0</v>
      </c>
      <c r="AI803" s="410">
        <f t="shared" ref="AI803" si="2435">AI802</f>
        <v>0</v>
      </c>
      <c r="AJ803" s="410">
        <f t="shared" ref="AJ803" si="2436">AJ802</f>
        <v>0</v>
      </c>
      <c r="AK803" s="410">
        <f t="shared" ref="AK803" si="2437">AK802</f>
        <v>0</v>
      </c>
      <c r="AL803" s="410">
        <f t="shared" ref="AL803" si="2438">AL802</f>
        <v>0</v>
      </c>
      <c r="AM803" s="296"/>
    </row>
    <row r="804" spans="1:39"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outlineLevel="1">
      <c r="A806" s="531"/>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39">Z805</f>
        <v>0</v>
      </c>
      <c r="AA806" s="410">
        <f t="shared" ref="AA806" si="2440">AA805</f>
        <v>0</v>
      </c>
      <c r="AB806" s="410">
        <f t="shared" ref="AB806" si="2441">AB805</f>
        <v>0</v>
      </c>
      <c r="AC806" s="410">
        <f t="shared" ref="AC806" si="2442">AC805</f>
        <v>0</v>
      </c>
      <c r="AD806" s="410">
        <f t="shared" ref="AD806" si="2443">AD805</f>
        <v>0</v>
      </c>
      <c r="AE806" s="410">
        <f t="shared" ref="AE806" si="2444">AE805</f>
        <v>0</v>
      </c>
      <c r="AF806" s="410">
        <f t="shared" ref="AF806" si="2445">AF805</f>
        <v>0</v>
      </c>
      <c r="AG806" s="410">
        <f t="shared" ref="AG806" si="2446">AG805</f>
        <v>0</v>
      </c>
      <c r="AH806" s="410">
        <f t="shared" ref="AH806" si="2447">AH805</f>
        <v>0</v>
      </c>
      <c r="AI806" s="410">
        <f t="shared" ref="AI806" si="2448">AI805</f>
        <v>0</v>
      </c>
      <c r="AJ806" s="410">
        <f t="shared" ref="AJ806" si="2449">AJ805</f>
        <v>0</v>
      </c>
      <c r="AK806" s="410">
        <f t="shared" ref="AK806" si="2450">AK805</f>
        <v>0</v>
      </c>
      <c r="AL806" s="410">
        <f t="shared" ref="AL806" si="2451">AL805</f>
        <v>0</v>
      </c>
      <c r="AM806" s="296"/>
    </row>
    <row r="807" spans="1:39"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outlineLevel="1">
      <c r="A809" s="531"/>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52">Z808</f>
        <v>0</v>
      </c>
      <c r="AA809" s="410">
        <f t="shared" ref="AA809" si="2453">AA808</f>
        <v>0</v>
      </c>
      <c r="AB809" s="410">
        <f t="shared" ref="AB809" si="2454">AB808</f>
        <v>0</v>
      </c>
      <c r="AC809" s="410">
        <f t="shared" ref="AC809" si="2455">AC808</f>
        <v>0</v>
      </c>
      <c r="AD809" s="410">
        <f t="shared" ref="AD809" si="2456">AD808</f>
        <v>0</v>
      </c>
      <c r="AE809" s="410">
        <f t="shared" ref="AE809" si="2457">AE808</f>
        <v>0</v>
      </c>
      <c r="AF809" s="410">
        <f t="shared" ref="AF809" si="2458">AF808</f>
        <v>0</v>
      </c>
      <c r="AG809" s="410">
        <f t="shared" ref="AG809" si="2459">AG808</f>
        <v>0</v>
      </c>
      <c r="AH809" s="410">
        <f t="shared" ref="AH809" si="2460">AH808</f>
        <v>0</v>
      </c>
      <c r="AI809" s="410">
        <f t="shared" ref="AI809" si="2461">AI808</f>
        <v>0</v>
      </c>
      <c r="AJ809" s="410">
        <f t="shared" ref="AJ809" si="2462">AJ808</f>
        <v>0</v>
      </c>
      <c r="AK809" s="410">
        <f t="shared" ref="AK809" si="2463">AK808</f>
        <v>0</v>
      </c>
      <c r="AL809" s="410">
        <f t="shared" ref="AL809" si="2464">AL808</f>
        <v>0</v>
      </c>
      <c r="AM809" s="305"/>
    </row>
    <row r="810" spans="1:39"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outlineLevel="1">
      <c r="A811" s="531"/>
      <c r="B811" s="287" t="s">
        <v>107</v>
      </c>
      <c r="C811" s="288"/>
      <c r="D811" s="289"/>
      <c r="E811" s="289"/>
      <c r="F811" s="289"/>
      <c r="G811" s="289"/>
      <c r="H811" s="289"/>
      <c r="I811" s="289"/>
      <c r="J811" s="289"/>
      <c r="K811" s="289"/>
      <c r="L811" s="289"/>
      <c r="M811" s="289"/>
      <c r="N811" s="289"/>
      <c r="O811" s="288"/>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outlineLevel="1">
      <c r="A813" s="531"/>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65">Z812</f>
        <v>0</v>
      </c>
      <c r="AA813" s="410">
        <f t="shared" ref="AA813" si="2466">AA812</f>
        <v>0</v>
      </c>
      <c r="AB813" s="410">
        <f t="shared" ref="AB813" si="2467">AB812</f>
        <v>0</v>
      </c>
      <c r="AC813" s="410">
        <f t="shared" ref="AC813" si="2468">AC812</f>
        <v>0</v>
      </c>
      <c r="AD813" s="410">
        <f t="shared" ref="AD813" si="2469">AD812</f>
        <v>0</v>
      </c>
      <c r="AE813" s="410">
        <f t="shared" ref="AE813" si="2470">AE812</f>
        <v>0</v>
      </c>
      <c r="AF813" s="410">
        <f t="shared" ref="AF813" si="2471">AF812</f>
        <v>0</v>
      </c>
      <c r="AG813" s="410">
        <f t="shared" ref="AG813" si="2472">AG812</f>
        <v>0</v>
      </c>
      <c r="AH813" s="410">
        <f t="shared" ref="AH813" si="2473">AH812</f>
        <v>0</v>
      </c>
      <c r="AI813" s="410">
        <f t="shared" ref="AI813" si="2474">AI812</f>
        <v>0</v>
      </c>
      <c r="AJ813" s="410">
        <f t="shared" ref="AJ813" si="2475">AJ812</f>
        <v>0</v>
      </c>
      <c r="AK813" s="410">
        <f t="shared" ref="AK813" si="2476">AK812</f>
        <v>0</v>
      </c>
      <c r="AL813" s="410">
        <f t="shared" ref="AL813" si="2477">AL812</f>
        <v>0</v>
      </c>
      <c r="AM813" s="296"/>
    </row>
    <row r="814" spans="1:39"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outlineLevel="1">
      <c r="A815" s="531"/>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outlineLevel="1">
      <c r="A816" s="531">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outlineLevel="1">
      <c r="A817" s="531"/>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78">Z816</f>
        <v>0</v>
      </c>
      <c r="AA817" s="410">
        <f t="shared" si="2478"/>
        <v>0</v>
      </c>
      <c r="AB817" s="410">
        <f t="shared" si="2478"/>
        <v>0</v>
      </c>
      <c r="AC817" s="410">
        <f t="shared" si="2478"/>
        <v>0</v>
      </c>
      <c r="AD817" s="410">
        <f t="shared" si="2478"/>
        <v>0</v>
      </c>
      <c r="AE817" s="410">
        <f t="shared" si="2478"/>
        <v>0</v>
      </c>
      <c r="AF817" s="410">
        <f t="shared" si="2478"/>
        <v>0</v>
      </c>
      <c r="AG817" s="410">
        <f t="shared" si="2478"/>
        <v>0</v>
      </c>
      <c r="AH817" s="410">
        <f t="shared" si="2478"/>
        <v>0</v>
      </c>
      <c r="AI817" s="410">
        <f t="shared" si="2478"/>
        <v>0</v>
      </c>
      <c r="AJ817" s="410">
        <f t="shared" si="2478"/>
        <v>0</v>
      </c>
      <c r="AK817" s="410">
        <f t="shared" si="2478"/>
        <v>0</v>
      </c>
      <c r="AL817" s="410">
        <f t="shared" si="2478"/>
        <v>0</v>
      </c>
      <c r="AM817" s="296"/>
    </row>
    <row r="818" spans="1:39"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outlineLevel="1">
      <c r="A819" s="531">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outlineLevel="1">
      <c r="A820" s="531"/>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79">Z819</f>
        <v>0</v>
      </c>
      <c r="AA820" s="410">
        <f t="shared" si="2479"/>
        <v>0</v>
      </c>
      <c r="AB820" s="410">
        <f t="shared" si="2479"/>
        <v>0</v>
      </c>
      <c r="AC820" s="410">
        <f t="shared" si="2479"/>
        <v>0</v>
      </c>
      <c r="AD820" s="410">
        <f t="shared" si="2479"/>
        <v>0</v>
      </c>
      <c r="AE820" s="410">
        <f t="shared" si="2479"/>
        <v>0</v>
      </c>
      <c r="AF820" s="410">
        <f t="shared" si="2479"/>
        <v>0</v>
      </c>
      <c r="AG820" s="410">
        <f t="shared" si="2479"/>
        <v>0</v>
      </c>
      <c r="AH820" s="410">
        <f t="shared" si="2479"/>
        <v>0</v>
      </c>
      <c r="AI820" s="410">
        <f t="shared" si="2479"/>
        <v>0</v>
      </c>
      <c r="AJ820" s="410">
        <f t="shared" si="2479"/>
        <v>0</v>
      </c>
      <c r="AK820" s="410">
        <f t="shared" si="2479"/>
        <v>0</v>
      </c>
      <c r="AL820" s="410">
        <f t="shared" si="2479"/>
        <v>0</v>
      </c>
      <c r="AM820" s="296"/>
    </row>
    <row r="821" spans="1:39" s="282" customFormat="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outlineLevel="1">
      <c r="A822" s="531"/>
      <c r="B822" s="518" t="s">
        <v>496</v>
      </c>
      <c r="C822" s="319"/>
      <c r="D822" s="288"/>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outlineLevel="1">
      <c r="A824" s="531"/>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80">Z823</f>
        <v>0</v>
      </c>
      <c r="AA824" s="410">
        <f t="shared" si="2480"/>
        <v>0</v>
      </c>
      <c r="AB824" s="410">
        <f t="shared" si="2480"/>
        <v>0</v>
      </c>
      <c r="AC824" s="410">
        <f t="shared" si="2480"/>
        <v>0</v>
      </c>
      <c r="AD824" s="410">
        <f t="shared" si="2480"/>
        <v>0</v>
      </c>
      <c r="AE824" s="410">
        <f t="shared" si="2480"/>
        <v>0</v>
      </c>
      <c r="AF824" s="410">
        <f t="shared" si="2480"/>
        <v>0</v>
      </c>
      <c r="AG824" s="410">
        <f t="shared" si="2480"/>
        <v>0</v>
      </c>
      <c r="AH824" s="410">
        <f t="shared" si="2480"/>
        <v>0</v>
      </c>
      <c r="AI824" s="410">
        <f t="shared" si="2480"/>
        <v>0</v>
      </c>
      <c r="AJ824" s="410">
        <f t="shared" si="2480"/>
        <v>0</v>
      </c>
      <c r="AK824" s="410">
        <f t="shared" si="2480"/>
        <v>0</v>
      </c>
      <c r="AL824" s="410">
        <f t="shared" si="2480"/>
        <v>0</v>
      </c>
      <c r="AM824" s="305"/>
    </row>
    <row r="825" spans="1:39"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outlineLevel="1">
      <c r="A827" s="531"/>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81">Z826</f>
        <v>0</v>
      </c>
      <c r="AA827" s="410">
        <f t="shared" si="2481"/>
        <v>0</v>
      </c>
      <c r="AB827" s="410">
        <f t="shared" si="2481"/>
        <v>0</v>
      </c>
      <c r="AC827" s="410">
        <f t="shared" si="2481"/>
        <v>0</v>
      </c>
      <c r="AD827" s="410">
        <f t="shared" si="2481"/>
        <v>0</v>
      </c>
      <c r="AE827" s="410">
        <f t="shared" si="2481"/>
        <v>0</v>
      </c>
      <c r="AF827" s="410">
        <f t="shared" si="2481"/>
        <v>0</v>
      </c>
      <c r="AG827" s="410">
        <f t="shared" si="2481"/>
        <v>0</v>
      </c>
      <c r="AH827" s="410">
        <f t="shared" si="2481"/>
        <v>0</v>
      </c>
      <c r="AI827" s="410">
        <f t="shared" si="2481"/>
        <v>0</v>
      </c>
      <c r="AJ827" s="410">
        <f t="shared" si="2481"/>
        <v>0</v>
      </c>
      <c r="AK827" s="410">
        <f t="shared" si="2481"/>
        <v>0</v>
      </c>
      <c r="AL827" s="410">
        <f t="shared" si="2481"/>
        <v>0</v>
      </c>
      <c r="AM827" s="305"/>
    </row>
    <row r="828" spans="1:39"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outlineLevel="1">
      <c r="A830" s="531"/>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82">Z829</f>
        <v>0</v>
      </c>
      <c r="AA830" s="410">
        <f t="shared" si="2482"/>
        <v>0</v>
      </c>
      <c r="AB830" s="410">
        <f t="shared" si="2482"/>
        <v>0</v>
      </c>
      <c r="AC830" s="410">
        <f t="shared" si="2482"/>
        <v>0</v>
      </c>
      <c r="AD830" s="410">
        <f t="shared" si="2482"/>
        <v>0</v>
      </c>
      <c r="AE830" s="410">
        <f t="shared" si="2482"/>
        <v>0</v>
      </c>
      <c r="AF830" s="410">
        <f t="shared" si="2482"/>
        <v>0</v>
      </c>
      <c r="AG830" s="410">
        <f t="shared" si="2482"/>
        <v>0</v>
      </c>
      <c r="AH830" s="410">
        <f t="shared" si="2482"/>
        <v>0</v>
      </c>
      <c r="AI830" s="410">
        <f t="shared" si="2482"/>
        <v>0</v>
      </c>
      <c r="AJ830" s="410">
        <f t="shared" si="2482"/>
        <v>0</v>
      </c>
      <c r="AK830" s="410">
        <f t="shared" si="2482"/>
        <v>0</v>
      </c>
      <c r="AL830" s="410">
        <f t="shared" si="2482"/>
        <v>0</v>
      </c>
      <c r="AM830" s="296"/>
    </row>
    <row r="831" spans="1:39"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outlineLevel="1">
      <c r="A833" s="531"/>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83">Z832</f>
        <v>0</v>
      </c>
      <c r="AA833" s="410">
        <f t="shared" si="2483"/>
        <v>0</v>
      </c>
      <c r="AB833" s="410">
        <f t="shared" si="2483"/>
        <v>0</v>
      </c>
      <c r="AC833" s="410">
        <f t="shared" si="2483"/>
        <v>0</v>
      </c>
      <c r="AD833" s="410">
        <f t="shared" si="2483"/>
        <v>0</v>
      </c>
      <c r="AE833" s="410">
        <f t="shared" si="2483"/>
        <v>0</v>
      </c>
      <c r="AF833" s="410">
        <f t="shared" si="2483"/>
        <v>0</v>
      </c>
      <c r="AG833" s="410">
        <f t="shared" si="2483"/>
        <v>0</v>
      </c>
      <c r="AH833" s="410">
        <f t="shared" si="2483"/>
        <v>0</v>
      </c>
      <c r="AI833" s="410">
        <f t="shared" si="2483"/>
        <v>0</v>
      </c>
      <c r="AJ833" s="410">
        <f t="shared" si="2483"/>
        <v>0</v>
      </c>
      <c r="AK833" s="410">
        <f t="shared" si="2483"/>
        <v>0</v>
      </c>
      <c r="AL833" s="410">
        <f t="shared" si="2483"/>
        <v>0</v>
      </c>
      <c r="AM833" s="305"/>
    </row>
    <row r="834" spans="1:39" ht="15.75"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outlineLevel="1">
      <c r="A835" s="531"/>
      <c r="B835" s="517"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outlineLevel="1">
      <c r="A836" s="531"/>
      <c r="B836" s="503"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outlineLevel="1">
      <c r="A838" s="531"/>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84">Z837</f>
        <v>0</v>
      </c>
      <c r="AA838" s="410">
        <f t="shared" ref="AA838" si="2485">AA837</f>
        <v>0</v>
      </c>
      <c r="AB838" s="410">
        <f t="shared" ref="AB838" si="2486">AB837</f>
        <v>0</v>
      </c>
      <c r="AC838" s="410">
        <f t="shared" ref="AC838" si="2487">AC837</f>
        <v>0</v>
      </c>
      <c r="AD838" s="410">
        <f t="shared" ref="AD838" si="2488">AD837</f>
        <v>0</v>
      </c>
      <c r="AE838" s="410">
        <f t="shared" ref="AE838" si="2489">AE837</f>
        <v>0</v>
      </c>
      <c r="AF838" s="410">
        <f t="shared" ref="AF838" si="2490">AF837</f>
        <v>0</v>
      </c>
      <c r="AG838" s="410">
        <f t="shared" ref="AG838" si="2491">AG837</f>
        <v>0</v>
      </c>
      <c r="AH838" s="410">
        <f t="shared" ref="AH838" si="2492">AH837</f>
        <v>0</v>
      </c>
      <c r="AI838" s="410">
        <f t="shared" ref="AI838" si="2493">AI837</f>
        <v>0</v>
      </c>
      <c r="AJ838" s="410">
        <f t="shared" ref="AJ838" si="2494">AJ837</f>
        <v>0</v>
      </c>
      <c r="AK838" s="410">
        <f t="shared" ref="AK838" si="2495">AK837</f>
        <v>0</v>
      </c>
      <c r="AL838" s="410">
        <f t="shared" ref="AL838" si="2496">AL837</f>
        <v>0</v>
      </c>
      <c r="AM838" s="305"/>
    </row>
    <row r="839" spans="1:39"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outlineLevel="1">
      <c r="A840" s="531">
        <v>22</v>
      </c>
      <c r="B840" s="427" t="s">
        <v>114</v>
      </c>
      <c r="C840" s="290" t="s">
        <v>25</v>
      </c>
      <c r="D840" s="294"/>
      <c r="E840" s="294">
        <f>+'7.  Persistence Report'!AZ65</f>
        <v>3780</v>
      </c>
      <c r="F840" s="294"/>
      <c r="G840" s="294"/>
      <c r="H840" s="294"/>
      <c r="I840" s="294"/>
      <c r="J840" s="294"/>
      <c r="K840" s="294"/>
      <c r="L840" s="294"/>
      <c r="M840" s="294"/>
      <c r="N840" s="290"/>
      <c r="O840" s="294"/>
      <c r="P840" s="294">
        <f>+'7.  Persistence Report'!U65</f>
        <v>1</v>
      </c>
      <c r="Q840" s="294"/>
      <c r="R840" s="294"/>
      <c r="S840" s="294"/>
      <c r="T840" s="294"/>
      <c r="U840" s="294"/>
      <c r="V840" s="294"/>
      <c r="W840" s="294"/>
      <c r="X840" s="294"/>
      <c r="Y840" s="414">
        <v>1</v>
      </c>
      <c r="Z840" s="414"/>
      <c r="AA840" s="414"/>
      <c r="AB840" s="414"/>
      <c r="AC840" s="414"/>
      <c r="AD840" s="414"/>
      <c r="AE840" s="414"/>
      <c r="AF840" s="409"/>
      <c r="AG840" s="409"/>
      <c r="AH840" s="409"/>
      <c r="AI840" s="409"/>
      <c r="AJ840" s="409"/>
      <c r="AK840" s="409"/>
      <c r="AL840" s="409"/>
      <c r="AM840" s="295">
        <f>SUM(Y840:AL840)</f>
        <v>1</v>
      </c>
    </row>
    <row r="841" spans="1:39" outlineLevel="1">
      <c r="A841" s="531"/>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1</v>
      </c>
      <c r="Z841" s="410">
        <f t="shared" ref="Z841" si="2497">Z840</f>
        <v>0</v>
      </c>
      <c r="AA841" s="410">
        <f t="shared" ref="AA841" si="2498">AA840</f>
        <v>0</v>
      </c>
      <c r="AB841" s="410">
        <f t="shared" ref="AB841" si="2499">AB840</f>
        <v>0</v>
      </c>
      <c r="AC841" s="410">
        <f t="shared" ref="AC841" si="2500">AC840</f>
        <v>0</v>
      </c>
      <c r="AD841" s="410">
        <f t="shared" ref="AD841" si="2501">AD840</f>
        <v>0</v>
      </c>
      <c r="AE841" s="410">
        <f t="shared" ref="AE841" si="2502">AE840</f>
        <v>0</v>
      </c>
      <c r="AF841" s="410">
        <f t="shared" ref="AF841" si="2503">AF840</f>
        <v>0</v>
      </c>
      <c r="AG841" s="410">
        <f t="shared" ref="AG841" si="2504">AG840</f>
        <v>0</v>
      </c>
      <c r="AH841" s="410">
        <f t="shared" ref="AH841" si="2505">AH840</f>
        <v>0</v>
      </c>
      <c r="AI841" s="410">
        <f t="shared" ref="AI841" si="2506">AI840</f>
        <v>0</v>
      </c>
      <c r="AJ841" s="410">
        <f t="shared" ref="AJ841" si="2507">AJ840</f>
        <v>0</v>
      </c>
      <c r="AK841" s="410">
        <f t="shared" ref="AK841" si="2508">AK840</f>
        <v>0</v>
      </c>
      <c r="AL841" s="410">
        <f t="shared" ref="AL841" si="2509">AL840</f>
        <v>0</v>
      </c>
      <c r="AM841" s="305"/>
    </row>
    <row r="842" spans="1:39"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outlineLevel="1">
      <c r="A844" s="531"/>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10">Z843</f>
        <v>0</v>
      </c>
      <c r="AA844" s="410">
        <f t="shared" ref="AA844" si="2511">AA843</f>
        <v>0</v>
      </c>
      <c r="AB844" s="410">
        <f t="shared" ref="AB844" si="2512">AB843</f>
        <v>0</v>
      </c>
      <c r="AC844" s="410">
        <f t="shared" ref="AC844" si="2513">AC843</f>
        <v>0</v>
      </c>
      <c r="AD844" s="410">
        <f t="shared" ref="AD844" si="2514">AD843</f>
        <v>0</v>
      </c>
      <c r="AE844" s="410">
        <f t="shared" ref="AE844" si="2515">AE843</f>
        <v>0</v>
      </c>
      <c r="AF844" s="410">
        <f t="shared" ref="AF844" si="2516">AF843</f>
        <v>0</v>
      </c>
      <c r="AG844" s="410">
        <f t="shared" ref="AG844" si="2517">AG843</f>
        <v>0</v>
      </c>
      <c r="AH844" s="410">
        <f t="shared" ref="AH844" si="2518">AH843</f>
        <v>0</v>
      </c>
      <c r="AI844" s="410">
        <f t="shared" ref="AI844" si="2519">AI843</f>
        <v>0</v>
      </c>
      <c r="AJ844" s="410">
        <f t="shared" ref="AJ844" si="2520">AJ843</f>
        <v>0</v>
      </c>
      <c r="AK844" s="410">
        <f t="shared" ref="AK844" si="2521">AK843</f>
        <v>0</v>
      </c>
      <c r="AL844" s="410">
        <f t="shared" ref="AL844" si="2522">AL843</f>
        <v>0</v>
      </c>
      <c r="AM844" s="305"/>
    </row>
    <row r="845" spans="1:39"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outlineLevel="1">
      <c r="A847" s="531"/>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23">Z846</f>
        <v>0</v>
      </c>
      <c r="AA847" s="410">
        <f t="shared" ref="AA847" si="2524">AA846</f>
        <v>0</v>
      </c>
      <c r="AB847" s="410">
        <f t="shared" ref="AB847" si="2525">AB846</f>
        <v>0</v>
      </c>
      <c r="AC847" s="410">
        <f t="shared" ref="AC847" si="2526">AC846</f>
        <v>0</v>
      </c>
      <c r="AD847" s="410">
        <f t="shared" ref="AD847" si="2527">AD846</f>
        <v>0</v>
      </c>
      <c r="AE847" s="410">
        <f t="shared" ref="AE847" si="2528">AE846</f>
        <v>0</v>
      </c>
      <c r="AF847" s="410">
        <f t="shared" ref="AF847" si="2529">AF846</f>
        <v>0</v>
      </c>
      <c r="AG847" s="410">
        <f t="shared" ref="AG847" si="2530">AG846</f>
        <v>0</v>
      </c>
      <c r="AH847" s="410">
        <f t="shared" ref="AH847" si="2531">AH846</f>
        <v>0</v>
      </c>
      <c r="AI847" s="410">
        <f t="shared" ref="AI847" si="2532">AI846</f>
        <v>0</v>
      </c>
      <c r="AJ847" s="410">
        <f t="shared" ref="AJ847" si="2533">AJ846</f>
        <v>0</v>
      </c>
      <c r="AK847" s="410">
        <f t="shared" ref="AK847" si="2534">AK846</f>
        <v>0</v>
      </c>
      <c r="AL847" s="410">
        <f t="shared" ref="AL847" si="2535">AL846</f>
        <v>0</v>
      </c>
      <c r="AM847" s="305"/>
    </row>
    <row r="848" spans="1:39"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outlineLevel="1">
      <c r="A849" s="531"/>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outlineLevel="1">
      <c r="A851" s="531"/>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36">Z850</f>
        <v>0</v>
      </c>
      <c r="AA851" s="410">
        <f t="shared" ref="AA851" si="2537">AA850</f>
        <v>0</v>
      </c>
      <c r="AB851" s="410">
        <f t="shared" ref="AB851" si="2538">AB850</f>
        <v>0</v>
      </c>
      <c r="AC851" s="410">
        <f t="shared" ref="AC851" si="2539">AC850</f>
        <v>0</v>
      </c>
      <c r="AD851" s="410">
        <f t="shared" ref="AD851" si="2540">AD850</f>
        <v>0</v>
      </c>
      <c r="AE851" s="410">
        <f t="shared" ref="AE851" si="2541">AE850</f>
        <v>0</v>
      </c>
      <c r="AF851" s="410">
        <f t="shared" ref="AF851" si="2542">AF850</f>
        <v>0</v>
      </c>
      <c r="AG851" s="410">
        <f t="shared" ref="AG851" si="2543">AG850</f>
        <v>0</v>
      </c>
      <c r="AH851" s="410">
        <f t="shared" ref="AH851" si="2544">AH850</f>
        <v>0</v>
      </c>
      <c r="AI851" s="410">
        <f t="shared" ref="AI851" si="2545">AI850</f>
        <v>0</v>
      </c>
      <c r="AJ851" s="410">
        <f t="shared" ref="AJ851" si="2546">AJ850</f>
        <v>0</v>
      </c>
      <c r="AK851" s="410">
        <f t="shared" ref="AK851" si="2547">AK850</f>
        <v>0</v>
      </c>
      <c r="AL851" s="410">
        <f t="shared" ref="AL851" si="2548">AL850</f>
        <v>0</v>
      </c>
      <c r="AM851" s="305"/>
    </row>
    <row r="852" spans="1:39"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outlineLevel="1">
      <c r="A853" s="531">
        <v>26</v>
      </c>
      <c r="B853" s="427" t="s">
        <v>118</v>
      </c>
      <c r="C853" s="290" t="s">
        <v>25</v>
      </c>
      <c r="D853" s="294"/>
      <c r="E853" s="294">
        <f>+'7.  Persistence Report'!AZ28</f>
        <v>2435358</v>
      </c>
      <c r="F853" s="294"/>
      <c r="G853" s="294"/>
      <c r="H853" s="294"/>
      <c r="I853" s="294"/>
      <c r="J853" s="294"/>
      <c r="K853" s="294"/>
      <c r="L853" s="294"/>
      <c r="M853" s="294"/>
      <c r="N853" s="294">
        <v>12</v>
      </c>
      <c r="O853" s="294"/>
      <c r="P853" s="294">
        <f>+'7.  Persistence Report'!U28</f>
        <v>243</v>
      </c>
      <c r="Q853" s="294"/>
      <c r="R853" s="294"/>
      <c r="S853" s="294"/>
      <c r="T853" s="294"/>
      <c r="U853" s="294"/>
      <c r="V853" s="294"/>
      <c r="W853" s="294"/>
      <c r="X853" s="294"/>
      <c r="Y853" s="425"/>
      <c r="Z853" s="414">
        <v>7.1999999999999995E-2</v>
      </c>
      <c r="AA853" s="414">
        <v>0.92800000000000005</v>
      </c>
      <c r="AB853" s="414"/>
      <c r="AC853" s="414"/>
      <c r="AD853" s="414"/>
      <c r="AE853" s="414"/>
      <c r="AF853" s="414"/>
      <c r="AG853" s="414"/>
      <c r="AH853" s="414"/>
      <c r="AI853" s="414"/>
      <c r="AJ853" s="414"/>
      <c r="AK853" s="414"/>
      <c r="AL853" s="414"/>
      <c r="AM853" s="295">
        <f>SUM(Y853:AL853)</f>
        <v>1</v>
      </c>
    </row>
    <row r="854" spans="1:39" outlineLevel="1">
      <c r="A854" s="531"/>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49">Z853</f>
        <v>7.1999999999999995E-2</v>
      </c>
      <c r="AA854" s="410">
        <f t="shared" ref="AA854" si="2550">AA853</f>
        <v>0.92800000000000005</v>
      </c>
      <c r="AB854" s="410">
        <f t="shared" ref="AB854" si="2551">AB853</f>
        <v>0</v>
      </c>
      <c r="AC854" s="410">
        <f t="shared" ref="AC854" si="2552">AC853</f>
        <v>0</v>
      </c>
      <c r="AD854" s="410">
        <f t="shared" ref="AD854" si="2553">AD853</f>
        <v>0</v>
      </c>
      <c r="AE854" s="410">
        <f t="shared" ref="AE854" si="2554">AE853</f>
        <v>0</v>
      </c>
      <c r="AF854" s="410">
        <f t="shared" ref="AF854" si="2555">AF853</f>
        <v>0</v>
      </c>
      <c r="AG854" s="410">
        <f t="shared" ref="AG854" si="2556">AG853</f>
        <v>0</v>
      </c>
      <c r="AH854" s="410">
        <f t="shared" ref="AH854" si="2557">AH853</f>
        <v>0</v>
      </c>
      <c r="AI854" s="410">
        <f t="shared" ref="AI854" si="2558">AI853</f>
        <v>0</v>
      </c>
      <c r="AJ854" s="410">
        <f t="shared" ref="AJ854" si="2559">AJ853</f>
        <v>0</v>
      </c>
      <c r="AK854" s="410">
        <f t="shared" ref="AK854" si="2560">AK853</f>
        <v>0</v>
      </c>
      <c r="AL854" s="410">
        <f t="shared" ref="AL854" si="2561">AL853</f>
        <v>0</v>
      </c>
      <c r="AM854" s="305"/>
    </row>
    <row r="855" spans="1:39"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outlineLevel="1">
      <c r="A856" s="531">
        <v>27</v>
      </c>
      <c r="B856" s="427" t="s">
        <v>119</v>
      </c>
      <c r="C856" s="290" t="s">
        <v>25</v>
      </c>
      <c r="D856" s="294"/>
      <c r="E856" s="294">
        <f>+'7.  Persistence Report'!AZ56</f>
        <v>12161</v>
      </c>
      <c r="F856" s="294"/>
      <c r="G856" s="294"/>
      <c r="H856" s="294"/>
      <c r="I856" s="294"/>
      <c r="J856" s="294"/>
      <c r="K856" s="294"/>
      <c r="L856" s="294"/>
      <c r="M856" s="294"/>
      <c r="N856" s="294">
        <v>12</v>
      </c>
      <c r="O856" s="294"/>
      <c r="P856" s="294">
        <f>+'7.  Persistence Report'!U56</f>
        <v>2</v>
      </c>
      <c r="Q856" s="294"/>
      <c r="R856" s="294"/>
      <c r="S856" s="294"/>
      <c r="T856" s="294"/>
      <c r="U856" s="294"/>
      <c r="V856" s="294"/>
      <c r="W856" s="294"/>
      <c r="X856" s="294"/>
      <c r="Y856" s="425"/>
      <c r="Z856" s="414">
        <v>1</v>
      </c>
      <c r="AA856" s="414"/>
      <c r="AB856" s="414"/>
      <c r="AC856" s="414"/>
      <c r="AD856" s="414"/>
      <c r="AE856" s="414"/>
      <c r="AF856" s="414"/>
      <c r="AG856" s="414"/>
      <c r="AH856" s="414"/>
      <c r="AI856" s="414"/>
      <c r="AJ856" s="414"/>
      <c r="AK856" s="414"/>
      <c r="AL856" s="414"/>
      <c r="AM856" s="295">
        <f>SUM(Y856:AL856)</f>
        <v>1</v>
      </c>
    </row>
    <row r="857" spans="1:39" outlineLevel="1">
      <c r="A857" s="531"/>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62">Z856</f>
        <v>1</v>
      </c>
      <c r="AA857" s="410">
        <f t="shared" ref="AA857" si="2563">AA856</f>
        <v>0</v>
      </c>
      <c r="AB857" s="410">
        <f t="shared" ref="AB857" si="2564">AB856</f>
        <v>0</v>
      </c>
      <c r="AC857" s="410">
        <f t="shared" ref="AC857" si="2565">AC856</f>
        <v>0</v>
      </c>
      <c r="AD857" s="410">
        <f t="shared" ref="AD857" si="2566">AD856</f>
        <v>0</v>
      </c>
      <c r="AE857" s="410">
        <f t="shared" ref="AE857" si="2567">AE856</f>
        <v>0</v>
      </c>
      <c r="AF857" s="410">
        <f t="shared" ref="AF857" si="2568">AF856</f>
        <v>0</v>
      </c>
      <c r="AG857" s="410">
        <f t="shared" ref="AG857" si="2569">AG856</f>
        <v>0</v>
      </c>
      <c r="AH857" s="410">
        <f t="shared" ref="AH857" si="2570">AH856</f>
        <v>0</v>
      </c>
      <c r="AI857" s="410">
        <f t="shared" ref="AI857" si="2571">AI856</f>
        <v>0</v>
      </c>
      <c r="AJ857" s="410">
        <f t="shared" ref="AJ857" si="2572">AJ856</f>
        <v>0</v>
      </c>
      <c r="AK857" s="410">
        <f t="shared" ref="AK857" si="2573">AK856</f>
        <v>0</v>
      </c>
      <c r="AL857" s="410">
        <f t="shared" ref="AL857" si="2574">AL856</f>
        <v>0</v>
      </c>
      <c r="AM857" s="305"/>
    </row>
    <row r="858" spans="1:39"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outlineLevel="1">
      <c r="A860" s="531"/>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75">Z859</f>
        <v>0</v>
      </c>
      <c r="AA860" s="410">
        <f t="shared" ref="AA860" si="2576">AA859</f>
        <v>0</v>
      </c>
      <c r="AB860" s="410">
        <f t="shared" ref="AB860" si="2577">AB859</f>
        <v>0</v>
      </c>
      <c r="AC860" s="410">
        <f t="shared" ref="AC860" si="2578">AC859</f>
        <v>0</v>
      </c>
      <c r="AD860" s="410">
        <f t="shared" ref="AD860" si="2579">AD859</f>
        <v>0</v>
      </c>
      <c r="AE860" s="410">
        <f t="shared" ref="AE860" si="2580">AE859</f>
        <v>0</v>
      </c>
      <c r="AF860" s="410">
        <f t="shared" ref="AF860" si="2581">AF859</f>
        <v>0</v>
      </c>
      <c r="AG860" s="410">
        <f t="shared" ref="AG860" si="2582">AG859</f>
        <v>0</v>
      </c>
      <c r="AH860" s="410">
        <f t="shared" ref="AH860" si="2583">AH859</f>
        <v>0</v>
      </c>
      <c r="AI860" s="410">
        <f t="shared" ref="AI860" si="2584">AI859</f>
        <v>0</v>
      </c>
      <c r="AJ860" s="410">
        <f t="shared" ref="AJ860" si="2585">AJ859</f>
        <v>0</v>
      </c>
      <c r="AK860" s="410">
        <f t="shared" ref="AK860" si="2586">AK859</f>
        <v>0</v>
      </c>
      <c r="AL860" s="410">
        <f t="shared" ref="AL860" si="2587">AL859</f>
        <v>0</v>
      </c>
      <c r="AM860" s="305"/>
    </row>
    <row r="861" spans="1:39"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outlineLevel="1">
      <c r="A863" s="531"/>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88">Z862</f>
        <v>0</v>
      </c>
      <c r="AA863" s="410">
        <f t="shared" ref="AA863" si="2589">AA862</f>
        <v>0</v>
      </c>
      <c r="AB863" s="410">
        <f t="shared" ref="AB863" si="2590">AB862</f>
        <v>0</v>
      </c>
      <c r="AC863" s="410">
        <f t="shared" ref="AC863" si="2591">AC862</f>
        <v>0</v>
      </c>
      <c r="AD863" s="410">
        <f t="shared" ref="AD863" si="2592">AD862</f>
        <v>0</v>
      </c>
      <c r="AE863" s="410">
        <f t="shared" ref="AE863" si="2593">AE862</f>
        <v>0</v>
      </c>
      <c r="AF863" s="410">
        <f t="shared" ref="AF863" si="2594">AF862</f>
        <v>0</v>
      </c>
      <c r="AG863" s="410">
        <f t="shared" ref="AG863" si="2595">AG862</f>
        <v>0</v>
      </c>
      <c r="AH863" s="410">
        <f t="shared" ref="AH863" si="2596">AH862</f>
        <v>0</v>
      </c>
      <c r="AI863" s="410">
        <f t="shared" ref="AI863" si="2597">AI862</f>
        <v>0</v>
      </c>
      <c r="AJ863" s="410">
        <f t="shared" ref="AJ863" si="2598">AJ862</f>
        <v>0</v>
      </c>
      <c r="AK863" s="410">
        <f t="shared" ref="AK863" si="2599">AK862</f>
        <v>0</v>
      </c>
      <c r="AL863" s="410">
        <f t="shared" ref="AL863" si="2600">AL862</f>
        <v>0</v>
      </c>
      <c r="AM863" s="305"/>
    </row>
    <row r="864" spans="1:39"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outlineLevel="1">
      <c r="A866" s="531"/>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601">Z865</f>
        <v>0</v>
      </c>
      <c r="AA866" s="410">
        <f t="shared" ref="AA866" si="2602">AA865</f>
        <v>0</v>
      </c>
      <c r="AB866" s="410">
        <f t="shared" ref="AB866" si="2603">AB865</f>
        <v>0</v>
      </c>
      <c r="AC866" s="410">
        <f t="shared" ref="AC866" si="2604">AC865</f>
        <v>0</v>
      </c>
      <c r="AD866" s="410">
        <f t="shared" ref="AD866" si="2605">AD865</f>
        <v>0</v>
      </c>
      <c r="AE866" s="410">
        <f t="shared" ref="AE866" si="2606">AE865</f>
        <v>0</v>
      </c>
      <c r="AF866" s="410">
        <f t="shared" ref="AF866" si="2607">AF865</f>
        <v>0</v>
      </c>
      <c r="AG866" s="410">
        <f t="shared" ref="AG866" si="2608">AG865</f>
        <v>0</v>
      </c>
      <c r="AH866" s="410">
        <f t="shared" ref="AH866" si="2609">AH865</f>
        <v>0</v>
      </c>
      <c r="AI866" s="410">
        <f t="shared" ref="AI866" si="2610">AI865</f>
        <v>0</v>
      </c>
      <c r="AJ866" s="410">
        <f t="shared" ref="AJ866" si="2611">AJ865</f>
        <v>0</v>
      </c>
      <c r="AK866" s="410">
        <f t="shared" ref="AK866" si="2612">AK865</f>
        <v>0</v>
      </c>
      <c r="AL866" s="410">
        <f t="shared" ref="AL866" si="2613">AL865</f>
        <v>0</v>
      </c>
      <c r="AM866" s="305"/>
    </row>
    <row r="867" spans="1:39"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outlineLevel="1">
      <c r="A869" s="531"/>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14">Z868</f>
        <v>0</v>
      </c>
      <c r="AA869" s="410">
        <f t="shared" ref="AA869" si="2615">AA868</f>
        <v>0</v>
      </c>
      <c r="AB869" s="410">
        <f t="shared" ref="AB869" si="2616">AB868</f>
        <v>0</v>
      </c>
      <c r="AC869" s="410">
        <f t="shared" ref="AC869" si="2617">AC868</f>
        <v>0</v>
      </c>
      <c r="AD869" s="410">
        <f t="shared" ref="AD869" si="2618">AD868</f>
        <v>0</v>
      </c>
      <c r="AE869" s="410">
        <f t="shared" ref="AE869" si="2619">AE868</f>
        <v>0</v>
      </c>
      <c r="AF869" s="410">
        <f t="shared" ref="AF869" si="2620">AF868</f>
        <v>0</v>
      </c>
      <c r="AG869" s="410">
        <f t="shared" ref="AG869" si="2621">AG868</f>
        <v>0</v>
      </c>
      <c r="AH869" s="410">
        <f t="shared" ref="AH869" si="2622">AH868</f>
        <v>0</v>
      </c>
      <c r="AI869" s="410">
        <f t="shared" ref="AI869" si="2623">AI868</f>
        <v>0</v>
      </c>
      <c r="AJ869" s="410">
        <f t="shared" ref="AJ869" si="2624">AJ868</f>
        <v>0</v>
      </c>
      <c r="AK869" s="410">
        <f t="shared" ref="AK869" si="2625">AK868</f>
        <v>0</v>
      </c>
      <c r="AL869" s="410">
        <f t="shared" ref="AL869" si="2626">AL868</f>
        <v>0</v>
      </c>
      <c r="AM869" s="305"/>
    </row>
    <row r="870" spans="1:39"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outlineLevel="1">
      <c r="A872" s="531"/>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27">Z871</f>
        <v>0</v>
      </c>
      <c r="AA872" s="410">
        <f t="shared" ref="AA872" si="2628">AA871</f>
        <v>0</v>
      </c>
      <c r="AB872" s="410">
        <f t="shared" ref="AB872" si="2629">AB871</f>
        <v>0</v>
      </c>
      <c r="AC872" s="410">
        <f t="shared" ref="AC872" si="2630">AC871</f>
        <v>0</v>
      </c>
      <c r="AD872" s="410">
        <f t="shared" ref="AD872" si="2631">AD871</f>
        <v>0</v>
      </c>
      <c r="AE872" s="410">
        <f t="shared" ref="AE872" si="2632">AE871</f>
        <v>0</v>
      </c>
      <c r="AF872" s="410">
        <f t="shared" ref="AF872" si="2633">AF871</f>
        <v>0</v>
      </c>
      <c r="AG872" s="410">
        <f t="shared" ref="AG872" si="2634">AG871</f>
        <v>0</v>
      </c>
      <c r="AH872" s="410">
        <f t="shared" ref="AH872" si="2635">AH871</f>
        <v>0</v>
      </c>
      <c r="AI872" s="410">
        <f t="shared" ref="AI872" si="2636">AI871</f>
        <v>0</v>
      </c>
      <c r="AJ872" s="410">
        <f t="shared" ref="AJ872" si="2637">AJ871</f>
        <v>0</v>
      </c>
      <c r="AK872" s="410">
        <f t="shared" ref="AK872" si="2638">AK871</f>
        <v>0</v>
      </c>
      <c r="AL872" s="410">
        <f>AL871</f>
        <v>0</v>
      </c>
      <c r="AM872" s="305"/>
    </row>
    <row r="873" spans="1:39"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outlineLevel="1">
      <c r="A874" s="531"/>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outlineLevel="1">
      <c r="A876" s="531"/>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39">Z875</f>
        <v>0</v>
      </c>
      <c r="AA876" s="410">
        <f t="shared" ref="AA876" si="2640">AA875</f>
        <v>0</v>
      </c>
      <c r="AB876" s="410">
        <f t="shared" ref="AB876" si="2641">AB875</f>
        <v>0</v>
      </c>
      <c r="AC876" s="410">
        <f t="shared" ref="AC876" si="2642">AC875</f>
        <v>0</v>
      </c>
      <c r="AD876" s="410">
        <f t="shared" ref="AD876" si="2643">AD875</f>
        <v>0</v>
      </c>
      <c r="AE876" s="410">
        <f t="shared" ref="AE876" si="2644">AE875</f>
        <v>0</v>
      </c>
      <c r="AF876" s="410">
        <f t="shared" ref="AF876" si="2645">AF875</f>
        <v>0</v>
      </c>
      <c r="AG876" s="410">
        <f t="shared" ref="AG876" si="2646">AG875</f>
        <v>0</v>
      </c>
      <c r="AH876" s="410">
        <f t="shared" ref="AH876" si="2647">AH875</f>
        <v>0</v>
      </c>
      <c r="AI876" s="410">
        <f t="shared" ref="AI876" si="2648">AI875</f>
        <v>0</v>
      </c>
      <c r="AJ876" s="410">
        <f t="shared" ref="AJ876" si="2649">AJ875</f>
        <v>0</v>
      </c>
      <c r="AK876" s="410">
        <f t="shared" ref="AK876" si="2650">AK875</f>
        <v>0</v>
      </c>
      <c r="AL876" s="410">
        <f t="shared" ref="AL876" si="2651">AL875</f>
        <v>0</v>
      </c>
      <c r="AM876" s="305"/>
    </row>
    <row r="877" spans="1:39"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outlineLevel="1">
      <c r="A879" s="531"/>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52">Z878</f>
        <v>0</v>
      </c>
      <c r="AA879" s="410">
        <f t="shared" ref="AA879" si="2653">AA878</f>
        <v>0</v>
      </c>
      <c r="AB879" s="410">
        <f t="shared" ref="AB879" si="2654">AB878</f>
        <v>0</v>
      </c>
      <c r="AC879" s="410">
        <f t="shared" ref="AC879" si="2655">AC878</f>
        <v>0</v>
      </c>
      <c r="AD879" s="410">
        <f t="shared" ref="AD879" si="2656">AD878</f>
        <v>0</v>
      </c>
      <c r="AE879" s="410">
        <f t="shared" ref="AE879" si="2657">AE878</f>
        <v>0</v>
      </c>
      <c r="AF879" s="410">
        <f t="shared" ref="AF879" si="2658">AF878</f>
        <v>0</v>
      </c>
      <c r="AG879" s="410">
        <f t="shared" ref="AG879" si="2659">AG878</f>
        <v>0</v>
      </c>
      <c r="AH879" s="410">
        <f t="shared" ref="AH879" si="2660">AH878</f>
        <v>0</v>
      </c>
      <c r="AI879" s="410">
        <f t="shared" ref="AI879" si="2661">AI878</f>
        <v>0</v>
      </c>
      <c r="AJ879" s="410">
        <f t="shared" ref="AJ879" si="2662">AJ878</f>
        <v>0</v>
      </c>
      <c r="AK879" s="410">
        <f t="shared" ref="AK879" si="2663">AK878</f>
        <v>0</v>
      </c>
      <c r="AL879" s="410">
        <f t="shared" ref="AL879" si="2664">AL878</f>
        <v>0</v>
      </c>
      <c r="AM879" s="305"/>
    </row>
    <row r="880" spans="1:39"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outlineLevel="1">
      <c r="A882" s="531"/>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65">Z881</f>
        <v>0</v>
      </c>
      <c r="AA882" s="410">
        <f t="shared" ref="AA882" si="2666">AA881</f>
        <v>0</v>
      </c>
      <c r="AB882" s="410">
        <f t="shared" ref="AB882" si="2667">AB881</f>
        <v>0</v>
      </c>
      <c r="AC882" s="410">
        <f t="shared" ref="AC882" si="2668">AC881</f>
        <v>0</v>
      </c>
      <c r="AD882" s="410">
        <f t="shared" ref="AD882" si="2669">AD881</f>
        <v>0</v>
      </c>
      <c r="AE882" s="410">
        <f t="shared" ref="AE882" si="2670">AE881</f>
        <v>0</v>
      </c>
      <c r="AF882" s="410">
        <f t="shared" ref="AF882" si="2671">AF881</f>
        <v>0</v>
      </c>
      <c r="AG882" s="410">
        <f t="shared" ref="AG882" si="2672">AG881</f>
        <v>0</v>
      </c>
      <c r="AH882" s="410">
        <f t="shared" ref="AH882" si="2673">AH881</f>
        <v>0</v>
      </c>
      <c r="AI882" s="410">
        <f t="shared" ref="AI882" si="2674">AI881</f>
        <v>0</v>
      </c>
      <c r="AJ882" s="410">
        <f t="shared" ref="AJ882" si="2675">AJ881</f>
        <v>0</v>
      </c>
      <c r="AK882" s="410">
        <f t="shared" ref="AK882" si="2676">AK881</f>
        <v>0</v>
      </c>
      <c r="AL882" s="410">
        <f t="shared" ref="AL882" si="2677">AL881</f>
        <v>0</v>
      </c>
      <c r="AM882" s="305"/>
    </row>
    <row r="883" spans="1:39"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outlineLevel="1">
      <c r="A884" s="531"/>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outlineLevel="1">
      <c r="A886" s="531"/>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78">Z885</f>
        <v>0</v>
      </c>
      <c r="AA886" s="410">
        <f t="shared" ref="AA886" si="2679">AA885</f>
        <v>0</v>
      </c>
      <c r="AB886" s="410">
        <f t="shared" ref="AB886" si="2680">AB885</f>
        <v>0</v>
      </c>
      <c r="AC886" s="410">
        <f t="shared" ref="AC886" si="2681">AC885</f>
        <v>0</v>
      </c>
      <c r="AD886" s="410">
        <f t="shared" ref="AD886" si="2682">AD885</f>
        <v>0</v>
      </c>
      <c r="AE886" s="410">
        <f t="shared" ref="AE886" si="2683">AE885</f>
        <v>0</v>
      </c>
      <c r="AF886" s="410">
        <f t="shared" ref="AF886" si="2684">AF885</f>
        <v>0</v>
      </c>
      <c r="AG886" s="410">
        <f t="shared" ref="AG886" si="2685">AG885</f>
        <v>0</v>
      </c>
      <c r="AH886" s="410">
        <f t="shared" ref="AH886" si="2686">AH885</f>
        <v>0</v>
      </c>
      <c r="AI886" s="410">
        <f t="shared" ref="AI886" si="2687">AI885</f>
        <v>0</v>
      </c>
      <c r="AJ886" s="410">
        <f t="shared" ref="AJ886" si="2688">AJ885</f>
        <v>0</v>
      </c>
      <c r="AK886" s="410">
        <f t="shared" ref="AK886" si="2689">AK885</f>
        <v>0</v>
      </c>
      <c r="AL886" s="410">
        <f t="shared" ref="AL886" si="2690">AL885</f>
        <v>0</v>
      </c>
      <c r="AM886" s="305"/>
    </row>
    <row r="887" spans="1:39"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outlineLevel="1">
      <c r="A889" s="531"/>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91">Z888</f>
        <v>0</v>
      </c>
      <c r="AA889" s="410">
        <f t="shared" ref="AA889" si="2692">AA888</f>
        <v>0</v>
      </c>
      <c r="AB889" s="410">
        <f t="shared" ref="AB889" si="2693">AB888</f>
        <v>0</v>
      </c>
      <c r="AC889" s="410">
        <f t="shared" ref="AC889" si="2694">AC888</f>
        <v>0</v>
      </c>
      <c r="AD889" s="410">
        <f t="shared" ref="AD889" si="2695">AD888</f>
        <v>0</v>
      </c>
      <c r="AE889" s="410">
        <f t="shared" ref="AE889" si="2696">AE888</f>
        <v>0</v>
      </c>
      <c r="AF889" s="410">
        <f t="shared" ref="AF889" si="2697">AF888</f>
        <v>0</v>
      </c>
      <c r="AG889" s="410">
        <f t="shared" ref="AG889" si="2698">AG888</f>
        <v>0</v>
      </c>
      <c r="AH889" s="410">
        <f t="shared" ref="AH889" si="2699">AH888</f>
        <v>0</v>
      </c>
      <c r="AI889" s="410">
        <f t="shared" ref="AI889" si="2700">AI888</f>
        <v>0</v>
      </c>
      <c r="AJ889" s="410">
        <f t="shared" ref="AJ889" si="2701">AJ888</f>
        <v>0</v>
      </c>
      <c r="AK889" s="410">
        <f t="shared" ref="AK889" si="2702">AK888</f>
        <v>0</v>
      </c>
      <c r="AL889" s="410">
        <f t="shared" ref="AL889" si="2703">AL888</f>
        <v>0</v>
      </c>
      <c r="AM889" s="305"/>
    </row>
    <row r="890" spans="1:39"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outlineLevel="1">
      <c r="A892" s="531"/>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704">Z891</f>
        <v>0</v>
      </c>
      <c r="AA892" s="410">
        <f t="shared" ref="AA892" si="2705">AA891</f>
        <v>0</v>
      </c>
      <c r="AB892" s="410">
        <f t="shared" ref="AB892" si="2706">AB891</f>
        <v>0</v>
      </c>
      <c r="AC892" s="410">
        <f t="shared" ref="AC892" si="2707">AC891</f>
        <v>0</v>
      </c>
      <c r="AD892" s="410">
        <f t="shared" ref="AD892" si="2708">AD891</f>
        <v>0</v>
      </c>
      <c r="AE892" s="410">
        <f t="shared" ref="AE892" si="2709">AE891</f>
        <v>0</v>
      </c>
      <c r="AF892" s="410">
        <f t="shared" ref="AF892" si="2710">AF891</f>
        <v>0</v>
      </c>
      <c r="AG892" s="410">
        <f t="shared" ref="AG892" si="2711">AG891</f>
        <v>0</v>
      </c>
      <c r="AH892" s="410">
        <f t="shared" ref="AH892" si="2712">AH891</f>
        <v>0</v>
      </c>
      <c r="AI892" s="410">
        <f t="shared" ref="AI892" si="2713">AI891</f>
        <v>0</v>
      </c>
      <c r="AJ892" s="410">
        <f t="shared" ref="AJ892" si="2714">AJ891</f>
        <v>0</v>
      </c>
      <c r="AK892" s="410">
        <f t="shared" ref="AK892" si="2715">AK891</f>
        <v>0</v>
      </c>
      <c r="AL892" s="410">
        <f t="shared" ref="AL892" si="2716">AL891</f>
        <v>0</v>
      </c>
      <c r="AM892" s="305"/>
    </row>
    <row r="893" spans="1:39"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outlineLevel="1">
      <c r="A895" s="531"/>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17">Z894</f>
        <v>0</v>
      </c>
      <c r="AA895" s="410">
        <f t="shared" ref="AA895" si="2718">AA894</f>
        <v>0</v>
      </c>
      <c r="AB895" s="410">
        <f t="shared" ref="AB895" si="2719">AB894</f>
        <v>0</v>
      </c>
      <c r="AC895" s="410">
        <f t="shared" ref="AC895" si="2720">AC894</f>
        <v>0</v>
      </c>
      <c r="AD895" s="410">
        <f t="shared" ref="AD895" si="2721">AD894</f>
        <v>0</v>
      </c>
      <c r="AE895" s="410">
        <f t="shared" ref="AE895" si="2722">AE894</f>
        <v>0</v>
      </c>
      <c r="AF895" s="410">
        <f t="shared" ref="AF895" si="2723">AF894</f>
        <v>0</v>
      </c>
      <c r="AG895" s="410">
        <f t="shared" ref="AG895" si="2724">AG894</f>
        <v>0</v>
      </c>
      <c r="AH895" s="410">
        <f t="shared" ref="AH895" si="2725">AH894</f>
        <v>0</v>
      </c>
      <c r="AI895" s="410">
        <f t="shared" ref="AI895" si="2726">AI894</f>
        <v>0</v>
      </c>
      <c r="AJ895" s="410">
        <f t="shared" ref="AJ895" si="2727">AJ894</f>
        <v>0</v>
      </c>
      <c r="AK895" s="410">
        <f t="shared" ref="AK895" si="2728">AK894</f>
        <v>0</v>
      </c>
      <c r="AL895" s="410">
        <f t="shared" ref="AL895" si="2729">AL894</f>
        <v>0</v>
      </c>
      <c r="AM895" s="305"/>
    </row>
    <row r="896" spans="1:39"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outlineLevel="1">
      <c r="A898" s="531"/>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30">Z897</f>
        <v>0</v>
      </c>
      <c r="AA898" s="410">
        <f t="shared" ref="AA898" si="2731">AA897</f>
        <v>0</v>
      </c>
      <c r="AB898" s="410">
        <f t="shared" ref="AB898" si="2732">AB897</f>
        <v>0</v>
      </c>
      <c r="AC898" s="410">
        <f t="shared" ref="AC898" si="2733">AC897</f>
        <v>0</v>
      </c>
      <c r="AD898" s="410">
        <f t="shared" ref="AD898" si="2734">AD897</f>
        <v>0</v>
      </c>
      <c r="AE898" s="410">
        <f t="shared" ref="AE898" si="2735">AE897</f>
        <v>0</v>
      </c>
      <c r="AF898" s="410">
        <f t="shared" ref="AF898" si="2736">AF897</f>
        <v>0</v>
      </c>
      <c r="AG898" s="410">
        <f t="shared" ref="AG898" si="2737">AG897</f>
        <v>0</v>
      </c>
      <c r="AH898" s="410">
        <f t="shared" ref="AH898" si="2738">AH897</f>
        <v>0</v>
      </c>
      <c r="AI898" s="410">
        <f t="shared" ref="AI898" si="2739">AI897</f>
        <v>0</v>
      </c>
      <c r="AJ898" s="410">
        <f t="shared" ref="AJ898" si="2740">AJ897</f>
        <v>0</v>
      </c>
      <c r="AK898" s="410">
        <f t="shared" ref="AK898" si="2741">AK897</f>
        <v>0</v>
      </c>
      <c r="AL898" s="410">
        <f t="shared" ref="AL898" si="2742">AL897</f>
        <v>0</v>
      </c>
      <c r="AM898" s="305"/>
    </row>
    <row r="899" spans="1:39"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outlineLevel="1">
      <c r="A901" s="531"/>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43">Z900</f>
        <v>0</v>
      </c>
      <c r="AA901" s="410">
        <f t="shared" ref="AA901" si="2744">AA900</f>
        <v>0</v>
      </c>
      <c r="AB901" s="410">
        <f t="shared" ref="AB901" si="2745">AB900</f>
        <v>0</v>
      </c>
      <c r="AC901" s="410">
        <f t="shared" ref="AC901" si="2746">AC900</f>
        <v>0</v>
      </c>
      <c r="AD901" s="410">
        <f t="shared" ref="AD901" si="2747">AD900</f>
        <v>0</v>
      </c>
      <c r="AE901" s="410">
        <f t="shared" ref="AE901" si="2748">AE900</f>
        <v>0</v>
      </c>
      <c r="AF901" s="410">
        <f t="shared" ref="AF901" si="2749">AF900</f>
        <v>0</v>
      </c>
      <c r="AG901" s="410">
        <f t="shared" ref="AG901" si="2750">AG900</f>
        <v>0</v>
      </c>
      <c r="AH901" s="410">
        <f t="shared" ref="AH901" si="2751">AH900</f>
        <v>0</v>
      </c>
      <c r="AI901" s="410">
        <f t="shared" ref="AI901" si="2752">AI900</f>
        <v>0</v>
      </c>
      <c r="AJ901" s="410">
        <f t="shared" ref="AJ901" si="2753">AJ900</f>
        <v>0</v>
      </c>
      <c r="AK901" s="410">
        <f t="shared" ref="AK901" si="2754">AK900</f>
        <v>0</v>
      </c>
      <c r="AL901" s="410">
        <f t="shared" ref="AL901" si="2755">AL900</f>
        <v>0</v>
      </c>
      <c r="AM901" s="305"/>
    </row>
    <row r="902" spans="1:39"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outlineLevel="1">
      <c r="A904" s="531"/>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756">Z903</f>
        <v>0</v>
      </c>
      <c r="AA904" s="410">
        <f t="shared" ref="AA904" si="2757">AA903</f>
        <v>0</v>
      </c>
      <c r="AB904" s="410">
        <f t="shared" ref="AB904" si="2758">AB903</f>
        <v>0</v>
      </c>
      <c r="AC904" s="410">
        <f t="shared" ref="AC904" si="2759">AC903</f>
        <v>0</v>
      </c>
      <c r="AD904" s="410">
        <f t="shared" ref="AD904" si="2760">AD903</f>
        <v>0</v>
      </c>
      <c r="AE904" s="410">
        <f t="shared" ref="AE904" si="2761">AE903</f>
        <v>0</v>
      </c>
      <c r="AF904" s="410">
        <f t="shared" ref="AF904" si="2762">AF903</f>
        <v>0</v>
      </c>
      <c r="AG904" s="410">
        <f t="shared" ref="AG904" si="2763">AG903</f>
        <v>0</v>
      </c>
      <c r="AH904" s="410">
        <f t="shared" ref="AH904" si="2764">AH903</f>
        <v>0</v>
      </c>
      <c r="AI904" s="410">
        <f t="shared" ref="AI904" si="2765">AI903</f>
        <v>0</v>
      </c>
      <c r="AJ904" s="410">
        <f t="shared" ref="AJ904" si="2766">AJ903</f>
        <v>0</v>
      </c>
      <c r="AK904" s="410">
        <f t="shared" ref="AK904" si="2767">AK903</f>
        <v>0</v>
      </c>
      <c r="AL904" s="410">
        <f t="shared" ref="AL904" si="2768">AL903</f>
        <v>0</v>
      </c>
      <c r="AM904" s="305"/>
    </row>
    <row r="905" spans="1:39"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outlineLevel="1">
      <c r="A907" s="531"/>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69">Z906</f>
        <v>0</v>
      </c>
      <c r="AA907" s="410">
        <f t="shared" ref="AA907" si="2770">AA906</f>
        <v>0</v>
      </c>
      <c r="AB907" s="410">
        <f t="shared" ref="AB907" si="2771">AB906</f>
        <v>0</v>
      </c>
      <c r="AC907" s="410">
        <f t="shared" ref="AC907" si="2772">AC906</f>
        <v>0</v>
      </c>
      <c r="AD907" s="410">
        <f t="shared" ref="AD907" si="2773">AD906</f>
        <v>0</v>
      </c>
      <c r="AE907" s="410">
        <f t="shared" ref="AE907" si="2774">AE906</f>
        <v>0</v>
      </c>
      <c r="AF907" s="410">
        <f t="shared" ref="AF907" si="2775">AF906</f>
        <v>0</v>
      </c>
      <c r="AG907" s="410">
        <f t="shared" ref="AG907" si="2776">AG906</f>
        <v>0</v>
      </c>
      <c r="AH907" s="410">
        <f t="shared" ref="AH907" si="2777">AH906</f>
        <v>0</v>
      </c>
      <c r="AI907" s="410">
        <f t="shared" ref="AI907" si="2778">AI906</f>
        <v>0</v>
      </c>
      <c r="AJ907" s="410">
        <f t="shared" ref="AJ907" si="2779">AJ906</f>
        <v>0</v>
      </c>
      <c r="AK907" s="410">
        <f t="shared" ref="AK907" si="2780">AK906</f>
        <v>0</v>
      </c>
      <c r="AL907" s="410">
        <f t="shared" ref="AL907" si="2781">AL906</f>
        <v>0</v>
      </c>
      <c r="AM907" s="305"/>
    </row>
    <row r="908" spans="1:39"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outlineLevel="1">
      <c r="A910" s="531"/>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82">Z909</f>
        <v>0</v>
      </c>
      <c r="AA910" s="410">
        <f t="shared" ref="AA910" si="2783">AA909</f>
        <v>0</v>
      </c>
      <c r="AB910" s="410">
        <f t="shared" ref="AB910" si="2784">AB909</f>
        <v>0</v>
      </c>
      <c r="AC910" s="410">
        <f t="shared" ref="AC910" si="2785">AC909</f>
        <v>0</v>
      </c>
      <c r="AD910" s="410">
        <f t="shared" ref="AD910" si="2786">AD909</f>
        <v>0</v>
      </c>
      <c r="AE910" s="410">
        <f t="shared" ref="AE910" si="2787">AE909</f>
        <v>0</v>
      </c>
      <c r="AF910" s="410">
        <f t="shared" ref="AF910" si="2788">AF909</f>
        <v>0</v>
      </c>
      <c r="AG910" s="410">
        <f t="shared" ref="AG910" si="2789">AG909</f>
        <v>0</v>
      </c>
      <c r="AH910" s="410">
        <f t="shared" ref="AH910" si="2790">AH909</f>
        <v>0</v>
      </c>
      <c r="AI910" s="410">
        <f t="shared" ref="AI910" si="2791">AI909</f>
        <v>0</v>
      </c>
      <c r="AJ910" s="410">
        <f t="shared" ref="AJ910" si="2792">AJ909</f>
        <v>0</v>
      </c>
      <c r="AK910" s="410">
        <f t="shared" ref="AK910" si="2793">AK909</f>
        <v>0</v>
      </c>
      <c r="AL910" s="410">
        <f t="shared" ref="AL910" si="2794">AL909</f>
        <v>0</v>
      </c>
      <c r="AM910" s="305"/>
    </row>
    <row r="911" spans="1:39"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outlineLevel="1">
      <c r="A913" s="531"/>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95">Z912</f>
        <v>0</v>
      </c>
      <c r="AA913" s="410">
        <f t="shared" ref="AA913" si="2796">AA912</f>
        <v>0</v>
      </c>
      <c r="AB913" s="410">
        <f t="shared" ref="AB913" si="2797">AB912</f>
        <v>0</v>
      </c>
      <c r="AC913" s="410">
        <f t="shared" ref="AC913" si="2798">AC912</f>
        <v>0</v>
      </c>
      <c r="AD913" s="410">
        <f t="shared" ref="AD913" si="2799">AD912</f>
        <v>0</v>
      </c>
      <c r="AE913" s="410">
        <f t="shared" ref="AE913" si="2800">AE912</f>
        <v>0</v>
      </c>
      <c r="AF913" s="410">
        <f t="shared" ref="AF913" si="2801">AF912</f>
        <v>0</v>
      </c>
      <c r="AG913" s="410">
        <f t="shared" ref="AG913" si="2802">AG912</f>
        <v>0</v>
      </c>
      <c r="AH913" s="410">
        <f t="shared" ref="AH913" si="2803">AH912</f>
        <v>0</v>
      </c>
      <c r="AI913" s="410">
        <f t="shared" ref="AI913" si="2804">AI912</f>
        <v>0</v>
      </c>
      <c r="AJ913" s="410">
        <f t="shared" ref="AJ913" si="2805">AJ912</f>
        <v>0</v>
      </c>
      <c r="AK913" s="410">
        <f t="shared" ref="AK913" si="2806">AK912</f>
        <v>0</v>
      </c>
      <c r="AL913" s="410">
        <f t="shared" ref="AL913" si="2807">AL912</f>
        <v>0</v>
      </c>
      <c r="AM913" s="305"/>
    </row>
    <row r="914" spans="1:39"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outlineLevel="1">
      <c r="A916" s="531"/>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808">Z915</f>
        <v>0</v>
      </c>
      <c r="AA916" s="410">
        <f t="shared" ref="AA916" si="2809">AA915</f>
        <v>0</v>
      </c>
      <c r="AB916" s="410">
        <f t="shared" ref="AB916" si="2810">AB915</f>
        <v>0</v>
      </c>
      <c r="AC916" s="410">
        <f t="shared" ref="AC916" si="2811">AC915</f>
        <v>0</v>
      </c>
      <c r="AD916" s="410">
        <f t="shared" ref="AD916" si="2812">AD915</f>
        <v>0</v>
      </c>
      <c r="AE916" s="410">
        <f t="shared" ref="AE916" si="2813">AE915</f>
        <v>0</v>
      </c>
      <c r="AF916" s="410">
        <f t="shared" ref="AF916" si="2814">AF915</f>
        <v>0</v>
      </c>
      <c r="AG916" s="410">
        <f t="shared" ref="AG916" si="2815">AG915</f>
        <v>0</v>
      </c>
      <c r="AH916" s="410">
        <f t="shared" ref="AH916" si="2816">AH915</f>
        <v>0</v>
      </c>
      <c r="AI916" s="410">
        <f t="shared" ref="AI916" si="2817">AI915</f>
        <v>0</v>
      </c>
      <c r="AJ916" s="410">
        <f t="shared" ref="AJ916" si="2818">AJ915</f>
        <v>0</v>
      </c>
      <c r="AK916" s="410">
        <f t="shared" ref="AK916" si="2819">AK915</f>
        <v>0</v>
      </c>
      <c r="AL916" s="410">
        <f t="shared" ref="AL916" si="2820">AL915</f>
        <v>0</v>
      </c>
      <c r="AM916" s="305"/>
    </row>
    <row r="917" spans="1:39"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outlineLevel="1">
      <c r="A919" s="531"/>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21">Z918</f>
        <v>0</v>
      </c>
      <c r="AA919" s="410">
        <f t="shared" ref="AA919" si="2822">AA918</f>
        <v>0</v>
      </c>
      <c r="AB919" s="410">
        <f t="shared" ref="AB919" si="2823">AB918</f>
        <v>0</v>
      </c>
      <c r="AC919" s="410">
        <f t="shared" ref="AC919" si="2824">AC918</f>
        <v>0</v>
      </c>
      <c r="AD919" s="410">
        <f t="shared" ref="AD919" si="2825">AD918</f>
        <v>0</v>
      </c>
      <c r="AE919" s="410">
        <f t="shared" ref="AE919" si="2826">AE918</f>
        <v>0</v>
      </c>
      <c r="AF919" s="410">
        <f t="shared" ref="AF919" si="2827">AF918</f>
        <v>0</v>
      </c>
      <c r="AG919" s="410">
        <f t="shared" ref="AG919" si="2828">AG918</f>
        <v>0</v>
      </c>
      <c r="AH919" s="410">
        <f t="shared" ref="AH919" si="2829">AH918</f>
        <v>0</v>
      </c>
      <c r="AI919" s="410">
        <f t="shared" ref="AI919" si="2830">AI918</f>
        <v>0</v>
      </c>
      <c r="AJ919" s="410">
        <f t="shared" ref="AJ919" si="2831">AJ918</f>
        <v>0</v>
      </c>
      <c r="AK919" s="410">
        <f t="shared" ref="AK919" si="2832">AK918</f>
        <v>0</v>
      </c>
      <c r="AL919" s="410">
        <f t="shared" ref="AL919" si="2833">AL918</f>
        <v>0</v>
      </c>
      <c r="AM919" s="305"/>
    </row>
    <row r="920" spans="1:39"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outlineLevel="1">
      <c r="A922" s="531"/>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34">Z921</f>
        <v>0</v>
      </c>
      <c r="AA922" s="410">
        <f t="shared" ref="AA922" si="2835">AA921</f>
        <v>0</v>
      </c>
      <c r="AB922" s="410">
        <f t="shared" ref="AB922" si="2836">AB921</f>
        <v>0</v>
      </c>
      <c r="AC922" s="410">
        <f t="shared" ref="AC922" si="2837">AC921</f>
        <v>0</v>
      </c>
      <c r="AD922" s="410">
        <f t="shared" ref="AD922" si="2838">AD921</f>
        <v>0</v>
      </c>
      <c r="AE922" s="410">
        <f t="shared" ref="AE922" si="2839">AE921</f>
        <v>0</v>
      </c>
      <c r="AF922" s="410">
        <f t="shared" ref="AF922" si="2840">AF921</f>
        <v>0</v>
      </c>
      <c r="AG922" s="410">
        <f t="shared" ref="AG922" si="2841">AG921</f>
        <v>0</v>
      </c>
      <c r="AH922" s="410">
        <f t="shared" ref="AH922" si="2842">AH921</f>
        <v>0</v>
      </c>
      <c r="AI922" s="410">
        <f t="shared" ref="AI922" si="2843">AI921</f>
        <v>0</v>
      </c>
      <c r="AJ922" s="410">
        <f t="shared" ref="AJ922" si="2844">AJ921</f>
        <v>0</v>
      </c>
      <c r="AK922" s="410">
        <f t="shared" ref="AK922" si="2845">AK921</f>
        <v>0</v>
      </c>
      <c r="AL922" s="410">
        <f t="shared" ref="AL922" si="2846">AL921</f>
        <v>0</v>
      </c>
      <c r="AM922" s="305"/>
    </row>
    <row r="923" spans="1:39"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outlineLevel="1">
      <c r="A925" s="531"/>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47">Z924</f>
        <v>0</v>
      </c>
      <c r="AA925" s="410">
        <f t="shared" ref="AA925" si="2848">AA924</f>
        <v>0</v>
      </c>
      <c r="AB925" s="410">
        <f t="shared" ref="AB925" si="2849">AB924</f>
        <v>0</v>
      </c>
      <c r="AC925" s="410">
        <f t="shared" ref="AC925" si="2850">AC924</f>
        <v>0</v>
      </c>
      <c r="AD925" s="410">
        <f t="shared" ref="AD925" si="2851">AD924</f>
        <v>0</v>
      </c>
      <c r="AE925" s="410">
        <f t="shared" ref="AE925" si="2852">AE924</f>
        <v>0</v>
      </c>
      <c r="AF925" s="410">
        <f t="shared" ref="AF925" si="2853">AF924</f>
        <v>0</v>
      </c>
      <c r="AG925" s="410">
        <f t="shared" ref="AG925" si="2854">AG924</f>
        <v>0</v>
      </c>
      <c r="AH925" s="410">
        <f t="shared" ref="AH925" si="2855">AH924</f>
        <v>0</v>
      </c>
      <c r="AI925" s="410">
        <f t="shared" ref="AI925" si="2856">AI924</f>
        <v>0</v>
      </c>
      <c r="AJ925" s="410">
        <f t="shared" ref="AJ925" si="2857">AJ924</f>
        <v>0</v>
      </c>
      <c r="AK925" s="410">
        <f t="shared" ref="AK925" si="2858">AK924</f>
        <v>0</v>
      </c>
      <c r="AL925" s="410">
        <f t="shared" ref="AL925" si="2859">AL924</f>
        <v>0</v>
      </c>
      <c r="AM925" s="305"/>
    </row>
    <row r="926" spans="1:39"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 r="B927" s="326" t="s">
        <v>328</v>
      </c>
      <c r="C927" s="328"/>
      <c r="D927" s="328">
        <f>SUM(D770:D925)</f>
        <v>0</v>
      </c>
      <c r="E927" s="328">
        <f>SUM(E770:E925)</f>
        <v>2451299</v>
      </c>
      <c r="F927" s="328">
        <f>SUM(F770:F925)</f>
        <v>0</v>
      </c>
      <c r="G927" s="328">
        <f t="shared" ref="G927:M927" si="2860">SUM(G770:G925)</f>
        <v>0</v>
      </c>
      <c r="H927" s="328">
        <f t="shared" si="2860"/>
        <v>0</v>
      </c>
      <c r="I927" s="328">
        <f t="shared" si="2860"/>
        <v>0</v>
      </c>
      <c r="J927" s="328">
        <f t="shared" si="2860"/>
        <v>0</v>
      </c>
      <c r="K927" s="328">
        <f t="shared" si="2860"/>
        <v>0</v>
      </c>
      <c r="L927" s="328">
        <f t="shared" si="2860"/>
        <v>0</v>
      </c>
      <c r="M927" s="328">
        <f t="shared" si="2860"/>
        <v>0</v>
      </c>
      <c r="N927" s="328"/>
      <c r="O927" s="328">
        <f t="shared" ref="O927" si="2861">SUM(O770:O925)</f>
        <v>0</v>
      </c>
      <c r="P927" s="328">
        <f t="shared" ref="P927:X927" si="2862">SUM(P770:P925)</f>
        <v>246</v>
      </c>
      <c r="Q927" s="328">
        <f t="shared" si="2862"/>
        <v>0</v>
      </c>
      <c r="R927" s="328">
        <f t="shared" si="2862"/>
        <v>0</v>
      </c>
      <c r="S927" s="328">
        <f t="shared" si="2862"/>
        <v>0</v>
      </c>
      <c r="T927" s="328">
        <f t="shared" si="2862"/>
        <v>0</v>
      </c>
      <c r="U927" s="328">
        <f t="shared" si="2862"/>
        <v>0</v>
      </c>
      <c r="V927" s="328">
        <f t="shared" si="2862"/>
        <v>0</v>
      </c>
      <c r="W927" s="328">
        <f t="shared" si="2862"/>
        <v>0</v>
      </c>
      <c r="X927" s="328">
        <f t="shared" si="2862"/>
        <v>0</v>
      </c>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1.8E-3</v>
      </c>
      <c r="Z930" s="340">
        <f>HLOOKUP(Z$35,'3.  Distribution Rates'!$C$122:$P$133,11,FALSE)</f>
        <v>1.6899999999999998E-2</v>
      </c>
      <c r="AA930" s="340">
        <f>HLOOKUP(AA$35,'3.  Distribution Rates'!$C$122:$P$133,11,FALSE)</f>
        <v>3.3054999999999999</v>
      </c>
      <c r="AB930" s="340">
        <f>HLOOKUP(AB$35,'3.  Distribution Rates'!$C$122:$P$133,11,FALSE)</f>
        <v>9.0619999999999994</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863">SUM(Y931:AL931)</f>
        <v>0</v>
      </c>
    </row>
    <row r="932" spans="2:39">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863"/>
        <v>0</v>
      </c>
    </row>
    <row r="933" spans="2:39">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863"/>
        <v>0</v>
      </c>
    </row>
    <row r="934" spans="2:39">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863"/>
        <v>0</v>
      </c>
    </row>
    <row r="935" spans="2:39">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64">Y211*Y930</f>
        <v>0</v>
      </c>
      <c r="Z935" s="377">
        <f t="shared" si="2864"/>
        <v>0</v>
      </c>
      <c r="AA935" s="377">
        <f t="shared" si="2864"/>
        <v>0</v>
      </c>
      <c r="AB935" s="377">
        <f t="shared" si="2864"/>
        <v>0</v>
      </c>
      <c r="AC935" s="377">
        <f t="shared" si="2864"/>
        <v>0</v>
      </c>
      <c r="AD935" s="377">
        <f t="shared" si="2864"/>
        <v>0</v>
      </c>
      <c r="AE935" s="377">
        <f t="shared" si="2864"/>
        <v>0</v>
      </c>
      <c r="AF935" s="377">
        <f t="shared" si="2864"/>
        <v>0</v>
      </c>
      <c r="AG935" s="377">
        <f t="shared" si="2864"/>
        <v>0</v>
      </c>
      <c r="AH935" s="377">
        <f t="shared" si="2864"/>
        <v>0</v>
      </c>
      <c r="AI935" s="377">
        <f t="shared" si="2864"/>
        <v>0</v>
      </c>
      <c r="AJ935" s="377">
        <f t="shared" si="2864"/>
        <v>0</v>
      </c>
      <c r="AK935" s="377">
        <f t="shared" si="2864"/>
        <v>0</v>
      </c>
      <c r="AL935" s="377">
        <f t="shared" si="2864"/>
        <v>0</v>
      </c>
      <c r="AM935" s="628">
        <f t="shared" si="2863"/>
        <v>0</v>
      </c>
    </row>
    <row r="936" spans="2:39">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65">Y394*Y930</f>
        <v>0</v>
      </c>
      <c r="Z936" s="377">
        <f t="shared" si="2865"/>
        <v>0</v>
      </c>
      <c r="AA936" s="377">
        <f t="shared" si="2865"/>
        <v>0</v>
      </c>
      <c r="AB936" s="377">
        <f t="shared" si="2865"/>
        <v>0</v>
      </c>
      <c r="AC936" s="377">
        <f t="shared" si="2865"/>
        <v>0</v>
      </c>
      <c r="AD936" s="377">
        <f t="shared" si="2865"/>
        <v>0</v>
      </c>
      <c r="AE936" s="377">
        <f t="shared" si="2865"/>
        <v>0</v>
      </c>
      <c r="AF936" s="377">
        <f t="shared" si="2865"/>
        <v>0</v>
      </c>
      <c r="AG936" s="377">
        <f t="shared" si="2865"/>
        <v>0</v>
      </c>
      <c r="AH936" s="377">
        <f t="shared" si="2865"/>
        <v>0</v>
      </c>
      <c r="AI936" s="377">
        <f t="shared" si="2865"/>
        <v>0</v>
      </c>
      <c r="AJ936" s="377">
        <f t="shared" si="2865"/>
        <v>0</v>
      </c>
      <c r="AK936" s="377">
        <f t="shared" si="2865"/>
        <v>0</v>
      </c>
      <c r="AL936" s="377">
        <f t="shared" si="2865"/>
        <v>0</v>
      </c>
      <c r="AM936" s="628">
        <f t="shared" si="2863"/>
        <v>0</v>
      </c>
    </row>
    <row r="937" spans="2:39">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66">Y577*Y930</f>
        <v>0</v>
      </c>
      <c r="Z937" s="377">
        <f t="shared" si="2866"/>
        <v>0</v>
      </c>
      <c r="AA937" s="377">
        <f t="shared" si="2866"/>
        <v>0</v>
      </c>
      <c r="AB937" s="377">
        <f t="shared" si="2866"/>
        <v>0</v>
      </c>
      <c r="AC937" s="377">
        <f t="shared" si="2866"/>
        <v>0</v>
      </c>
      <c r="AD937" s="377">
        <f t="shared" si="2866"/>
        <v>0</v>
      </c>
      <c r="AE937" s="377">
        <f t="shared" si="2866"/>
        <v>0</v>
      </c>
      <c r="AF937" s="377">
        <f t="shared" si="2866"/>
        <v>0</v>
      </c>
      <c r="AG937" s="377">
        <f t="shared" si="2866"/>
        <v>0</v>
      </c>
      <c r="AH937" s="377">
        <f t="shared" si="2866"/>
        <v>0</v>
      </c>
      <c r="AI937" s="377">
        <f t="shared" si="2866"/>
        <v>0</v>
      </c>
      <c r="AJ937" s="377">
        <f t="shared" si="2866"/>
        <v>0</v>
      </c>
      <c r="AK937" s="377">
        <f t="shared" si="2866"/>
        <v>0</v>
      </c>
      <c r="AL937" s="377">
        <f t="shared" si="2866"/>
        <v>0</v>
      </c>
      <c r="AM937" s="628">
        <f t="shared" si="2863"/>
        <v>0</v>
      </c>
    </row>
    <row r="938" spans="2:39">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67">Y760*Y930</f>
        <v>0</v>
      </c>
      <c r="Z938" s="377">
        <f t="shared" si="2867"/>
        <v>0</v>
      </c>
      <c r="AA938" s="377">
        <f t="shared" si="2867"/>
        <v>0</v>
      </c>
      <c r="AB938" s="377">
        <f t="shared" si="2867"/>
        <v>0</v>
      </c>
      <c r="AC938" s="377">
        <f t="shared" si="2867"/>
        <v>0</v>
      </c>
      <c r="AD938" s="377">
        <f t="shared" si="2867"/>
        <v>0</v>
      </c>
      <c r="AE938" s="377">
        <f t="shared" si="2867"/>
        <v>0</v>
      </c>
      <c r="AF938" s="377">
        <f t="shared" si="2867"/>
        <v>0</v>
      </c>
      <c r="AG938" s="377">
        <f t="shared" si="2867"/>
        <v>0</v>
      </c>
      <c r="AH938" s="377">
        <f t="shared" si="2867"/>
        <v>0</v>
      </c>
      <c r="AI938" s="377">
        <f t="shared" si="2867"/>
        <v>0</v>
      </c>
      <c r="AJ938" s="377">
        <f t="shared" si="2867"/>
        <v>0</v>
      </c>
      <c r="AK938" s="377">
        <f t="shared" si="2867"/>
        <v>0</v>
      </c>
      <c r="AL938" s="377">
        <f t="shared" si="2867"/>
        <v>0</v>
      </c>
      <c r="AM938" s="628">
        <f t="shared" si="2863"/>
        <v>0</v>
      </c>
    </row>
    <row r="939" spans="2:39">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68">Z927*Z930</f>
        <v>0</v>
      </c>
      <c r="AA939" s="377">
        <f t="shared" si="2868"/>
        <v>0</v>
      </c>
      <c r="AB939" s="377">
        <f t="shared" si="2868"/>
        <v>0</v>
      </c>
      <c r="AC939" s="377">
        <f t="shared" si="2868"/>
        <v>0</v>
      </c>
      <c r="AD939" s="377">
        <f t="shared" si="2868"/>
        <v>0</v>
      </c>
      <c r="AE939" s="377">
        <f t="shared" si="2868"/>
        <v>0</v>
      </c>
      <c r="AF939" s="377">
        <f t="shared" si="2868"/>
        <v>0</v>
      </c>
      <c r="AG939" s="377">
        <f t="shared" si="2868"/>
        <v>0</v>
      </c>
      <c r="AH939" s="377">
        <f t="shared" si="2868"/>
        <v>0</v>
      </c>
      <c r="AI939" s="377">
        <f t="shared" si="2868"/>
        <v>0</v>
      </c>
      <c r="AJ939" s="377">
        <f t="shared" si="2868"/>
        <v>0</v>
      </c>
      <c r="AK939" s="377">
        <f t="shared" si="2868"/>
        <v>0</v>
      </c>
      <c r="AL939" s="377">
        <f t="shared" si="2868"/>
        <v>0</v>
      </c>
      <c r="AM939" s="628">
        <f t="shared" si="2863"/>
        <v>0</v>
      </c>
    </row>
    <row r="940" spans="2:39" ht="15.75">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869">SUM(Z931:Z939)</f>
        <v>0</v>
      </c>
      <c r="AA940" s="345">
        <f t="shared" si="2869"/>
        <v>0</v>
      </c>
      <c r="AB940" s="345">
        <f t="shared" si="2869"/>
        <v>0</v>
      </c>
      <c r="AC940" s="345">
        <f t="shared" si="2869"/>
        <v>0</v>
      </c>
      <c r="AD940" s="345">
        <f t="shared" si="2869"/>
        <v>0</v>
      </c>
      <c r="AE940" s="345">
        <f t="shared" si="2869"/>
        <v>0</v>
      </c>
      <c r="AF940" s="345">
        <f>SUM(AF931:AF939)</f>
        <v>0</v>
      </c>
      <c r="AG940" s="345">
        <f t="shared" ref="AG940:AL940" si="2870">SUM(AG931:AG939)</f>
        <v>0</v>
      </c>
      <c r="AH940" s="345">
        <f t="shared" si="2870"/>
        <v>0</v>
      </c>
      <c r="AI940" s="345">
        <f t="shared" si="2870"/>
        <v>0</v>
      </c>
      <c r="AJ940" s="345">
        <f t="shared" si="2870"/>
        <v>0</v>
      </c>
      <c r="AK940" s="345">
        <f t="shared" si="2870"/>
        <v>0</v>
      </c>
      <c r="AL940" s="345">
        <f t="shared" si="2870"/>
        <v>0</v>
      </c>
      <c r="AM940" s="406">
        <f>SUM(AM931:AM939)</f>
        <v>0</v>
      </c>
    </row>
    <row r="941" spans="2:39" ht="15.75">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871">Z928*Z930</f>
        <v>0</v>
      </c>
      <c r="AA941" s="346">
        <f t="shared" si="2871"/>
        <v>0</v>
      </c>
      <c r="AB941" s="346">
        <f t="shared" si="2871"/>
        <v>0</v>
      </c>
      <c r="AC941" s="346">
        <f t="shared" si="2871"/>
        <v>0</v>
      </c>
      <c r="AD941" s="346">
        <f t="shared" si="2871"/>
        <v>0</v>
      </c>
      <c r="AE941" s="346">
        <f t="shared" si="2871"/>
        <v>0</v>
      </c>
      <c r="AF941" s="346">
        <f>AF928*AF930</f>
        <v>0</v>
      </c>
      <c r="AG941" s="346">
        <f t="shared" ref="AG941:AL941" si="2872">AG928*AG930</f>
        <v>0</v>
      </c>
      <c r="AH941" s="346">
        <f t="shared" si="2872"/>
        <v>0</v>
      </c>
      <c r="AI941" s="346">
        <f t="shared" si="2872"/>
        <v>0</v>
      </c>
      <c r="AJ941" s="346">
        <f t="shared" si="2872"/>
        <v>0</v>
      </c>
      <c r="AK941" s="346">
        <f t="shared" si="2872"/>
        <v>0</v>
      </c>
      <c r="AL941" s="346">
        <f t="shared" si="2872"/>
        <v>0</v>
      </c>
      <c r="AM941" s="406">
        <f>SUM(Y941:AL941)</f>
        <v>0</v>
      </c>
    </row>
    <row r="942" spans="2:39" ht="15.75">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3780</v>
      </c>
      <c r="Z944" s="325">
        <f>SUMPRODUCT(E770:E925,Z770:Z925)</f>
        <v>187506.77599999998</v>
      </c>
      <c r="AA944" s="325">
        <f t="shared" ref="AA944:AL944" si="2873">IF(AA768="kw",SUMPRODUCT($N$770:$N$925,$P$770:$P$925,AA770:AA925),SUMPRODUCT($E$770:$E$925,AA770:AA925))</f>
        <v>2706.0480000000002</v>
      </c>
      <c r="AB944" s="325">
        <f t="shared" si="2873"/>
        <v>0</v>
      </c>
      <c r="AC944" s="325">
        <f t="shared" si="2873"/>
        <v>0</v>
      </c>
      <c r="AD944" s="325">
        <f t="shared" si="2873"/>
        <v>0</v>
      </c>
      <c r="AE944" s="325">
        <f t="shared" si="2873"/>
        <v>0</v>
      </c>
      <c r="AF944" s="325">
        <f t="shared" si="2873"/>
        <v>0</v>
      </c>
      <c r="AG944" s="325">
        <f t="shared" si="2873"/>
        <v>0</v>
      </c>
      <c r="AH944" s="325">
        <f t="shared" si="2873"/>
        <v>0</v>
      </c>
      <c r="AI944" s="325">
        <f t="shared" si="2873"/>
        <v>0</v>
      </c>
      <c r="AJ944" s="325">
        <f t="shared" si="2873"/>
        <v>0</v>
      </c>
      <c r="AK944" s="325">
        <f t="shared" si="2873"/>
        <v>0</v>
      </c>
      <c r="AL944" s="325">
        <f t="shared" si="2873"/>
        <v>0</v>
      </c>
      <c r="AM944" s="385"/>
    </row>
    <row r="945" spans="1:39" ht="18.75" customHeight="1">
      <c r="B945" s="367" t="s">
        <v>582</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341</v>
      </c>
      <c r="C948" s="280"/>
      <c r="D948" s="589" t="s">
        <v>526</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06" t="s">
        <v>211</v>
      </c>
      <c r="C949" s="808" t="s">
        <v>33</v>
      </c>
      <c r="D949" s="283" t="s">
        <v>422</v>
      </c>
      <c r="E949" s="810" t="s">
        <v>209</v>
      </c>
      <c r="F949" s="811"/>
      <c r="G949" s="811"/>
      <c r="H949" s="811"/>
      <c r="I949" s="811"/>
      <c r="J949" s="811"/>
      <c r="K949" s="811"/>
      <c r="L949" s="811"/>
      <c r="M949" s="812"/>
      <c r="N949" s="813" t="s">
        <v>213</v>
      </c>
      <c r="O949" s="283" t="s">
        <v>423</v>
      </c>
      <c r="P949" s="810" t="s">
        <v>212</v>
      </c>
      <c r="Q949" s="811"/>
      <c r="R949" s="811"/>
      <c r="S949" s="811"/>
      <c r="T949" s="811"/>
      <c r="U949" s="811"/>
      <c r="V949" s="811"/>
      <c r="W949" s="811"/>
      <c r="X949" s="812"/>
      <c r="Y949" s="803" t="s">
        <v>243</v>
      </c>
      <c r="Z949" s="804"/>
      <c r="AA949" s="804"/>
      <c r="AB949" s="804"/>
      <c r="AC949" s="804"/>
      <c r="AD949" s="804"/>
      <c r="AE949" s="804"/>
      <c r="AF949" s="804"/>
      <c r="AG949" s="804"/>
      <c r="AH949" s="804"/>
      <c r="AI949" s="804"/>
      <c r="AJ949" s="804"/>
      <c r="AK949" s="804"/>
      <c r="AL949" s="804"/>
      <c r="AM949" s="805"/>
    </row>
    <row r="950" spans="1:39" ht="65.25" customHeight="1">
      <c r="B950" s="807"/>
      <c r="C950" s="809"/>
      <c r="D950" s="284">
        <v>2020</v>
      </c>
      <c r="E950" s="284">
        <v>2021</v>
      </c>
      <c r="F950" s="284">
        <v>2022</v>
      </c>
      <c r="G950" s="284">
        <v>2023</v>
      </c>
      <c r="H950" s="284">
        <v>2024</v>
      </c>
      <c r="I950" s="284">
        <v>2025</v>
      </c>
      <c r="J950" s="284">
        <v>2026</v>
      </c>
      <c r="K950" s="284">
        <v>2027</v>
      </c>
      <c r="L950" s="284">
        <v>2028</v>
      </c>
      <c r="M950" s="284">
        <v>2029</v>
      </c>
      <c r="N950" s="814"/>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 Lights</v>
      </c>
      <c r="AC950" s="284" t="str">
        <f>'1.  LRAMVA Summary'!H52</f>
        <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f>'1.  LRAMVA Summary'!H53</f>
        <v>0</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customHeight="1" outlineLevel="1">
      <c r="A952" s="531"/>
      <c r="B952" s="503"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customHeight="1" outlineLevel="1">
      <c r="A954" s="531"/>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874">Z953</f>
        <v>0</v>
      </c>
      <c r="AA954" s="410">
        <f t="shared" ref="AA954" si="2875">AA953</f>
        <v>0</v>
      </c>
      <c r="AB954" s="410">
        <f t="shared" ref="AB954" si="2876">AB953</f>
        <v>0</v>
      </c>
      <c r="AC954" s="410">
        <f t="shared" ref="AC954" si="2877">AC953</f>
        <v>0</v>
      </c>
      <c r="AD954" s="410">
        <f t="shared" ref="AD954" si="2878">AD953</f>
        <v>0</v>
      </c>
      <c r="AE954" s="410">
        <f t="shared" ref="AE954" si="2879">AE953</f>
        <v>0</v>
      </c>
      <c r="AF954" s="410">
        <f t="shared" ref="AF954" si="2880">AF953</f>
        <v>0</v>
      </c>
      <c r="AG954" s="410">
        <f t="shared" ref="AG954" si="2881">AG953</f>
        <v>0</v>
      </c>
      <c r="AH954" s="410">
        <f t="shared" ref="AH954" si="2882">AH953</f>
        <v>0</v>
      </c>
      <c r="AI954" s="410">
        <f t="shared" ref="AI954" si="2883">AI953</f>
        <v>0</v>
      </c>
      <c r="AJ954" s="410">
        <f t="shared" ref="AJ954" si="2884">AJ953</f>
        <v>0</v>
      </c>
      <c r="AK954" s="410">
        <f t="shared" ref="AK954" si="2885">AK953</f>
        <v>0</v>
      </c>
      <c r="AL954" s="410">
        <f t="shared" ref="AL954" si="2886">AL953</f>
        <v>0</v>
      </c>
      <c r="AM954" s="296"/>
    </row>
    <row r="955" spans="1:39" ht="15"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customHeight="1" outlineLevel="1">
      <c r="A957" s="531"/>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887">Z956</f>
        <v>0</v>
      </c>
      <c r="AA957" s="410">
        <f t="shared" ref="AA957" si="2888">AA956</f>
        <v>0</v>
      </c>
      <c r="AB957" s="410">
        <f t="shared" ref="AB957" si="2889">AB956</f>
        <v>0</v>
      </c>
      <c r="AC957" s="410">
        <f t="shared" ref="AC957" si="2890">AC956</f>
        <v>0</v>
      </c>
      <c r="AD957" s="410">
        <f t="shared" ref="AD957" si="2891">AD956</f>
        <v>0</v>
      </c>
      <c r="AE957" s="410">
        <f t="shared" ref="AE957" si="2892">AE956</f>
        <v>0</v>
      </c>
      <c r="AF957" s="410">
        <f t="shared" ref="AF957" si="2893">AF956</f>
        <v>0</v>
      </c>
      <c r="AG957" s="410">
        <f t="shared" ref="AG957" si="2894">AG956</f>
        <v>0</v>
      </c>
      <c r="AH957" s="410">
        <f t="shared" ref="AH957" si="2895">AH956</f>
        <v>0</v>
      </c>
      <c r="AI957" s="410">
        <f t="shared" ref="AI957" si="2896">AI956</f>
        <v>0</v>
      </c>
      <c r="AJ957" s="410">
        <f t="shared" ref="AJ957" si="2897">AJ956</f>
        <v>0</v>
      </c>
      <c r="AK957" s="410">
        <f t="shared" ref="AK957" si="2898">AK956</f>
        <v>0</v>
      </c>
      <c r="AL957" s="410">
        <f t="shared" ref="AL957" si="2899">AL956</f>
        <v>0</v>
      </c>
      <c r="AM957" s="296"/>
    </row>
    <row r="958" spans="1:39" ht="15"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customHeight="1" outlineLevel="1">
      <c r="A960" s="531"/>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900">Z959</f>
        <v>0</v>
      </c>
      <c r="AA960" s="410">
        <f t="shared" ref="AA960" si="2901">AA959</f>
        <v>0</v>
      </c>
      <c r="AB960" s="410">
        <f t="shared" ref="AB960" si="2902">AB959</f>
        <v>0</v>
      </c>
      <c r="AC960" s="410">
        <f t="shared" ref="AC960" si="2903">AC959</f>
        <v>0</v>
      </c>
      <c r="AD960" s="410">
        <f t="shared" ref="AD960" si="2904">AD959</f>
        <v>0</v>
      </c>
      <c r="AE960" s="410">
        <f t="shared" ref="AE960" si="2905">AE959</f>
        <v>0</v>
      </c>
      <c r="AF960" s="410">
        <f t="shared" ref="AF960" si="2906">AF959</f>
        <v>0</v>
      </c>
      <c r="AG960" s="410">
        <f t="shared" ref="AG960" si="2907">AG959</f>
        <v>0</v>
      </c>
      <c r="AH960" s="410">
        <f t="shared" ref="AH960" si="2908">AH959</f>
        <v>0</v>
      </c>
      <c r="AI960" s="410">
        <f t="shared" ref="AI960" si="2909">AI959</f>
        <v>0</v>
      </c>
      <c r="AJ960" s="410">
        <f t="shared" ref="AJ960" si="2910">AJ959</f>
        <v>0</v>
      </c>
      <c r="AK960" s="410">
        <f t="shared" ref="AK960" si="2911">AK959</f>
        <v>0</v>
      </c>
      <c r="AL960" s="410">
        <f t="shared" ref="AL960" si="2912">AL959</f>
        <v>0</v>
      </c>
      <c r="AM960" s="296"/>
    </row>
    <row r="961" spans="1:39" ht="15"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customHeight="1" outlineLevel="1">
      <c r="A962" s="531">
        <v>4</v>
      </c>
      <c r="B962" s="519" t="s">
        <v>666</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customHeight="1" outlineLevel="1">
      <c r="A963" s="531"/>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913">Z962</f>
        <v>0</v>
      </c>
      <c r="AA963" s="410">
        <f t="shared" ref="AA963" si="2914">AA962</f>
        <v>0</v>
      </c>
      <c r="AB963" s="410">
        <f t="shared" ref="AB963" si="2915">AB962</f>
        <v>0</v>
      </c>
      <c r="AC963" s="410">
        <f t="shared" ref="AC963" si="2916">AC962</f>
        <v>0</v>
      </c>
      <c r="AD963" s="410">
        <f t="shared" ref="AD963" si="2917">AD962</f>
        <v>0</v>
      </c>
      <c r="AE963" s="410">
        <f t="shared" ref="AE963" si="2918">AE962</f>
        <v>0</v>
      </c>
      <c r="AF963" s="410">
        <f t="shared" ref="AF963" si="2919">AF962</f>
        <v>0</v>
      </c>
      <c r="AG963" s="410">
        <f t="shared" ref="AG963" si="2920">AG962</f>
        <v>0</v>
      </c>
      <c r="AH963" s="410">
        <f t="shared" ref="AH963" si="2921">AH962</f>
        <v>0</v>
      </c>
      <c r="AI963" s="410">
        <f t="shared" ref="AI963" si="2922">AI962</f>
        <v>0</v>
      </c>
      <c r="AJ963" s="410">
        <f t="shared" ref="AJ963" si="2923">AJ962</f>
        <v>0</v>
      </c>
      <c r="AK963" s="410">
        <f t="shared" ref="AK963" si="2924">AK962</f>
        <v>0</v>
      </c>
      <c r="AL963" s="410">
        <f t="shared" ref="AL963" si="2925">AL962</f>
        <v>0</v>
      </c>
      <c r="AM963" s="296"/>
    </row>
    <row r="964" spans="1:39" ht="15"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customHeight="1" outlineLevel="1">
      <c r="A966" s="531"/>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926">Z965</f>
        <v>0</v>
      </c>
      <c r="AA966" s="410">
        <f t="shared" ref="AA966" si="2927">AA965</f>
        <v>0</v>
      </c>
      <c r="AB966" s="410">
        <f t="shared" ref="AB966" si="2928">AB965</f>
        <v>0</v>
      </c>
      <c r="AC966" s="410">
        <f t="shared" ref="AC966" si="2929">AC965</f>
        <v>0</v>
      </c>
      <c r="AD966" s="410">
        <f t="shared" ref="AD966" si="2930">AD965</f>
        <v>0</v>
      </c>
      <c r="AE966" s="410">
        <f t="shared" ref="AE966" si="2931">AE965</f>
        <v>0</v>
      </c>
      <c r="AF966" s="410">
        <f t="shared" ref="AF966" si="2932">AF965</f>
        <v>0</v>
      </c>
      <c r="AG966" s="410">
        <f t="shared" ref="AG966" si="2933">AG965</f>
        <v>0</v>
      </c>
      <c r="AH966" s="410">
        <f t="shared" ref="AH966" si="2934">AH965</f>
        <v>0</v>
      </c>
      <c r="AI966" s="410">
        <f t="shared" ref="AI966" si="2935">AI965</f>
        <v>0</v>
      </c>
      <c r="AJ966" s="410">
        <f t="shared" ref="AJ966" si="2936">AJ965</f>
        <v>0</v>
      </c>
      <c r="AK966" s="410">
        <f t="shared" ref="AK966" si="2937">AK965</f>
        <v>0</v>
      </c>
      <c r="AL966" s="410">
        <f t="shared" ref="AL966" si="2938">AL965</f>
        <v>0</v>
      </c>
      <c r="AM966" s="296"/>
    </row>
    <row r="967" spans="1:39" ht="15"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outlineLevel="1">
      <c r="A968" s="531"/>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customHeight="1" outlineLevel="1">
      <c r="A970" s="531"/>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39">Z969</f>
        <v>0</v>
      </c>
      <c r="AA970" s="410">
        <f t="shared" ref="AA970" si="2940">AA969</f>
        <v>0</v>
      </c>
      <c r="AB970" s="410">
        <f t="shared" ref="AB970" si="2941">AB969</f>
        <v>0</v>
      </c>
      <c r="AC970" s="410">
        <f t="shared" ref="AC970" si="2942">AC969</f>
        <v>0</v>
      </c>
      <c r="AD970" s="410">
        <f t="shared" ref="AD970" si="2943">AD969</f>
        <v>0</v>
      </c>
      <c r="AE970" s="410">
        <f t="shared" ref="AE970" si="2944">AE969</f>
        <v>0</v>
      </c>
      <c r="AF970" s="410">
        <f t="shared" ref="AF970" si="2945">AF969</f>
        <v>0</v>
      </c>
      <c r="AG970" s="410">
        <f t="shared" ref="AG970" si="2946">AG969</f>
        <v>0</v>
      </c>
      <c r="AH970" s="410">
        <f t="shared" ref="AH970" si="2947">AH969</f>
        <v>0</v>
      </c>
      <c r="AI970" s="410">
        <f t="shared" ref="AI970" si="2948">AI969</f>
        <v>0</v>
      </c>
      <c r="AJ970" s="410">
        <f t="shared" ref="AJ970" si="2949">AJ969</f>
        <v>0</v>
      </c>
      <c r="AK970" s="410">
        <f t="shared" ref="AK970" si="2950">AK969</f>
        <v>0</v>
      </c>
      <c r="AL970" s="410">
        <f t="shared" ref="AL970" si="2951">AL969</f>
        <v>0</v>
      </c>
      <c r="AM970" s="310"/>
    </row>
    <row r="971" spans="1:39" ht="15"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customHeight="1" outlineLevel="1">
      <c r="A973" s="531"/>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52">Z972</f>
        <v>0</v>
      </c>
      <c r="AA973" s="410">
        <f t="shared" ref="AA973" si="2953">AA972</f>
        <v>0</v>
      </c>
      <c r="AB973" s="410">
        <f t="shared" ref="AB973" si="2954">AB972</f>
        <v>0</v>
      </c>
      <c r="AC973" s="410">
        <f t="shared" ref="AC973" si="2955">AC972</f>
        <v>0</v>
      </c>
      <c r="AD973" s="410">
        <f t="shared" ref="AD973" si="2956">AD972</f>
        <v>0</v>
      </c>
      <c r="AE973" s="410">
        <f t="shared" ref="AE973" si="2957">AE972</f>
        <v>0</v>
      </c>
      <c r="AF973" s="410">
        <f t="shared" ref="AF973" si="2958">AF972</f>
        <v>0</v>
      </c>
      <c r="AG973" s="410">
        <f t="shared" ref="AG973" si="2959">AG972</f>
        <v>0</v>
      </c>
      <c r="AH973" s="410">
        <f t="shared" ref="AH973" si="2960">AH972</f>
        <v>0</v>
      </c>
      <c r="AI973" s="410">
        <f t="shared" ref="AI973" si="2961">AI972</f>
        <v>0</v>
      </c>
      <c r="AJ973" s="410">
        <f t="shared" ref="AJ973" si="2962">AJ972</f>
        <v>0</v>
      </c>
      <c r="AK973" s="410">
        <f t="shared" ref="AK973" si="2963">AK972</f>
        <v>0</v>
      </c>
      <c r="AL973" s="410">
        <f t="shared" ref="AL973" si="2964">AL972</f>
        <v>0</v>
      </c>
      <c r="AM973" s="310"/>
    </row>
    <row r="974" spans="1:39" ht="15"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customHeight="1" outlineLevel="1">
      <c r="A976" s="531"/>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65">Z975</f>
        <v>0</v>
      </c>
      <c r="AA976" s="410">
        <f t="shared" ref="AA976" si="2966">AA975</f>
        <v>0</v>
      </c>
      <c r="AB976" s="410">
        <f t="shared" ref="AB976" si="2967">AB975</f>
        <v>0</v>
      </c>
      <c r="AC976" s="410">
        <f t="shared" ref="AC976" si="2968">AC975</f>
        <v>0</v>
      </c>
      <c r="AD976" s="410">
        <f t="shared" ref="AD976" si="2969">AD975</f>
        <v>0</v>
      </c>
      <c r="AE976" s="410">
        <f t="shared" ref="AE976" si="2970">AE975</f>
        <v>0</v>
      </c>
      <c r="AF976" s="410">
        <f t="shared" ref="AF976" si="2971">AF975</f>
        <v>0</v>
      </c>
      <c r="AG976" s="410">
        <f t="shared" ref="AG976" si="2972">AG975</f>
        <v>0</v>
      </c>
      <c r="AH976" s="410">
        <f t="shared" ref="AH976" si="2973">AH975</f>
        <v>0</v>
      </c>
      <c r="AI976" s="410">
        <f t="shared" ref="AI976" si="2974">AI975</f>
        <v>0</v>
      </c>
      <c r="AJ976" s="410">
        <f t="shared" ref="AJ976" si="2975">AJ975</f>
        <v>0</v>
      </c>
      <c r="AK976" s="410">
        <f t="shared" ref="AK976" si="2976">AK975</f>
        <v>0</v>
      </c>
      <c r="AL976" s="410">
        <f t="shared" ref="AL976" si="2977">AL975</f>
        <v>0</v>
      </c>
      <c r="AM976" s="310"/>
    </row>
    <row r="977" spans="1:39" ht="15"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customHeight="1" outlineLevel="1">
      <c r="A979" s="531"/>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78">Z978</f>
        <v>0</v>
      </c>
      <c r="AA979" s="410">
        <f t="shared" ref="AA979" si="2979">AA978</f>
        <v>0</v>
      </c>
      <c r="AB979" s="410">
        <f t="shared" ref="AB979" si="2980">AB978</f>
        <v>0</v>
      </c>
      <c r="AC979" s="410">
        <f t="shared" ref="AC979" si="2981">AC978</f>
        <v>0</v>
      </c>
      <c r="AD979" s="410">
        <f t="shared" ref="AD979" si="2982">AD978</f>
        <v>0</v>
      </c>
      <c r="AE979" s="410">
        <f t="shared" ref="AE979" si="2983">AE978</f>
        <v>0</v>
      </c>
      <c r="AF979" s="410">
        <f t="shared" ref="AF979" si="2984">AF978</f>
        <v>0</v>
      </c>
      <c r="AG979" s="410">
        <f t="shared" ref="AG979" si="2985">AG978</f>
        <v>0</v>
      </c>
      <c r="AH979" s="410">
        <f t="shared" ref="AH979" si="2986">AH978</f>
        <v>0</v>
      </c>
      <c r="AI979" s="410">
        <f t="shared" ref="AI979" si="2987">AI978</f>
        <v>0</v>
      </c>
      <c r="AJ979" s="410">
        <f t="shared" ref="AJ979" si="2988">AJ978</f>
        <v>0</v>
      </c>
      <c r="AK979" s="410">
        <f t="shared" ref="AK979" si="2989">AK978</f>
        <v>0</v>
      </c>
      <c r="AL979" s="410">
        <f t="shared" ref="AL979" si="2990">AL978</f>
        <v>0</v>
      </c>
      <c r="AM979" s="310"/>
    </row>
    <row r="980" spans="1:39" ht="15"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customHeight="1" outlineLevel="1">
      <c r="A982" s="531"/>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91">Z981</f>
        <v>0</v>
      </c>
      <c r="AA982" s="410">
        <f t="shared" ref="AA982" si="2992">AA981</f>
        <v>0</v>
      </c>
      <c r="AB982" s="410">
        <f t="shared" ref="AB982" si="2993">AB981</f>
        <v>0</v>
      </c>
      <c r="AC982" s="410">
        <f t="shared" ref="AC982" si="2994">AC981</f>
        <v>0</v>
      </c>
      <c r="AD982" s="410">
        <f t="shared" ref="AD982" si="2995">AD981</f>
        <v>0</v>
      </c>
      <c r="AE982" s="410">
        <f t="shared" ref="AE982" si="2996">AE981</f>
        <v>0</v>
      </c>
      <c r="AF982" s="410">
        <f t="shared" ref="AF982" si="2997">AF981</f>
        <v>0</v>
      </c>
      <c r="AG982" s="410">
        <f t="shared" ref="AG982" si="2998">AG981</f>
        <v>0</v>
      </c>
      <c r="AH982" s="410">
        <f t="shared" ref="AH982" si="2999">AH981</f>
        <v>0</v>
      </c>
      <c r="AI982" s="410">
        <f t="shared" ref="AI982" si="3000">AI981</f>
        <v>0</v>
      </c>
      <c r="AJ982" s="410">
        <f t="shared" ref="AJ982" si="3001">AJ981</f>
        <v>0</v>
      </c>
      <c r="AK982" s="410">
        <f t="shared" ref="AK982" si="3002">AK981</f>
        <v>0</v>
      </c>
      <c r="AL982" s="410">
        <f t="shared" ref="AL982" si="3003">AL981</f>
        <v>0</v>
      </c>
      <c r="AM982" s="310"/>
    </row>
    <row r="983" spans="1:39" ht="15"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customHeight="1" outlineLevel="1">
      <c r="A986" s="531"/>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3004">Z985</f>
        <v>0</v>
      </c>
      <c r="AA986" s="410">
        <f t="shared" ref="AA986" si="3005">AA985</f>
        <v>0</v>
      </c>
      <c r="AB986" s="410">
        <f t="shared" ref="AB986" si="3006">AB985</f>
        <v>0</v>
      </c>
      <c r="AC986" s="410">
        <f t="shared" ref="AC986" si="3007">AC985</f>
        <v>0</v>
      </c>
      <c r="AD986" s="410">
        <f t="shared" ref="AD986" si="3008">AD985</f>
        <v>0</v>
      </c>
      <c r="AE986" s="410">
        <f t="shared" ref="AE986" si="3009">AE985</f>
        <v>0</v>
      </c>
      <c r="AF986" s="410">
        <f t="shared" ref="AF986" si="3010">AF985</f>
        <v>0</v>
      </c>
      <c r="AG986" s="410">
        <f t="shared" ref="AG986" si="3011">AG985</f>
        <v>0</v>
      </c>
      <c r="AH986" s="410">
        <f t="shared" ref="AH986" si="3012">AH985</f>
        <v>0</v>
      </c>
      <c r="AI986" s="410">
        <f t="shared" ref="AI986" si="3013">AI985</f>
        <v>0</v>
      </c>
      <c r="AJ986" s="410">
        <f t="shared" ref="AJ986" si="3014">AJ985</f>
        <v>0</v>
      </c>
      <c r="AK986" s="410">
        <f t="shared" ref="AK986" si="3015">AK985</f>
        <v>0</v>
      </c>
      <c r="AL986" s="410">
        <f t="shared" ref="AL986" si="3016">AL985</f>
        <v>0</v>
      </c>
      <c r="AM986" s="296"/>
    </row>
    <row r="987" spans="1:39" ht="15"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customHeight="1" outlineLevel="1">
      <c r="A989" s="531"/>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17">Z988</f>
        <v>0</v>
      </c>
      <c r="AA989" s="410">
        <f t="shared" ref="AA989" si="3018">AA988</f>
        <v>0</v>
      </c>
      <c r="AB989" s="410">
        <f t="shared" ref="AB989" si="3019">AB988</f>
        <v>0</v>
      </c>
      <c r="AC989" s="410">
        <f t="shared" ref="AC989" si="3020">AC988</f>
        <v>0</v>
      </c>
      <c r="AD989" s="410">
        <f t="shared" ref="AD989" si="3021">AD988</f>
        <v>0</v>
      </c>
      <c r="AE989" s="410">
        <f t="shared" ref="AE989" si="3022">AE988</f>
        <v>0</v>
      </c>
      <c r="AF989" s="410">
        <f t="shared" ref="AF989" si="3023">AF988</f>
        <v>0</v>
      </c>
      <c r="AG989" s="410">
        <f t="shared" ref="AG989" si="3024">AG988</f>
        <v>0</v>
      </c>
      <c r="AH989" s="410">
        <f t="shared" ref="AH989" si="3025">AH988</f>
        <v>0</v>
      </c>
      <c r="AI989" s="410">
        <f t="shared" ref="AI989" si="3026">AI988</f>
        <v>0</v>
      </c>
      <c r="AJ989" s="410">
        <f t="shared" ref="AJ989" si="3027">AJ988</f>
        <v>0</v>
      </c>
      <c r="AK989" s="410">
        <f t="shared" ref="AK989" si="3028">AK988</f>
        <v>0</v>
      </c>
      <c r="AL989" s="410">
        <f t="shared" ref="AL989" si="3029">AL988</f>
        <v>0</v>
      </c>
      <c r="AM989" s="296"/>
    </row>
    <row r="990" spans="1:39" ht="15"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customHeight="1" outlineLevel="1">
      <c r="A992" s="531"/>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30">Z991</f>
        <v>0</v>
      </c>
      <c r="AA992" s="410">
        <f t="shared" ref="AA992" si="3031">AA991</f>
        <v>0</v>
      </c>
      <c r="AB992" s="410">
        <f t="shared" ref="AB992" si="3032">AB991</f>
        <v>0</v>
      </c>
      <c r="AC992" s="410">
        <f t="shared" ref="AC992" si="3033">AC991</f>
        <v>0</v>
      </c>
      <c r="AD992" s="410">
        <f t="shared" ref="AD992" si="3034">AD991</f>
        <v>0</v>
      </c>
      <c r="AE992" s="410">
        <f t="shared" ref="AE992" si="3035">AE991</f>
        <v>0</v>
      </c>
      <c r="AF992" s="410">
        <f t="shared" ref="AF992" si="3036">AF991</f>
        <v>0</v>
      </c>
      <c r="AG992" s="410">
        <f t="shared" ref="AG992" si="3037">AG991</f>
        <v>0</v>
      </c>
      <c r="AH992" s="410">
        <f t="shared" ref="AH992" si="3038">AH991</f>
        <v>0</v>
      </c>
      <c r="AI992" s="410">
        <f t="shared" ref="AI992" si="3039">AI991</f>
        <v>0</v>
      </c>
      <c r="AJ992" s="410">
        <f t="shared" ref="AJ992" si="3040">AJ991</f>
        <v>0</v>
      </c>
      <c r="AK992" s="410">
        <f t="shared" ref="AK992" si="3041">AK991</f>
        <v>0</v>
      </c>
      <c r="AL992" s="410">
        <f t="shared" ref="AL992" si="3042">AL991</f>
        <v>0</v>
      </c>
      <c r="AM992" s="305"/>
    </row>
    <row r="993" spans="1:40" ht="15"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customHeight="1" outlineLevel="1">
      <c r="A996" s="531"/>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43">Z995</f>
        <v>0</v>
      </c>
      <c r="AA996" s="410">
        <f t="shared" ref="AA996" si="3044">AA995</f>
        <v>0</v>
      </c>
      <c r="AB996" s="410">
        <f t="shared" ref="AB996" si="3045">AB995</f>
        <v>0</v>
      </c>
      <c r="AC996" s="410">
        <f t="shared" ref="AC996" si="3046">AC995</f>
        <v>0</v>
      </c>
      <c r="AD996" s="410">
        <f t="shared" ref="AD996" si="3047">AD995</f>
        <v>0</v>
      </c>
      <c r="AE996" s="410">
        <f t="shared" ref="AE996" si="3048">AE995</f>
        <v>0</v>
      </c>
      <c r="AF996" s="410">
        <f t="shared" ref="AF996" si="3049">AF995</f>
        <v>0</v>
      </c>
      <c r="AG996" s="410">
        <f t="shared" ref="AG996" si="3050">AG995</f>
        <v>0</v>
      </c>
      <c r="AH996" s="410">
        <f t="shared" ref="AH996" si="3051">AH995</f>
        <v>0</v>
      </c>
      <c r="AI996" s="410">
        <f t="shared" ref="AI996" si="3052">AI995</f>
        <v>0</v>
      </c>
      <c r="AJ996" s="410">
        <f t="shared" ref="AJ996" si="3053">AJ995</f>
        <v>0</v>
      </c>
      <c r="AK996" s="410">
        <f t="shared" ref="AK996" si="3054">AK995</f>
        <v>0</v>
      </c>
      <c r="AL996" s="410">
        <f t="shared" ref="AL996" si="3055">AL995</f>
        <v>0</v>
      </c>
      <c r="AM996" s="296"/>
    </row>
    <row r="997" spans="1:40" ht="15"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outlineLevel="1">
      <c r="A998" s="531"/>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outlineLevel="1">
      <c r="A999" s="531">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outlineLevel="1">
      <c r="A1000" s="531"/>
      <c r="B1000" s="293" t="s">
        <v>346</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56">AA999</f>
        <v>0</v>
      </c>
      <c r="AB1000" s="410">
        <f t="shared" si="3056"/>
        <v>0</v>
      </c>
      <c r="AC1000" s="410">
        <f t="shared" si="3056"/>
        <v>0</v>
      </c>
      <c r="AD1000" s="410">
        <f>AD999</f>
        <v>0</v>
      </c>
      <c r="AE1000" s="410">
        <f t="shared" si="3056"/>
        <v>0</v>
      </c>
      <c r="AF1000" s="410">
        <f t="shared" si="3056"/>
        <v>0</v>
      </c>
      <c r="AG1000" s="410">
        <f t="shared" si="3056"/>
        <v>0</v>
      </c>
      <c r="AH1000" s="410">
        <f t="shared" si="3056"/>
        <v>0</v>
      </c>
      <c r="AI1000" s="410">
        <f t="shared" si="3056"/>
        <v>0</v>
      </c>
      <c r="AJ1000" s="410">
        <f t="shared" si="3056"/>
        <v>0</v>
      </c>
      <c r="AK1000" s="410">
        <f t="shared" si="3056"/>
        <v>0</v>
      </c>
      <c r="AL1000" s="410">
        <f t="shared" si="3056"/>
        <v>0</v>
      </c>
      <c r="AM1000" s="296"/>
    </row>
    <row r="1001" spans="1:40"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outlineLevel="1">
      <c r="A1002" s="531">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outlineLevel="1">
      <c r="A1003" s="531"/>
      <c r="B1003" s="293" t="s">
        <v>346</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57">Z1002</f>
        <v>0</v>
      </c>
      <c r="AA1003" s="410">
        <f t="shared" si="3057"/>
        <v>0</v>
      </c>
      <c r="AB1003" s="410">
        <f t="shared" si="3057"/>
        <v>0</v>
      </c>
      <c r="AC1003" s="410">
        <f t="shared" si="3057"/>
        <v>0</v>
      </c>
      <c r="AD1003" s="410">
        <f t="shared" si="3057"/>
        <v>0</v>
      </c>
      <c r="AE1003" s="410">
        <f t="shared" si="3057"/>
        <v>0</v>
      </c>
      <c r="AF1003" s="410">
        <f t="shared" si="3057"/>
        <v>0</v>
      </c>
      <c r="AG1003" s="410">
        <f t="shared" si="3057"/>
        <v>0</v>
      </c>
      <c r="AH1003" s="410">
        <f t="shared" si="3057"/>
        <v>0</v>
      </c>
      <c r="AI1003" s="410">
        <f t="shared" si="3057"/>
        <v>0</v>
      </c>
      <c r="AJ1003" s="410">
        <f t="shared" si="3057"/>
        <v>0</v>
      </c>
      <c r="AK1003" s="410">
        <f t="shared" si="3057"/>
        <v>0</v>
      </c>
      <c r="AL1003" s="410">
        <f>AL1002</f>
        <v>0</v>
      </c>
      <c r="AM1003" s="296"/>
    </row>
    <row r="1004" spans="1:40" s="282" customFormat="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outlineLevel="1">
      <c r="A1005" s="531"/>
      <c r="B1005" s="518"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outlineLevel="1">
      <c r="A1007" s="531"/>
      <c r="B1007" s="293" t="s">
        <v>346</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58">Z1006</f>
        <v>0</v>
      </c>
      <c r="AA1007" s="410">
        <f t="shared" si="3058"/>
        <v>0</v>
      </c>
      <c r="AB1007" s="410">
        <f t="shared" si="3058"/>
        <v>0</v>
      </c>
      <c r="AC1007" s="410">
        <f t="shared" si="3058"/>
        <v>0</v>
      </c>
      <c r="AD1007" s="410">
        <f t="shared" si="3058"/>
        <v>0</v>
      </c>
      <c r="AE1007" s="410">
        <f t="shared" si="3058"/>
        <v>0</v>
      </c>
      <c r="AF1007" s="410">
        <f t="shared" si="3058"/>
        <v>0</v>
      </c>
      <c r="AG1007" s="410">
        <f t="shared" si="3058"/>
        <v>0</v>
      </c>
      <c r="AH1007" s="410">
        <f t="shared" si="3058"/>
        <v>0</v>
      </c>
      <c r="AI1007" s="410">
        <f t="shared" si="3058"/>
        <v>0</v>
      </c>
      <c r="AJ1007" s="410">
        <f t="shared" si="3058"/>
        <v>0</v>
      </c>
      <c r="AK1007" s="410">
        <f t="shared" si="3058"/>
        <v>0</v>
      </c>
      <c r="AL1007" s="410">
        <f t="shared" si="3058"/>
        <v>0</v>
      </c>
      <c r="AM1007" s="305"/>
    </row>
    <row r="1008" spans="1:40"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outlineLevel="1">
      <c r="A1010" s="531"/>
      <c r="B1010" s="293" t="s">
        <v>346</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59">Z1009</f>
        <v>0</v>
      </c>
      <c r="AA1010" s="410">
        <f t="shared" si="3059"/>
        <v>0</v>
      </c>
      <c r="AB1010" s="410">
        <f t="shared" si="3059"/>
        <v>0</v>
      </c>
      <c r="AC1010" s="410">
        <f t="shared" si="3059"/>
        <v>0</v>
      </c>
      <c r="AD1010" s="410">
        <f t="shared" si="3059"/>
        <v>0</v>
      </c>
      <c r="AE1010" s="410">
        <f t="shared" si="3059"/>
        <v>0</v>
      </c>
      <c r="AF1010" s="410">
        <f t="shared" si="3059"/>
        <v>0</v>
      </c>
      <c r="AG1010" s="410">
        <f t="shared" si="3059"/>
        <v>0</v>
      </c>
      <c r="AH1010" s="410">
        <f t="shared" si="3059"/>
        <v>0</v>
      </c>
      <c r="AI1010" s="410">
        <f t="shared" si="3059"/>
        <v>0</v>
      </c>
      <c r="AJ1010" s="410">
        <f t="shared" si="3059"/>
        <v>0</v>
      </c>
      <c r="AK1010" s="410">
        <f t="shared" si="3059"/>
        <v>0</v>
      </c>
      <c r="AL1010" s="410">
        <f t="shared" si="3059"/>
        <v>0</v>
      </c>
      <c r="AM1010" s="305"/>
    </row>
    <row r="1011" spans="1:39"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outlineLevel="1">
      <c r="A1013" s="531"/>
      <c r="B1013" s="293" t="s">
        <v>346</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60">Z1012</f>
        <v>0</v>
      </c>
      <c r="AA1013" s="410">
        <f t="shared" si="3060"/>
        <v>0</v>
      </c>
      <c r="AB1013" s="410">
        <f t="shared" si="3060"/>
        <v>0</v>
      </c>
      <c r="AC1013" s="410">
        <f t="shared" si="3060"/>
        <v>0</v>
      </c>
      <c r="AD1013" s="410">
        <f t="shared" si="3060"/>
        <v>0</v>
      </c>
      <c r="AE1013" s="410">
        <f t="shared" si="3060"/>
        <v>0</v>
      </c>
      <c r="AF1013" s="410">
        <f t="shared" si="3060"/>
        <v>0</v>
      </c>
      <c r="AG1013" s="410">
        <f t="shared" si="3060"/>
        <v>0</v>
      </c>
      <c r="AH1013" s="410">
        <f t="shared" si="3060"/>
        <v>0</v>
      </c>
      <c r="AI1013" s="410">
        <f t="shared" si="3060"/>
        <v>0</v>
      </c>
      <c r="AJ1013" s="410">
        <f t="shared" si="3060"/>
        <v>0</v>
      </c>
      <c r="AK1013" s="410">
        <f t="shared" si="3060"/>
        <v>0</v>
      </c>
      <c r="AL1013" s="410">
        <f t="shared" si="3060"/>
        <v>0</v>
      </c>
      <c r="AM1013" s="296"/>
    </row>
    <row r="1014" spans="1:39"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outlineLevel="1">
      <c r="A1016" s="531"/>
      <c r="B1016" s="293" t="s">
        <v>346</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61">Y1015</f>
        <v>0</v>
      </c>
      <c r="Z1016" s="410">
        <f t="shared" si="3061"/>
        <v>0</v>
      </c>
      <c r="AA1016" s="410">
        <f t="shared" si="3061"/>
        <v>0</v>
      </c>
      <c r="AB1016" s="410">
        <f t="shared" si="3061"/>
        <v>0</v>
      </c>
      <c r="AC1016" s="410">
        <f t="shared" si="3061"/>
        <v>0</v>
      </c>
      <c r="AD1016" s="410">
        <f t="shared" si="3061"/>
        <v>0</v>
      </c>
      <c r="AE1016" s="410">
        <f t="shared" si="3061"/>
        <v>0</v>
      </c>
      <c r="AF1016" s="410">
        <f t="shared" si="3061"/>
        <v>0</v>
      </c>
      <c r="AG1016" s="410">
        <f t="shared" si="3061"/>
        <v>0</v>
      </c>
      <c r="AH1016" s="410">
        <f t="shared" si="3061"/>
        <v>0</v>
      </c>
      <c r="AI1016" s="410">
        <f t="shared" si="3061"/>
        <v>0</v>
      </c>
      <c r="AJ1016" s="410">
        <f t="shared" si="3061"/>
        <v>0</v>
      </c>
      <c r="AK1016" s="410">
        <f t="shared" si="3061"/>
        <v>0</v>
      </c>
      <c r="AL1016" s="410">
        <f t="shared" si="3061"/>
        <v>0</v>
      </c>
      <c r="AM1016" s="305"/>
    </row>
    <row r="1017" spans="1:39" ht="15.75"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outlineLevel="1">
      <c r="A1018" s="531"/>
      <c r="B1018" s="517"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outlineLevel="1">
      <c r="A1019" s="531"/>
      <c r="B1019" s="503"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customHeight="1" outlineLevel="1">
      <c r="A1021" s="531"/>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62">Z1020</f>
        <v>0</v>
      </c>
      <c r="AA1021" s="410">
        <f t="shared" ref="AA1021" si="3063">AA1020</f>
        <v>0</v>
      </c>
      <c r="AB1021" s="410">
        <f t="shared" ref="AB1021" si="3064">AB1020</f>
        <v>0</v>
      </c>
      <c r="AC1021" s="410">
        <f t="shared" ref="AC1021" si="3065">AC1020</f>
        <v>0</v>
      </c>
      <c r="AD1021" s="410">
        <f t="shared" ref="AD1021" si="3066">AD1020</f>
        <v>0</v>
      </c>
      <c r="AE1021" s="410">
        <f t="shared" ref="AE1021" si="3067">AE1020</f>
        <v>0</v>
      </c>
      <c r="AF1021" s="410">
        <f t="shared" ref="AF1021" si="3068">AF1020</f>
        <v>0</v>
      </c>
      <c r="AG1021" s="410">
        <f t="shared" ref="AG1021" si="3069">AG1020</f>
        <v>0</v>
      </c>
      <c r="AH1021" s="410">
        <f t="shared" ref="AH1021" si="3070">AH1020</f>
        <v>0</v>
      </c>
      <c r="AI1021" s="410">
        <f t="shared" ref="AI1021" si="3071">AI1020</f>
        <v>0</v>
      </c>
      <c r="AJ1021" s="410">
        <f t="shared" ref="AJ1021" si="3072">AJ1020</f>
        <v>0</v>
      </c>
      <c r="AK1021" s="410">
        <f t="shared" ref="AK1021" si="3073">AK1020</f>
        <v>0</v>
      </c>
      <c r="AL1021" s="410">
        <f t="shared" ref="AL1021" si="3074">AL1020</f>
        <v>0</v>
      </c>
      <c r="AM1021" s="305"/>
    </row>
    <row r="1022" spans="1:39" ht="15"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customHeight="1" outlineLevel="1">
      <c r="A1024" s="531"/>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75">Z1023</f>
        <v>0</v>
      </c>
      <c r="AA1024" s="410">
        <f t="shared" ref="AA1024" si="3076">AA1023</f>
        <v>0</v>
      </c>
      <c r="AB1024" s="410">
        <f t="shared" ref="AB1024" si="3077">AB1023</f>
        <v>0</v>
      </c>
      <c r="AC1024" s="410">
        <f t="shared" ref="AC1024" si="3078">AC1023</f>
        <v>0</v>
      </c>
      <c r="AD1024" s="410">
        <f t="shared" ref="AD1024" si="3079">AD1023</f>
        <v>0</v>
      </c>
      <c r="AE1024" s="410">
        <f t="shared" ref="AE1024" si="3080">AE1023</f>
        <v>0</v>
      </c>
      <c r="AF1024" s="410">
        <f t="shared" ref="AF1024" si="3081">AF1023</f>
        <v>0</v>
      </c>
      <c r="AG1024" s="410">
        <f t="shared" ref="AG1024" si="3082">AG1023</f>
        <v>0</v>
      </c>
      <c r="AH1024" s="410">
        <f t="shared" ref="AH1024" si="3083">AH1023</f>
        <v>0</v>
      </c>
      <c r="AI1024" s="410">
        <f t="shared" ref="AI1024" si="3084">AI1023</f>
        <v>0</v>
      </c>
      <c r="AJ1024" s="410">
        <f t="shared" ref="AJ1024" si="3085">AJ1023</f>
        <v>0</v>
      </c>
      <c r="AK1024" s="410">
        <f t="shared" ref="AK1024" si="3086">AK1023</f>
        <v>0</v>
      </c>
      <c r="AL1024" s="410">
        <f t="shared" ref="AL1024" si="3087">AL1023</f>
        <v>0</v>
      </c>
      <c r="AM1024" s="305"/>
    </row>
    <row r="1025" spans="1:39" ht="15"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customHeight="1" outlineLevel="1">
      <c r="A1027" s="531"/>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88">Z1026</f>
        <v>0</v>
      </c>
      <c r="AA1027" s="410">
        <f t="shared" ref="AA1027" si="3089">AA1026</f>
        <v>0</v>
      </c>
      <c r="AB1027" s="410">
        <f t="shared" ref="AB1027" si="3090">AB1026</f>
        <v>0</v>
      </c>
      <c r="AC1027" s="410">
        <f t="shared" ref="AC1027" si="3091">AC1026</f>
        <v>0</v>
      </c>
      <c r="AD1027" s="410">
        <f t="shared" ref="AD1027" si="3092">AD1026</f>
        <v>0</v>
      </c>
      <c r="AE1027" s="410">
        <f t="shared" ref="AE1027" si="3093">AE1026</f>
        <v>0</v>
      </c>
      <c r="AF1027" s="410">
        <f t="shared" ref="AF1027" si="3094">AF1026</f>
        <v>0</v>
      </c>
      <c r="AG1027" s="410">
        <f t="shared" ref="AG1027" si="3095">AG1026</f>
        <v>0</v>
      </c>
      <c r="AH1027" s="410">
        <f t="shared" ref="AH1027" si="3096">AH1026</f>
        <v>0</v>
      </c>
      <c r="AI1027" s="410">
        <f t="shared" ref="AI1027" si="3097">AI1026</f>
        <v>0</v>
      </c>
      <c r="AJ1027" s="410">
        <f t="shared" ref="AJ1027" si="3098">AJ1026</f>
        <v>0</v>
      </c>
      <c r="AK1027" s="410">
        <f t="shared" ref="AK1027" si="3099">AK1026</f>
        <v>0</v>
      </c>
      <c r="AL1027" s="410">
        <f t="shared" ref="AL1027" si="3100">AL1026</f>
        <v>0</v>
      </c>
      <c r="AM1027" s="305"/>
    </row>
    <row r="1028" spans="1:39" ht="15"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customHeight="1" outlineLevel="1">
      <c r="A1030" s="531"/>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101">Z1029</f>
        <v>0</v>
      </c>
      <c r="AA1030" s="410">
        <f t="shared" ref="AA1030" si="3102">AA1029</f>
        <v>0</v>
      </c>
      <c r="AB1030" s="410">
        <f t="shared" ref="AB1030" si="3103">AB1029</f>
        <v>0</v>
      </c>
      <c r="AC1030" s="410">
        <f t="shared" ref="AC1030" si="3104">AC1029</f>
        <v>0</v>
      </c>
      <c r="AD1030" s="410">
        <f t="shared" ref="AD1030" si="3105">AD1029</f>
        <v>0</v>
      </c>
      <c r="AE1030" s="410">
        <f t="shared" ref="AE1030" si="3106">AE1029</f>
        <v>0</v>
      </c>
      <c r="AF1030" s="410">
        <f t="shared" ref="AF1030" si="3107">AF1029</f>
        <v>0</v>
      </c>
      <c r="AG1030" s="410">
        <f t="shared" ref="AG1030" si="3108">AG1029</f>
        <v>0</v>
      </c>
      <c r="AH1030" s="410">
        <f t="shared" ref="AH1030" si="3109">AH1029</f>
        <v>0</v>
      </c>
      <c r="AI1030" s="410">
        <f t="shared" ref="AI1030" si="3110">AI1029</f>
        <v>0</v>
      </c>
      <c r="AJ1030" s="410">
        <f t="shared" ref="AJ1030" si="3111">AJ1029</f>
        <v>0</v>
      </c>
      <c r="AK1030" s="410">
        <f t="shared" ref="AK1030" si="3112">AK1029</f>
        <v>0</v>
      </c>
      <c r="AL1030" s="410">
        <f t="shared" ref="AL1030" si="3113">AL1029</f>
        <v>0</v>
      </c>
      <c r="AM1030" s="305"/>
    </row>
    <row r="1031" spans="1:39" ht="15"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customHeight="1" outlineLevel="1">
      <c r="A1032" s="531"/>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customHeight="1" outlineLevel="1">
      <c r="A1034" s="531"/>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14">Z1033</f>
        <v>0</v>
      </c>
      <c r="AA1034" s="410">
        <f t="shared" ref="AA1034" si="3115">AA1033</f>
        <v>0</v>
      </c>
      <c r="AB1034" s="410">
        <f t="shared" ref="AB1034" si="3116">AB1033</f>
        <v>0</v>
      </c>
      <c r="AC1034" s="410">
        <f t="shared" ref="AC1034" si="3117">AC1033</f>
        <v>0</v>
      </c>
      <c r="AD1034" s="410">
        <f t="shared" ref="AD1034" si="3118">AD1033</f>
        <v>0</v>
      </c>
      <c r="AE1034" s="410">
        <f t="shared" ref="AE1034" si="3119">AE1033</f>
        <v>0</v>
      </c>
      <c r="AF1034" s="410">
        <f t="shared" ref="AF1034" si="3120">AF1033</f>
        <v>0</v>
      </c>
      <c r="AG1034" s="410">
        <f t="shared" ref="AG1034" si="3121">AG1033</f>
        <v>0</v>
      </c>
      <c r="AH1034" s="410">
        <f t="shared" ref="AH1034" si="3122">AH1033</f>
        <v>0</v>
      </c>
      <c r="AI1034" s="410">
        <f t="shared" ref="AI1034" si="3123">AI1033</f>
        <v>0</v>
      </c>
      <c r="AJ1034" s="410">
        <f t="shared" ref="AJ1034" si="3124">AJ1033</f>
        <v>0</v>
      </c>
      <c r="AK1034" s="410">
        <f t="shared" ref="AK1034" si="3125">AK1033</f>
        <v>0</v>
      </c>
      <c r="AL1034" s="410">
        <f t="shared" ref="AL1034" si="3126">AL1033</f>
        <v>0</v>
      </c>
      <c r="AM1034" s="305"/>
    </row>
    <row r="1035" spans="1:39" ht="15"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customHeight="1" outlineLevel="1">
      <c r="A1036" s="531">
        <v>26</v>
      </c>
      <c r="B1036" s="427" t="s">
        <v>118</v>
      </c>
      <c r="C1036" s="290" t="s">
        <v>25</v>
      </c>
      <c r="D1036" s="294">
        <f>+'7.  Persistence Report'!AZ78</f>
        <v>64575</v>
      </c>
      <c r="E1036" s="294"/>
      <c r="F1036" s="294"/>
      <c r="G1036" s="294"/>
      <c r="H1036" s="294"/>
      <c r="I1036" s="294"/>
      <c r="J1036" s="294"/>
      <c r="K1036" s="294"/>
      <c r="L1036" s="294"/>
      <c r="M1036" s="294"/>
      <c r="N1036" s="294">
        <v>12</v>
      </c>
      <c r="O1036" s="294">
        <f>+'7.  Persistence Report'!U78</f>
        <v>12</v>
      </c>
      <c r="P1036" s="294"/>
      <c r="Q1036" s="294"/>
      <c r="R1036" s="294"/>
      <c r="S1036" s="294"/>
      <c r="T1036" s="294"/>
      <c r="U1036" s="294"/>
      <c r="V1036" s="294"/>
      <c r="W1036" s="294"/>
      <c r="X1036" s="294"/>
      <c r="Y1036" s="425"/>
      <c r="Z1036" s="414">
        <v>0.184</v>
      </c>
      <c r="AA1036" s="414">
        <v>0.81599999999999995</v>
      </c>
      <c r="AB1036" s="414"/>
      <c r="AC1036" s="414"/>
      <c r="AD1036" s="414"/>
      <c r="AE1036" s="414"/>
      <c r="AF1036" s="414"/>
      <c r="AG1036" s="414"/>
      <c r="AH1036" s="414"/>
      <c r="AI1036" s="414"/>
      <c r="AJ1036" s="414"/>
      <c r="AK1036" s="414"/>
      <c r="AL1036" s="414"/>
      <c r="AM1036" s="295">
        <f>SUM(Y1036:AL1036)</f>
        <v>1</v>
      </c>
    </row>
    <row r="1037" spans="1:39" ht="15" customHeight="1" outlineLevel="1">
      <c r="A1037" s="531"/>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27">Z1036</f>
        <v>0.184</v>
      </c>
      <c r="AA1037" s="410">
        <f t="shared" ref="AA1037" si="3128">AA1036</f>
        <v>0.81599999999999995</v>
      </c>
      <c r="AB1037" s="410">
        <f t="shared" ref="AB1037" si="3129">AB1036</f>
        <v>0</v>
      </c>
      <c r="AC1037" s="410">
        <f t="shared" ref="AC1037" si="3130">AC1036</f>
        <v>0</v>
      </c>
      <c r="AD1037" s="410">
        <f t="shared" ref="AD1037" si="3131">AD1036</f>
        <v>0</v>
      </c>
      <c r="AE1037" s="410">
        <f t="shared" ref="AE1037" si="3132">AE1036</f>
        <v>0</v>
      </c>
      <c r="AF1037" s="410">
        <f t="shared" ref="AF1037" si="3133">AF1036</f>
        <v>0</v>
      </c>
      <c r="AG1037" s="410">
        <f t="shared" ref="AG1037" si="3134">AG1036</f>
        <v>0</v>
      </c>
      <c r="AH1037" s="410">
        <f t="shared" ref="AH1037" si="3135">AH1036</f>
        <v>0</v>
      </c>
      <c r="AI1037" s="410">
        <f t="shared" ref="AI1037" si="3136">AI1036</f>
        <v>0</v>
      </c>
      <c r="AJ1037" s="410">
        <f t="shared" ref="AJ1037" si="3137">AJ1036</f>
        <v>0</v>
      </c>
      <c r="AK1037" s="410">
        <f t="shared" ref="AK1037" si="3138">AK1036</f>
        <v>0</v>
      </c>
      <c r="AL1037" s="410">
        <f t="shared" ref="AL1037" si="3139">AL1036</f>
        <v>0</v>
      </c>
      <c r="AM1037" s="305"/>
    </row>
    <row r="1038" spans="1:39" ht="15"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customHeight="1" outlineLevel="1">
      <c r="A1040" s="531"/>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40">Z1039</f>
        <v>0</v>
      </c>
      <c r="AA1040" s="410">
        <f t="shared" ref="AA1040" si="3141">AA1039</f>
        <v>0</v>
      </c>
      <c r="AB1040" s="410">
        <f t="shared" ref="AB1040" si="3142">AB1039</f>
        <v>0</v>
      </c>
      <c r="AC1040" s="410">
        <f t="shared" ref="AC1040" si="3143">AC1039</f>
        <v>0</v>
      </c>
      <c r="AD1040" s="410">
        <f t="shared" ref="AD1040" si="3144">AD1039</f>
        <v>0</v>
      </c>
      <c r="AE1040" s="410">
        <f t="shared" ref="AE1040" si="3145">AE1039</f>
        <v>0</v>
      </c>
      <c r="AF1040" s="410">
        <f t="shared" ref="AF1040" si="3146">AF1039</f>
        <v>0</v>
      </c>
      <c r="AG1040" s="410">
        <f t="shared" ref="AG1040" si="3147">AG1039</f>
        <v>0</v>
      </c>
      <c r="AH1040" s="410">
        <f t="shared" ref="AH1040" si="3148">AH1039</f>
        <v>0</v>
      </c>
      <c r="AI1040" s="410">
        <f t="shared" ref="AI1040" si="3149">AI1039</f>
        <v>0</v>
      </c>
      <c r="AJ1040" s="410">
        <f t="shared" ref="AJ1040" si="3150">AJ1039</f>
        <v>0</v>
      </c>
      <c r="AK1040" s="410">
        <f t="shared" ref="AK1040" si="3151">AK1039</f>
        <v>0</v>
      </c>
      <c r="AL1040" s="410">
        <f t="shared" ref="AL1040" si="3152">AL1039</f>
        <v>0</v>
      </c>
      <c r="AM1040" s="305"/>
    </row>
    <row r="1041" spans="1:39" ht="15"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customHeight="1" outlineLevel="1">
      <c r="A1043" s="531"/>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53">AA1042</f>
        <v>0</v>
      </c>
      <c r="AB1043" s="410">
        <f t="shared" ref="AB1043" si="3154">AB1042</f>
        <v>0</v>
      </c>
      <c r="AC1043" s="410">
        <f t="shared" ref="AC1043" si="3155">AC1042</f>
        <v>0</v>
      </c>
      <c r="AD1043" s="410">
        <f t="shared" ref="AD1043" si="3156">AD1042</f>
        <v>0</v>
      </c>
      <c r="AE1043" s="410">
        <f>AE1042</f>
        <v>0</v>
      </c>
      <c r="AF1043" s="410">
        <f t="shared" ref="AF1043" si="3157">AF1042</f>
        <v>0</v>
      </c>
      <c r="AG1043" s="410">
        <f t="shared" ref="AG1043" si="3158">AG1042</f>
        <v>0</v>
      </c>
      <c r="AH1043" s="410">
        <f t="shared" ref="AH1043" si="3159">AH1042</f>
        <v>0</v>
      </c>
      <c r="AI1043" s="410">
        <f t="shared" ref="AI1043" si="3160">AI1042</f>
        <v>0</v>
      </c>
      <c r="AJ1043" s="410">
        <f t="shared" ref="AJ1043" si="3161">AJ1042</f>
        <v>0</v>
      </c>
      <c r="AK1043" s="410">
        <f t="shared" ref="AK1043" si="3162">AK1042</f>
        <v>0</v>
      </c>
      <c r="AL1043" s="410">
        <f t="shared" ref="AL1043" si="3163">AL1042</f>
        <v>0</v>
      </c>
      <c r="AM1043" s="305"/>
    </row>
    <row r="1044" spans="1:39" ht="15"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customHeight="1" outlineLevel="1">
      <c r="A1046" s="531"/>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64">Z1045</f>
        <v>0</v>
      </c>
      <c r="AA1046" s="410">
        <f t="shared" ref="AA1046" si="3165">AA1045</f>
        <v>0</v>
      </c>
      <c r="AB1046" s="410">
        <f t="shared" ref="AB1046" si="3166">AB1045</f>
        <v>0</v>
      </c>
      <c r="AC1046" s="410">
        <f t="shared" ref="AC1046" si="3167">AC1045</f>
        <v>0</v>
      </c>
      <c r="AD1046" s="410">
        <f t="shared" ref="AD1046" si="3168">AD1045</f>
        <v>0</v>
      </c>
      <c r="AE1046" s="410">
        <f t="shared" ref="AE1046" si="3169">AE1045</f>
        <v>0</v>
      </c>
      <c r="AF1046" s="410">
        <f t="shared" ref="AF1046" si="3170">AF1045</f>
        <v>0</v>
      </c>
      <c r="AG1046" s="410">
        <f t="shared" ref="AG1046" si="3171">AG1045</f>
        <v>0</v>
      </c>
      <c r="AH1046" s="410">
        <f t="shared" ref="AH1046" si="3172">AH1045</f>
        <v>0</v>
      </c>
      <c r="AI1046" s="410">
        <f t="shared" ref="AI1046" si="3173">AI1045</f>
        <v>0</v>
      </c>
      <c r="AJ1046" s="410">
        <f t="shared" ref="AJ1046" si="3174">AJ1045</f>
        <v>0</v>
      </c>
      <c r="AK1046" s="410">
        <f t="shared" ref="AK1046" si="3175">AK1045</f>
        <v>0</v>
      </c>
      <c r="AL1046" s="410">
        <f t="shared" ref="AL1046" si="3176">AL1045</f>
        <v>0</v>
      </c>
      <c r="AM1046" s="305"/>
    </row>
    <row r="1047" spans="1:39" ht="15"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customHeight="1" outlineLevel="1">
      <c r="A1049" s="531"/>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77">Z1048</f>
        <v>0</v>
      </c>
      <c r="AA1049" s="410">
        <f t="shared" ref="AA1049" si="3178">AA1048</f>
        <v>0</v>
      </c>
      <c r="AB1049" s="410">
        <f t="shared" ref="AB1049" si="3179">AB1048</f>
        <v>0</v>
      </c>
      <c r="AC1049" s="410">
        <f t="shared" ref="AC1049" si="3180">AC1048</f>
        <v>0</v>
      </c>
      <c r="AD1049" s="410">
        <f t="shared" ref="AD1049" si="3181">AD1048</f>
        <v>0</v>
      </c>
      <c r="AE1049" s="410">
        <f t="shared" ref="AE1049" si="3182">AE1048</f>
        <v>0</v>
      </c>
      <c r="AF1049" s="410">
        <f t="shared" ref="AF1049" si="3183">AF1048</f>
        <v>0</v>
      </c>
      <c r="AG1049" s="410">
        <f t="shared" ref="AG1049" si="3184">AG1048</f>
        <v>0</v>
      </c>
      <c r="AH1049" s="410">
        <f t="shared" ref="AH1049" si="3185">AH1048</f>
        <v>0</v>
      </c>
      <c r="AI1049" s="410">
        <f t="shared" ref="AI1049" si="3186">AI1048</f>
        <v>0</v>
      </c>
      <c r="AJ1049" s="410">
        <f t="shared" ref="AJ1049" si="3187">AJ1048</f>
        <v>0</v>
      </c>
      <c r="AK1049" s="410">
        <f t="shared" ref="AK1049" si="3188">AK1048</f>
        <v>0</v>
      </c>
      <c r="AL1049" s="410">
        <f t="shared" ref="AL1049" si="3189">AL1048</f>
        <v>0</v>
      </c>
      <c r="AM1049" s="305"/>
    </row>
    <row r="1050" spans="1:39" ht="15"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customHeight="1" outlineLevel="1">
      <c r="A1052" s="531"/>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90">Z1051</f>
        <v>0</v>
      </c>
      <c r="AA1052" s="410">
        <f t="shared" ref="AA1052" si="3191">AA1051</f>
        <v>0</v>
      </c>
      <c r="AB1052" s="410">
        <f t="shared" ref="AB1052" si="3192">AB1051</f>
        <v>0</v>
      </c>
      <c r="AC1052" s="410">
        <f t="shared" ref="AC1052" si="3193">AC1051</f>
        <v>0</v>
      </c>
      <c r="AD1052" s="410">
        <f t="shared" ref="AD1052" si="3194">AD1051</f>
        <v>0</v>
      </c>
      <c r="AE1052" s="410">
        <f t="shared" ref="AE1052" si="3195">AE1051</f>
        <v>0</v>
      </c>
      <c r="AF1052" s="410">
        <f t="shared" ref="AF1052" si="3196">AF1051</f>
        <v>0</v>
      </c>
      <c r="AG1052" s="410">
        <f t="shared" ref="AG1052" si="3197">AG1051</f>
        <v>0</v>
      </c>
      <c r="AH1052" s="410">
        <f t="shared" ref="AH1052" si="3198">AH1051</f>
        <v>0</v>
      </c>
      <c r="AI1052" s="410">
        <f t="shared" ref="AI1052" si="3199">AI1051</f>
        <v>0</v>
      </c>
      <c r="AJ1052" s="410">
        <f t="shared" ref="AJ1052" si="3200">AJ1051</f>
        <v>0</v>
      </c>
      <c r="AK1052" s="410">
        <f t="shared" ref="AK1052" si="3201">AK1051</f>
        <v>0</v>
      </c>
      <c r="AL1052" s="410">
        <f t="shared" ref="AL1052" si="3202">AL1051</f>
        <v>0</v>
      </c>
      <c r="AM1052" s="305"/>
    </row>
    <row r="1053" spans="1:39" ht="15"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customHeight="1" outlineLevel="1">
      <c r="A1055" s="531"/>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203">Z1054</f>
        <v>0</v>
      </c>
      <c r="AA1055" s="410">
        <f t="shared" ref="AA1055" si="3204">AA1054</f>
        <v>0</v>
      </c>
      <c r="AB1055" s="410">
        <f t="shared" ref="AB1055" si="3205">AB1054</f>
        <v>0</v>
      </c>
      <c r="AC1055" s="410">
        <f t="shared" ref="AC1055" si="3206">AC1054</f>
        <v>0</v>
      </c>
      <c r="AD1055" s="410">
        <f t="shared" ref="AD1055" si="3207">AD1054</f>
        <v>0</v>
      </c>
      <c r="AE1055" s="410">
        <f t="shared" ref="AE1055" si="3208">AE1054</f>
        <v>0</v>
      </c>
      <c r="AF1055" s="410">
        <f t="shared" ref="AF1055" si="3209">AF1054</f>
        <v>0</v>
      </c>
      <c r="AG1055" s="410">
        <f t="shared" ref="AG1055" si="3210">AG1054</f>
        <v>0</v>
      </c>
      <c r="AH1055" s="410">
        <f t="shared" ref="AH1055" si="3211">AH1054</f>
        <v>0</v>
      </c>
      <c r="AI1055" s="410">
        <f t="shared" ref="AI1055" si="3212">AI1054</f>
        <v>0</v>
      </c>
      <c r="AJ1055" s="410">
        <f t="shared" ref="AJ1055" si="3213">AJ1054</f>
        <v>0</v>
      </c>
      <c r="AK1055" s="410">
        <f t="shared" ref="AK1055" si="3214">AK1054</f>
        <v>0</v>
      </c>
      <c r="AL1055" s="410">
        <f t="shared" ref="AL1055" si="3215">AL1054</f>
        <v>0</v>
      </c>
      <c r="AM1055" s="305"/>
    </row>
    <row r="1056" spans="1:39" ht="15"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customHeight="1" outlineLevel="1">
      <c r="A1057" s="531"/>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customHeight="1" outlineLevel="1">
      <c r="A1059" s="531"/>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16">Z1058</f>
        <v>0</v>
      </c>
      <c r="AA1059" s="410">
        <f t="shared" ref="AA1059" si="3217">AA1058</f>
        <v>0</v>
      </c>
      <c r="AB1059" s="410">
        <f t="shared" ref="AB1059" si="3218">AB1058</f>
        <v>0</v>
      </c>
      <c r="AC1059" s="410">
        <f t="shared" ref="AC1059" si="3219">AC1058</f>
        <v>0</v>
      </c>
      <c r="AD1059" s="410">
        <f t="shared" ref="AD1059" si="3220">AD1058</f>
        <v>0</v>
      </c>
      <c r="AE1059" s="410">
        <f t="shared" ref="AE1059" si="3221">AE1058</f>
        <v>0</v>
      </c>
      <c r="AF1059" s="410">
        <f t="shared" ref="AF1059" si="3222">AF1058</f>
        <v>0</v>
      </c>
      <c r="AG1059" s="410">
        <f t="shared" ref="AG1059" si="3223">AG1058</f>
        <v>0</v>
      </c>
      <c r="AH1059" s="410">
        <f t="shared" ref="AH1059" si="3224">AH1058</f>
        <v>0</v>
      </c>
      <c r="AI1059" s="410">
        <f t="shared" ref="AI1059" si="3225">AI1058</f>
        <v>0</v>
      </c>
      <c r="AJ1059" s="410">
        <f t="shared" ref="AJ1059" si="3226">AJ1058</f>
        <v>0</v>
      </c>
      <c r="AK1059" s="410">
        <f t="shared" ref="AK1059" si="3227">AK1058</f>
        <v>0</v>
      </c>
      <c r="AL1059" s="410">
        <f t="shared" ref="AL1059" si="3228">AL1058</f>
        <v>0</v>
      </c>
      <c r="AM1059" s="305"/>
    </row>
    <row r="1060" spans="1:39" ht="15"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customHeight="1" outlineLevel="1">
      <c r="A1062" s="531"/>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29">Z1061</f>
        <v>0</v>
      </c>
      <c r="AA1062" s="410">
        <f t="shared" ref="AA1062" si="3230">AA1061</f>
        <v>0</v>
      </c>
      <c r="AB1062" s="410">
        <f t="shared" ref="AB1062" si="3231">AB1061</f>
        <v>0</v>
      </c>
      <c r="AC1062" s="410">
        <f t="shared" ref="AC1062" si="3232">AC1061</f>
        <v>0</v>
      </c>
      <c r="AD1062" s="410">
        <f t="shared" ref="AD1062" si="3233">AD1061</f>
        <v>0</v>
      </c>
      <c r="AE1062" s="410">
        <f t="shared" ref="AE1062" si="3234">AE1061</f>
        <v>0</v>
      </c>
      <c r="AF1062" s="410">
        <f t="shared" ref="AF1062" si="3235">AF1061</f>
        <v>0</v>
      </c>
      <c r="AG1062" s="410">
        <f t="shared" ref="AG1062" si="3236">AG1061</f>
        <v>0</v>
      </c>
      <c r="AH1062" s="410">
        <f t="shared" ref="AH1062" si="3237">AH1061</f>
        <v>0</v>
      </c>
      <c r="AI1062" s="410">
        <f t="shared" ref="AI1062" si="3238">AI1061</f>
        <v>0</v>
      </c>
      <c r="AJ1062" s="410">
        <f t="shared" ref="AJ1062" si="3239">AJ1061</f>
        <v>0</v>
      </c>
      <c r="AK1062" s="410">
        <f t="shared" ref="AK1062" si="3240">AK1061</f>
        <v>0</v>
      </c>
      <c r="AL1062" s="410">
        <f t="shared" ref="AL1062" si="3241">AL1061</f>
        <v>0</v>
      </c>
      <c r="AM1062" s="305"/>
    </row>
    <row r="1063" spans="1:39" ht="15"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customHeight="1" outlineLevel="1">
      <c r="A1065" s="531"/>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42">Z1064</f>
        <v>0</v>
      </c>
      <c r="AA1065" s="410">
        <f t="shared" ref="AA1065" si="3243">AA1064</f>
        <v>0</v>
      </c>
      <c r="AB1065" s="410">
        <f t="shared" ref="AB1065" si="3244">AB1064</f>
        <v>0</v>
      </c>
      <c r="AC1065" s="410">
        <f t="shared" ref="AC1065" si="3245">AC1064</f>
        <v>0</v>
      </c>
      <c r="AD1065" s="410">
        <f t="shared" ref="AD1065" si="3246">AD1064</f>
        <v>0</v>
      </c>
      <c r="AE1065" s="410">
        <f t="shared" ref="AE1065" si="3247">AE1064</f>
        <v>0</v>
      </c>
      <c r="AF1065" s="410">
        <f t="shared" ref="AF1065" si="3248">AF1064</f>
        <v>0</v>
      </c>
      <c r="AG1065" s="410">
        <f t="shared" ref="AG1065" si="3249">AG1064</f>
        <v>0</v>
      </c>
      <c r="AH1065" s="410">
        <f t="shared" ref="AH1065" si="3250">AH1064</f>
        <v>0</v>
      </c>
      <c r="AI1065" s="410">
        <f t="shared" ref="AI1065" si="3251">AI1064</f>
        <v>0</v>
      </c>
      <c r="AJ1065" s="410">
        <f t="shared" ref="AJ1065" si="3252">AJ1064</f>
        <v>0</v>
      </c>
      <c r="AK1065" s="410">
        <f t="shared" ref="AK1065" si="3253">AK1064</f>
        <v>0</v>
      </c>
      <c r="AL1065" s="410">
        <f t="shared" ref="AL1065" si="3254">AL1064</f>
        <v>0</v>
      </c>
      <c r="AM1065" s="305"/>
    </row>
    <row r="1066" spans="1:39" ht="15"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customHeight="1" outlineLevel="1">
      <c r="A1067" s="531"/>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customHeight="1" outlineLevel="1">
      <c r="A1069" s="531"/>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55">Z1068</f>
        <v>0</v>
      </c>
      <c r="AA1069" s="410">
        <f t="shared" ref="AA1069" si="3256">AA1068</f>
        <v>0</v>
      </c>
      <c r="AB1069" s="410">
        <f t="shared" ref="AB1069" si="3257">AB1068</f>
        <v>0</v>
      </c>
      <c r="AC1069" s="410">
        <f t="shared" ref="AC1069" si="3258">AC1068</f>
        <v>0</v>
      </c>
      <c r="AD1069" s="410">
        <f t="shared" ref="AD1069" si="3259">AD1068</f>
        <v>0</v>
      </c>
      <c r="AE1069" s="410">
        <f t="shared" ref="AE1069" si="3260">AE1068</f>
        <v>0</v>
      </c>
      <c r="AF1069" s="410">
        <f t="shared" ref="AF1069" si="3261">AF1068</f>
        <v>0</v>
      </c>
      <c r="AG1069" s="410">
        <f t="shared" ref="AG1069" si="3262">AG1068</f>
        <v>0</v>
      </c>
      <c r="AH1069" s="410">
        <f t="shared" ref="AH1069" si="3263">AH1068</f>
        <v>0</v>
      </c>
      <c r="AI1069" s="410">
        <f t="shared" ref="AI1069" si="3264">AI1068</f>
        <v>0</v>
      </c>
      <c r="AJ1069" s="410">
        <f t="shared" ref="AJ1069" si="3265">AJ1068</f>
        <v>0</v>
      </c>
      <c r="AK1069" s="410">
        <f t="shared" ref="AK1069" si="3266">AK1068</f>
        <v>0</v>
      </c>
      <c r="AL1069" s="410">
        <f t="shared" ref="AL1069" si="3267">AL1068</f>
        <v>0</v>
      </c>
      <c r="AM1069" s="305"/>
    </row>
    <row r="1070" spans="1:39" ht="15"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customHeight="1" outlineLevel="1">
      <c r="A1072" s="531"/>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68">Z1071</f>
        <v>0</v>
      </c>
      <c r="AA1072" s="410">
        <f t="shared" ref="AA1072" si="3269">AA1071</f>
        <v>0</v>
      </c>
      <c r="AB1072" s="410">
        <f t="shared" ref="AB1072" si="3270">AB1071</f>
        <v>0</v>
      </c>
      <c r="AC1072" s="410">
        <f t="shared" ref="AC1072" si="3271">AC1071</f>
        <v>0</v>
      </c>
      <c r="AD1072" s="410">
        <f t="shared" ref="AD1072" si="3272">AD1071</f>
        <v>0</v>
      </c>
      <c r="AE1072" s="410">
        <f t="shared" ref="AE1072" si="3273">AE1071</f>
        <v>0</v>
      </c>
      <c r="AF1072" s="410">
        <f t="shared" ref="AF1072" si="3274">AF1071</f>
        <v>0</v>
      </c>
      <c r="AG1072" s="410">
        <f t="shared" ref="AG1072" si="3275">AG1071</f>
        <v>0</v>
      </c>
      <c r="AH1072" s="410">
        <f t="shared" ref="AH1072" si="3276">AH1071</f>
        <v>0</v>
      </c>
      <c r="AI1072" s="410">
        <f t="shared" ref="AI1072" si="3277">AI1071</f>
        <v>0</v>
      </c>
      <c r="AJ1072" s="410">
        <f t="shared" ref="AJ1072" si="3278">AJ1071</f>
        <v>0</v>
      </c>
      <c r="AK1072" s="410">
        <f t="shared" ref="AK1072" si="3279">AK1071</f>
        <v>0</v>
      </c>
      <c r="AL1072" s="410">
        <f t="shared" ref="AL1072" si="3280">AL1071</f>
        <v>0</v>
      </c>
      <c r="AM1072" s="305"/>
    </row>
    <row r="1073" spans="1:39" ht="15"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customHeight="1" outlineLevel="1">
      <c r="A1075" s="531"/>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81">Z1074</f>
        <v>0</v>
      </c>
      <c r="AA1075" s="410">
        <f t="shared" ref="AA1075" si="3282">AA1074</f>
        <v>0</v>
      </c>
      <c r="AB1075" s="410">
        <f t="shared" ref="AB1075" si="3283">AB1074</f>
        <v>0</v>
      </c>
      <c r="AC1075" s="410">
        <f t="shared" ref="AC1075" si="3284">AC1074</f>
        <v>0</v>
      </c>
      <c r="AD1075" s="410">
        <f t="shared" ref="AD1075" si="3285">AD1074</f>
        <v>0</v>
      </c>
      <c r="AE1075" s="410">
        <f t="shared" ref="AE1075" si="3286">AE1074</f>
        <v>0</v>
      </c>
      <c r="AF1075" s="410">
        <f t="shared" ref="AF1075" si="3287">AF1074</f>
        <v>0</v>
      </c>
      <c r="AG1075" s="410">
        <f t="shared" ref="AG1075" si="3288">AG1074</f>
        <v>0</v>
      </c>
      <c r="AH1075" s="410">
        <f t="shared" ref="AH1075" si="3289">AH1074</f>
        <v>0</v>
      </c>
      <c r="AI1075" s="410">
        <f t="shared" ref="AI1075" si="3290">AI1074</f>
        <v>0</v>
      </c>
      <c r="AJ1075" s="410">
        <f t="shared" ref="AJ1075" si="3291">AJ1074</f>
        <v>0</v>
      </c>
      <c r="AK1075" s="410">
        <f t="shared" ref="AK1075" si="3292">AK1074</f>
        <v>0</v>
      </c>
      <c r="AL1075" s="410">
        <f t="shared" ref="AL1075" si="3293">AL1074</f>
        <v>0</v>
      </c>
      <c r="AM1075" s="305"/>
    </row>
    <row r="1076" spans="1:39" ht="15"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customHeight="1" outlineLevel="1">
      <c r="A1078" s="531"/>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94">Z1077</f>
        <v>0</v>
      </c>
      <c r="AA1078" s="410">
        <f t="shared" ref="AA1078" si="3295">AA1077</f>
        <v>0</v>
      </c>
      <c r="AB1078" s="410">
        <f t="shared" ref="AB1078" si="3296">AB1077</f>
        <v>0</v>
      </c>
      <c r="AC1078" s="410">
        <f t="shared" ref="AC1078" si="3297">AC1077</f>
        <v>0</v>
      </c>
      <c r="AD1078" s="410">
        <f t="shared" ref="AD1078" si="3298">AD1077</f>
        <v>0</v>
      </c>
      <c r="AE1078" s="410">
        <f t="shared" ref="AE1078" si="3299">AE1077</f>
        <v>0</v>
      </c>
      <c r="AF1078" s="410">
        <f t="shared" ref="AF1078" si="3300">AF1077</f>
        <v>0</v>
      </c>
      <c r="AG1078" s="410">
        <f t="shared" ref="AG1078" si="3301">AG1077</f>
        <v>0</v>
      </c>
      <c r="AH1078" s="410">
        <f t="shared" ref="AH1078" si="3302">AH1077</f>
        <v>0</v>
      </c>
      <c r="AI1078" s="410">
        <f t="shared" ref="AI1078" si="3303">AI1077</f>
        <v>0</v>
      </c>
      <c r="AJ1078" s="410">
        <f t="shared" ref="AJ1078" si="3304">AJ1077</f>
        <v>0</v>
      </c>
      <c r="AK1078" s="410">
        <f t="shared" ref="AK1078" si="3305">AK1077</f>
        <v>0</v>
      </c>
      <c r="AL1078" s="410">
        <f t="shared" ref="AL1078" si="3306">AL1077</f>
        <v>0</v>
      </c>
      <c r="AM1078" s="305"/>
    </row>
    <row r="1079" spans="1:39" ht="15"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customHeight="1" outlineLevel="1">
      <c r="A1081" s="531"/>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307">Z1080</f>
        <v>0</v>
      </c>
      <c r="AA1081" s="410">
        <f t="shared" ref="AA1081" si="3308">AA1080</f>
        <v>0</v>
      </c>
      <c r="AB1081" s="410">
        <f t="shared" ref="AB1081" si="3309">AB1080</f>
        <v>0</v>
      </c>
      <c r="AC1081" s="410">
        <f t="shared" ref="AC1081" si="3310">AC1080</f>
        <v>0</v>
      </c>
      <c r="AD1081" s="410">
        <f t="shared" ref="AD1081" si="3311">AD1080</f>
        <v>0</v>
      </c>
      <c r="AE1081" s="410">
        <f t="shared" ref="AE1081" si="3312">AE1080</f>
        <v>0</v>
      </c>
      <c r="AF1081" s="410">
        <f t="shared" ref="AF1081" si="3313">AF1080</f>
        <v>0</v>
      </c>
      <c r="AG1081" s="410">
        <f t="shared" ref="AG1081" si="3314">AG1080</f>
        <v>0</v>
      </c>
      <c r="AH1081" s="410">
        <f t="shared" ref="AH1081" si="3315">AH1080</f>
        <v>0</v>
      </c>
      <c r="AI1081" s="410">
        <f t="shared" ref="AI1081" si="3316">AI1080</f>
        <v>0</v>
      </c>
      <c r="AJ1081" s="410">
        <f t="shared" ref="AJ1081" si="3317">AJ1080</f>
        <v>0</v>
      </c>
      <c r="AK1081" s="410">
        <f t="shared" ref="AK1081" si="3318">AK1080</f>
        <v>0</v>
      </c>
      <c r="AL1081" s="410">
        <f t="shared" ref="AL1081" si="3319">AL1080</f>
        <v>0</v>
      </c>
      <c r="AM1081" s="305"/>
    </row>
    <row r="1082" spans="1:39" ht="15"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customHeight="1" outlineLevel="1">
      <c r="A1084" s="531"/>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20">Z1083</f>
        <v>0</v>
      </c>
      <c r="AA1084" s="410">
        <f t="shared" ref="AA1084" si="3321">AA1083</f>
        <v>0</v>
      </c>
      <c r="AB1084" s="410">
        <f t="shared" ref="AB1084" si="3322">AB1083</f>
        <v>0</v>
      </c>
      <c r="AC1084" s="410">
        <f t="shared" ref="AC1084" si="3323">AC1083</f>
        <v>0</v>
      </c>
      <c r="AD1084" s="410">
        <f t="shared" ref="AD1084" si="3324">AD1083</f>
        <v>0</v>
      </c>
      <c r="AE1084" s="410">
        <f t="shared" ref="AE1084" si="3325">AE1083</f>
        <v>0</v>
      </c>
      <c r="AF1084" s="410">
        <f t="shared" ref="AF1084" si="3326">AF1083</f>
        <v>0</v>
      </c>
      <c r="AG1084" s="410">
        <f t="shared" ref="AG1084" si="3327">AG1083</f>
        <v>0</v>
      </c>
      <c r="AH1084" s="410">
        <f t="shared" ref="AH1084" si="3328">AH1083</f>
        <v>0</v>
      </c>
      <c r="AI1084" s="410">
        <f t="shared" ref="AI1084" si="3329">AI1083</f>
        <v>0</v>
      </c>
      <c r="AJ1084" s="410">
        <f t="shared" ref="AJ1084" si="3330">AJ1083</f>
        <v>0</v>
      </c>
      <c r="AK1084" s="410">
        <f t="shared" ref="AK1084" si="3331">AK1083</f>
        <v>0</v>
      </c>
      <c r="AL1084" s="410">
        <f t="shared" ref="AL1084" si="3332">AL1083</f>
        <v>0</v>
      </c>
      <c r="AM1084" s="305"/>
    </row>
    <row r="1085" spans="1:39" ht="15"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customHeight="1" outlineLevel="1">
      <c r="A1087" s="531"/>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333">Z1086</f>
        <v>0</v>
      </c>
      <c r="AA1087" s="410">
        <f t="shared" ref="AA1087" si="3334">AA1086</f>
        <v>0</v>
      </c>
      <c r="AB1087" s="410">
        <f t="shared" ref="AB1087" si="3335">AB1086</f>
        <v>0</v>
      </c>
      <c r="AC1087" s="410">
        <f t="shared" ref="AC1087" si="3336">AC1086</f>
        <v>0</v>
      </c>
      <c r="AD1087" s="410">
        <f t="shared" ref="AD1087" si="3337">AD1086</f>
        <v>0</v>
      </c>
      <c r="AE1087" s="410">
        <f t="shared" ref="AE1087" si="3338">AE1086</f>
        <v>0</v>
      </c>
      <c r="AF1087" s="410">
        <f t="shared" ref="AF1087" si="3339">AF1086</f>
        <v>0</v>
      </c>
      <c r="AG1087" s="410">
        <f t="shared" ref="AG1087" si="3340">AG1086</f>
        <v>0</v>
      </c>
      <c r="AH1087" s="410">
        <f t="shared" ref="AH1087" si="3341">AH1086</f>
        <v>0</v>
      </c>
      <c r="AI1087" s="410">
        <f t="shared" ref="AI1087" si="3342">AI1086</f>
        <v>0</v>
      </c>
      <c r="AJ1087" s="410">
        <f t="shared" ref="AJ1087" si="3343">AJ1086</f>
        <v>0</v>
      </c>
      <c r="AK1087" s="410">
        <f t="shared" ref="AK1087" si="3344">AK1086</f>
        <v>0</v>
      </c>
      <c r="AL1087" s="410">
        <f t="shared" ref="AL1087" si="3345">AL1086</f>
        <v>0</v>
      </c>
      <c r="AM1087" s="305"/>
    </row>
    <row r="1088" spans="1:39" ht="15"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customHeight="1" outlineLevel="1">
      <c r="A1090" s="531"/>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46">Z1089</f>
        <v>0</v>
      </c>
      <c r="AA1090" s="410">
        <f t="shared" ref="AA1090" si="3347">AA1089</f>
        <v>0</v>
      </c>
      <c r="AB1090" s="410">
        <f t="shared" ref="AB1090" si="3348">AB1089</f>
        <v>0</v>
      </c>
      <c r="AC1090" s="410">
        <f t="shared" ref="AC1090" si="3349">AC1089</f>
        <v>0</v>
      </c>
      <c r="AD1090" s="410">
        <f t="shared" ref="AD1090" si="3350">AD1089</f>
        <v>0</v>
      </c>
      <c r="AE1090" s="410">
        <f t="shared" ref="AE1090" si="3351">AE1089</f>
        <v>0</v>
      </c>
      <c r="AF1090" s="410">
        <f t="shared" ref="AF1090" si="3352">AF1089</f>
        <v>0</v>
      </c>
      <c r="AG1090" s="410">
        <f t="shared" ref="AG1090" si="3353">AG1089</f>
        <v>0</v>
      </c>
      <c r="AH1090" s="410">
        <f t="shared" ref="AH1090" si="3354">AH1089</f>
        <v>0</v>
      </c>
      <c r="AI1090" s="410">
        <f t="shared" ref="AI1090" si="3355">AI1089</f>
        <v>0</v>
      </c>
      <c r="AJ1090" s="410">
        <f t="shared" ref="AJ1090" si="3356">AJ1089</f>
        <v>0</v>
      </c>
      <c r="AK1090" s="410">
        <f t="shared" ref="AK1090" si="3357">AK1089</f>
        <v>0</v>
      </c>
      <c r="AL1090" s="410">
        <f t="shared" ref="AL1090" si="3358">AL1089</f>
        <v>0</v>
      </c>
      <c r="AM1090" s="305"/>
    </row>
    <row r="1091" spans="1:39" ht="15"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customHeight="1" outlineLevel="1">
      <c r="A1093" s="531"/>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59">Z1092</f>
        <v>0</v>
      </c>
      <c r="AA1093" s="410">
        <f t="shared" ref="AA1093" si="3360">AA1092</f>
        <v>0</v>
      </c>
      <c r="AB1093" s="410">
        <f t="shared" ref="AB1093" si="3361">AB1092</f>
        <v>0</v>
      </c>
      <c r="AC1093" s="410">
        <f t="shared" ref="AC1093" si="3362">AC1092</f>
        <v>0</v>
      </c>
      <c r="AD1093" s="410">
        <f t="shared" ref="AD1093" si="3363">AD1092</f>
        <v>0</v>
      </c>
      <c r="AE1093" s="410">
        <f t="shared" ref="AE1093" si="3364">AE1092</f>
        <v>0</v>
      </c>
      <c r="AF1093" s="410">
        <f t="shared" ref="AF1093" si="3365">AF1092</f>
        <v>0</v>
      </c>
      <c r="AG1093" s="410">
        <f t="shared" ref="AG1093" si="3366">AG1092</f>
        <v>0</v>
      </c>
      <c r="AH1093" s="410">
        <f t="shared" ref="AH1093" si="3367">AH1092</f>
        <v>0</v>
      </c>
      <c r="AI1093" s="410">
        <f t="shared" ref="AI1093" si="3368">AI1092</f>
        <v>0</v>
      </c>
      <c r="AJ1093" s="410">
        <f t="shared" ref="AJ1093" si="3369">AJ1092</f>
        <v>0</v>
      </c>
      <c r="AK1093" s="410">
        <f t="shared" ref="AK1093" si="3370">AK1092</f>
        <v>0</v>
      </c>
      <c r="AL1093" s="410">
        <f t="shared" ref="AL1093" si="3371">AL1092</f>
        <v>0</v>
      </c>
      <c r="AM1093" s="305"/>
    </row>
    <row r="1094" spans="1:39" ht="15"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customHeight="1" outlineLevel="1">
      <c r="A1096" s="531"/>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72">Z1095</f>
        <v>0</v>
      </c>
      <c r="AA1096" s="410">
        <f t="shared" ref="AA1096" si="3373">AA1095</f>
        <v>0</v>
      </c>
      <c r="AB1096" s="410">
        <f t="shared" ref="AB1096" si="3374">AB1095</f>
        <v>0</v>
      </c>
      <c r="AC1096" s="410">
        <f t="shared" ref="AC1096" si="3375">AC1095</f>
        <v>0</v>
      </c>
      <c r="AD1096" s="410">
        <f t="shared" ref="AD1096" si="3376">AD1095</f>
        <v>0</v>
      </c>
      <c r="AE1096" s="410">
        <f t="shared" ref="AE1096" si="3377">AE1095</f>
        <v>0</v>
      </c>
      <c r="AF1096" s="410">
        <f t="shared" ref="AF1096" si="3378">AF1095</f>
        <v>0</v>
      </c>
      <c r="AG1096" s="410">
        <f t="shared" ref="AG1096" si="3379">AG1095</f>
        <v>0</v>
      </c>
      <c r="AH1096" s="410">
        <f t="shared" ref="AH1096" si="3380">AH1095</f>
        <v>0</v>
      </c>
      <c r="AI1096" s="410">
        <f t="shared" ref="AI1096" si="3381">AI1095</f>
        <v>0</v>
      </c>
      <c r="AJ1096" s="410">
        <f t="shared" ref="AJ1096" si="3382">AJ1095</f>
        <v>0</v>
      </c>
      <c r="AK1096" s="410">
        <f t="shared" ref="AK1096" si="3383">AK1095</f>
        <v>0</v>
      </c>
      <c r="AL1096" s="410">
        <f t="shared" ref="AL1096" si="3384">AL1095</f>
        <v>0</v>
      </c>
      <c r="AM1096" s="305"/>
    </row>
    <row r="1097" spans="1:39" ht="15"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2.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customHeight="1" outlineLevel="1">
      <c r="A1099" s="531"/>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85">Z1098</f>
        <v>0</v>
      </c>
      <c r="AA1099" s="410">
        <f t="shared" ref="AA1099" si="3386">AA1098</f>
        <v>0</v>
      </c>
      <c r="AB1099" s="410">
        <f t="shared" ref="AB1099" si="3387">AB1098</f>
        <v>0</v>
      </c>
      <c r="AC1099" s="410">
        <f t="shared" ref="AC1099" si="3388">AC1098</f>
        <v>0</v>
      </c>
      <c r="AD1099" s="410">
        <f t="shared" ref="AD1099" si="3389">AD1098</f>
        <v>0</v>
      </c>
      <c r="AE1099" s="410">
        <f t="shared" ref="AE1099" si="3390">AE1098</f>
        <v>0</v>
      </c>
      <c r="AF1099" s="410">
        <f t="shared" ref="AF1099" si="3391">AF1098</f>
        <v>0</v>
      </c>
      <c r="AG1099" s="410">
        <f t="shared" ref="AG1099" si="3392">AG1098</f>
        <v>0</v>
      </c>
      <c r="AH1099" s="410">
        <f t="shared" ref="AH1099" si="3393">AH1098</f>
        <v>0</v>
      </c>
      <c r="AI1099" s="410">
        <f t="shared" ref="AI1099" si="3394">AI1098</f>
        <v>0</v>
      </c>
      <c r="AJ1099" s="410">
        <f t="shared" ref="AJ1099" si="3395">AJ1098</f>
        <v>0</v>
      </c>
      <c r="AK1099" s="410">
        <f t="shared" ref="AK1099" si="3396">AK1098</f>
        <v>0</v>
      </c>
      <c r="AL1099" s="410">
        <f t="shared" ref="AL1099" si="3397">AL1098</f>
        <v>0</v>
      </c>
      <c r="AM1099" s="305"/>
    </row>
    <row r="1100" spans="1:39" ht="15"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customHeight="1" outlineLevel="1">
      <c r="A1102" s="531"/>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98">Z1101</f>
        <v>0</v>
      </c>
      <c r="AA1102" s="410">
        <f t="shared" ref="AA1102" si="3399">AA1101</f>
        <v>0</v>
      </c>
      <c r="AB1102" s="410">
        <f t="shared" ref="AB1102" si="3400">AB1101</f>
        <v>0</v>
      </c>
      <c r="AC1102" s="410">
        <f t="shared" ref="AC1102" si="3401">AC1101</f>
        <v>0</v>
      </c>
      <c r="AD1102" s="410">
        <f t="shared" ref="AD1102" si="3402">AD1101</f>
        <v>0</v>
      </c>
      <c r="AE1102" s="410">
        <f t="shared" ref="AE1102" si="3403">AE1101</f>
        <v>0</v>
      </c>
      <c r="AF1102" s="410">
        <f t="shared" ref="AF1102" si="3404">AF1101</f>
        <v>0</v>
      </c>
      <c r="AG1102" s="410">
        <f t="shared" ref="AG1102" si="3405">AG1101</f>
        <v>0</v>
      </c>
      <c r="AH1102" s="410">
        <f t="shared" ref="AH1102" si="3406">AH1101</f>
        <v>0</v>
      </c>
      <c r="AI1102" s="410">
        <f t="shared" ref="AI1102" si="3407">AI1101</f>
        <v>0</v>
      </c>
      <c r="AJ1102" s="410">
        <f t="shared" ref="AJ1102" si="3408">AJ1101</f>
        <v>0</v>
      </c>
      <c r="AK1102" s="410">
        <f t="shared" ref="AK1102" si="3409">AK1101</f>
        <v>0</v>
      </c>
      <c r="AL1102" s="410">
        <f t="shared" ref="AL1102" si="3410">AL1101</f>
        <v>0</v>
      </c>
      <c r="AM1102" s="305"/>
    </row>
    <row r="1103" spans="1:39" ht="15"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75"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customHeight="1" outlineLevel="1">
      <c r="A1105" s="531"/>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411">Z1104</f>
        <v>0</v>
      </c>
      <c r="AA1105" s="410">
        <f t="shared" ref="AA1105" si="3412">AA1104</f>
        <v>0</v>
      </c>
      <c r="AB1105" s="410">
        <f t="shared" ref="AB1105" si="3413">AB1104</f>
        <v>0</v>
      </c>
      <c r="AC1105" s="410">
        <f t="shared" ref="AC1105" si="3414">AC1104</f>
        <v>0</v>
      </c>
      <c r="AD1105" s="410">
        <f t="shared" ref="AD1105" si="3415">AD1104</f>
        <v>0</v>
      </c>
      <c r="AE1105" s="410">
        <f t="shared" ref="AE1105" si="3416">AE1104</f>
        <v>0</v>
      </c>
      <c r="AF1105" s="410">
        <f t="shared" ref="AF1105" si="3417">AF1104</f>
        <v>0</v>
      </c>
      <c r="AG1105" s="410">
        <f t="shared" ref="AG1105" si="3418">AG1104</f>
        <v>0</v>
      </c>
      <c r="AH1105" s="410">
        <f t="shared" ref="AH1105" si="3419">AH1104</f>
        <v>0</v>
      </c>
      <c r="AI1105" s="410">
        <f t="shared" ref="AI1105" si="3420">AI1104</f>
        <v>0</v>
      </c>
      <c r="AJ1105" s="410">
        <f t="shared" ref="AJ1105" si="3421">AJ1104</f>
        <v>0</v>
      </c>
      <c r="AK1105" s="410">
        <f t="shared" ref="AK1105" si="3422">AK1104</f>
        <v>0</v>
      </c>
      <c r="AL1105" s="410">
        <f t="shared" ref="AL1105" si="3423">AL1104</f>
        <v>0</v>
      </c>
      <c r="AM1105" s="305"/>
    </row>
    <row r="1106" spans="1:39" ht="15"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customHeight="1" outlineLevel="1">
      <c r="A1108" s="531"/>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24">Z1107</f>
        <v>0</v>
      </c>
      <c r="AA1108" s="410">
        <f t="shared" ref="AA1108" si="3425">AA1107</f>
        <v>0</v>
      </c>
      <c r="AB1108" s="410">
        <f t="shared" ref="AB1108" si="3426">AB1107</f>
        <v>0</v>
      </c>
      <c r="AC1108" s="410">
        <f t="shared" ref="AC1108" si="3427">AC1107</f>
        <v>0</v>
      </c>
      <c r="AD1108" s="410">
        <f t="shared" ref="AD1108" si="3428">AD1107</f>
        <v>0</v>
      </c>
      <c r="AE1108" s="410">
        <f t="shared" ref="AE1108" si="3429">AE1107</f>
        <v>0</v>
      </c>
      <c r="AF1108" s="410">
        <f t="shared" ref="AF1108" si="3430">AF1107</f>
        <v>0</v>
      </c>
      <c r="AG1108" s="410">
        <f t="shared" ref="AG1108" si="3431">AG1107</f>
        <v>0</v>
      </c>
      <c r="AH1108" s="410">
        <f t="shared" ref="AH1108" si="3432">AH1107</f>
        <v>0</v>
      </c>
      <c r="AI1108" s="410">
        <f t="shared" ref="AI1108" si="3433">AI1107</f>
        <v>0</v>
      </c>
      <c r="AJ1108" s="410">
        <f t="shared" ref="AJ1108" si="3434">AJ1107</f>
        <v>0</v>
      </c>
      <c r="AK1108" s="410">
        <f t="shared" ref="AK1108" si="3435">AK1107</f>
        <v>0</v>
      </c>
      <c r="AL1108" s="410">
        <f t="shared" ref="AL1108" si="3436">AL1107</f>
        <v>0</v>
      </c>
      <c r="AM1108" s="305"/>
    </row>
    <row r="1109" spans="1:39" ht="15"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 r="B1110" s="326" t="s">
        <v>347</v>
      </c>
      <c r="C1110" s="328"/>
      <c r="D1110" s="328">
        <f>SUM(D953:D1108)</f>
        <v>64575</v>
      </c>
      <c r="E1110" s="328">
        <f t="shared" ref="E1110:M1110" si="3437">SUM(E953:E1108)</f>
        <v>0</v>
      </c>
      <c r="F1110" s="328">
        <f t="shared" si="3437"/>
        <v>0</v>
      </c>
      <c r="G1110" s="328">
        <f t="shared" si="3437"/>
        <v>0</v>
      </c>
      <c r="H1110" s="328">
        <f t="shared" si="3437"/>
        <v>0</v>
      </c>
      <c r="I1110" s="328">
        <f t="shared" si="3437"/>
        <v>0</v>
      </c>
      <c r="J1110" s="328">
        <f t="shared" si="3437"/>
        <v>0</v>
      </c>
      <c r="K1110" s="328">
        <f t="shared" si="3437"/>
        <v>0</v>
      </c>
      <c r="L1110" s="328">
        <f t="shared" si="3437"/>
        <v>0</v>
      </c>
      <c r="M1110" s="328">
        <f t="shared" si="3437"/>
        <v>0</v>
      </c>
      <c r="N1110" s="328"/>
      <c r="O1110" s="328">
        <f>SUM(O953:O1108)</f>
        <v>12</v>
      </c>
      <c r="P1110" s="328">
        <f t="shared" ref="P1110:X1110" si="3438">SUM(P953:P1108)</f>
        <v>0</v>
      </c>
      <c r="Q1110" s="328">
        <f t="shared" si="3438"/>
        <v>0</v>
      </c>
      <c r="R1110" s="328">
        <f t="shared" si="3438"/>
        <v>0</v>
      </c>
      <c r="S1110" s="328">
        <f t="shared" si="3438"/>
        <v>0</v>
      </c>
      <c r="T1110" s="328">
        <f t="shared" si="3438"/>
        <v>0</v>
      </c>
      <c r="U1110" s="328">
        <f t="shared" si="3438"/>
        <v>0</v>
      </c>
      <c r="V1110" s="328">
        <f t="shared" si="3438"/>
        <v>0</v>
      </c>
      <c r="W1110" s="328">
        <f t="shared" si="3438"/>
        <v>0</v>
      </c>
      <c r="X1110" s="328">
        <f t="shared" si="3438"/>
        <v>0</v>
      </c>
      <c r="Y1110" s="328">
        <f>IF(Y951="kWh",SUMPRODUCT(D953:D1108,Y953:Y1108))</f>
        <v>0</v>
      </c>
      <c r="Z1110" s="328">
        <f>IF(Z951="kWh",SUMPRODUCT(D953:D1108,Z953:Z1108))</f>
        <v>11881.8</v>
      </c>
      <c r="AA1110" s="328">
        <f>IF(AA951="kw",SUMPRODUCT(N953:N1108,O953:O1108,AA953:AA1108),SUMPRODUCT(D953:D1108,AA953:AA1108))</f>
        <v>117.50399999999999</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494885</v>
      </c>
      <c r="Z1111" s="391">
        <f>HLOOKUP(Z767,'2. LRAMVA Threshold'!$B$42:$Q$53,12,FALSE)</f>
        <v>2573404</v>
      </c>
      <c r="AA1111" s="391">
        <f>HLOOKUP(AA767,'2. LRAMVA Threshold'!$B$42:$Q$53,12,FALSE)</f>
        <v>576</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1.72E-2</v>
      </c>
      <c r="AA1113" s="340">
        <f>HLOOKUP(AA$35,'3.  Distribution Rates'!$C$122:$P$133,12,FALSE)</f>
        <v>3.4986999999999999</v>
      </c>
      <c r="AB1113" s="340">
        <f>HLOOKUP(AB$35,'3.  Distribution Rates'!$C$122:$P$133,12,FALSE)</f>
        <v>5.5930999999999997</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3439">SUM(Y1114:AL1114)</f>
        <v>0</v>
      </c>
    </row>
    <row r="1115" spans="1:39">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3439"/>
        <v>0</v>
      </c>
    </row>
    <row r="1116" spans="1:39">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3439"/>
        <v>0</v>
      </c>
    </row>
    <row r="1117" spans="1:39">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6416.7216147520003</v>
      </c>
      <c r="AA1117" s="377">
        <f>'4.  2011-2014 LRAM'!AA531*AA1113</f>
        <v>10013.401437440965</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3439"/>
        <v>16430.123052192965</v>
      </c>
    </row>
    <row r="1118" spans="1:39">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40">Y212*Y1113</f>
        <v>0</v>
      </c>
      <c r="Z1118" s="377">
        <f t="shared" si="3440"/>
        <v>6460.1438720000006</v>
      </c>
      <c r="AA1118" s="377">
        <f t="shared" si="3440"/>
        <v>14184.009696000001</v>
      </c>
      <c r="AB1118" s="377">
        <f t="shared" si="3440"/>
        <v>0</v>
      </c>
      <c r="AC1118" s="377">
        <f t="shared" si="3440"/>
        <v>0</v>
      </c>
      <c r="AD1118" s="377">
        <f t="shared" si="3440"/>
        <v>0</v>
      </c>
      <c r="AE1118" s="377">
        <f t="shared" si="3440"/>
        <v>0</v>
      </c>
      <c r="AF1118" s="377">
        <f t="shared" si="3440"/>
        <v>0</v>
      </c>
      <c r="AG1118" s="377">
        <f t="shared" si="3440"/>
        <v>0</v>
      </c>
      <c r="AH1118" s="377">
        <f t="shared" si="3440"/>
        <v>0</v>
      </c>
      <c r="AI1118" s="377">
        <f t="shared" si="3440"/>
        <v>0</v>
      </c>
      <c r="AJ1118" s="377">
        <f t="shared" si="3440"/>
        <v>0</v>
      </c>
      <c r="AK1118" s="377">
        <f t="shared" si="3440"/>
        <v>0</v>
      </c>
      <c r="AL1118" s="377">
        <f t="shared" si="3440"/>
        <v>0</v>
      </c>
      <c r="AM1118" s="628">
        <f t="shared" si="3439"/>
        <v>20644.153568000002</v>
      </c>
    </row>
    <row r="1119" spans="1:39">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Y395*Y1113</f>
        <v>0</v>
      </c>
      <c r="Z1119" s="377">
        <f t="shared" ref="Z1119:AL1119" si="3441">Z395*Z1113</f>
        <v>2500.8576400000002</v>
      </c>
      <c r="AA1119" s="377">
        <f t="shared" si="3441"/>
        <v>4836.6028800000004</v>
      </c>
      <c r="AB1119" s="377">
        <f t="shared" si="3441"/>
        <v>0</v>
      </c>
      <c r="AC1119" s="377">
        <f t="shared" si="3441"/>
        <v>0</v>
      </c>
      <c r="AD1119" s="377">
        <f t="shared" si="3441"/>
        <v>0</v>
      </c>
      <c r="AE1119" s="377">
        <f t="shared" si="3441"/>
        <v>0</v>
      </c>
      <c r="AF1119" s="377">
        <f t="shared" si="3441"/>
        <v>0</v>
      </c>
      <c r="AG1119" s="377">
        <f t="shared" si="3441"/>
        <v>0</v>
      </c>
      <c r="AH1119" s="377">
        <f t="shared" si="3441"/>
        <v>0</v>
      </c>
      <c r="AI1119" s="377">
        <f t="shared" si="3441"/>
        <v>0</v>
      </c>
      <c r="AJ1119" s="377">
        <f t="shared" si="3441"/>
        <v>0</v>
      </c>
      <c r="AK1119" s="377">
        <f t="shared" si="3441"/>
        <v>0</v>
      </c>
      <c r="AL1119" s="377">
        <f t="shared" si="3441"/>
        <v>0</v>
      </c>
      <c r="AM1119" s="628">
        <f t="shared" si="3439"/>
        <v>7337.4605200000005</v>
      </c>
    </row>
    <row r="1120" spans="1:39">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42">Y578*Y1113</f>
        <v>0</v>
      </c>
      <c r="Z1120" s="377">
        <f t="shared" si="3442"/>
        <v>8004.4396800000004</v>
      </c>
      <c r="AA1120" s="377">
        <f t="shared" si="3442"/>
        <v>22218.144480000003</v>
      </c>
      <c r="AB1120" s="377">
        <f t="shared" si="3442"/>
        <v>0</v>
      </c>
      <c r="AC1120" s="377">
        <f t="shared" si="3442"/>
        <v>0</v>
      </c>
      <c r="AD1120" s="377">
        <f t="shared" si="3442"/>
        <v>0</v>
      </c>
      <c r="AE1120" s="377">
        <f t="shared" si="3442"/>
        <v>0</v>
      </c>
      <c r="AF1120" s="377">
        <f t="shared" si="3442"/>
        <v>0</v>
      </c>
      <c r="AG1120" s="377">
        <f t="shared" si="3442"/>
        <v>0</v>
      </c>
      <c r="AH1120" s="377">
        <f t="shared" si="3442"/>
        <v>0</v>
      </c>
      <c r="AI1120" s="377">
        <f t="shared" si="3442"/>
        <v>0</v>
      </c>
      <c r="AJ1120" s="377">
        <f t="shared" si="3442"/>
        <v>0</v>
      </c>
      <c r="AK1120" s="377">
        <f t="shared" si="3442"/>
        <v>0</v>
      </c>
      <c r="AL1120" s="377">
        <f t="shared" si="3442"/>
        <v>0</v>
      </c>
      <c r="AM1120" s="628">
        <f t="shared" si="3439"/>
        <v>30222.584160000002</v>
      </c>
    </row>
    <row r="1121" spans="2:39">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43">Y761*Y1113</f>
        <v>0</v>
      </c>
      <c r="Z1121" s="377">
        <f t="shared" si="3443"/>
        <v>920.8625690996854</v>
      </c>
      <c r="AA1121" s="377">
        <f t="shared" si="3443"/>
        <v>3056.7661685389508</v>
      </c>
      <c r="AB1121" s="377">
        <f t="shared" si="3443"/>
        <v>0</v>
      </c>
      <c r="AC1121" s="377">
        <f t="shared" si="3443"/>
        <v>0</v>
      </c>
      <c r="AD1121" s="377">
        <f t="shared" si="3443"/>
        <v>0</v>
      </c>
      <c r="AE1121" s="377">
        <f t="shared" si="3443"/>
        <v>0</v>
      </c>
      <c r="AF1121" s="377">
        <f t="shared" si="3443"/>
        <v>0</v>
      </c>
      <c r="AG1121" s="377">
        <f t="shared" si="3443"/>
        <v>0</v>
      </c>
      <c r="AH1121" s="377">
        <f t="shared" si="3443"/>
        <v>0</v>
      </c>
      <c r="AI1121" s="377">
        <f t="shared" si="3443"/>
        <v>0</v>
      </c>
      <c r="AJ1121" s="377">
        <f t="shared" si="3443"/>
        <v>0</v>
      </c>
      <c r="AK1121" s="377">
        <f t="shared" si="3443"/>
        <v>0</v>
      </c>
      <c r="AL1121" s="377">
        <f t="shared" si="3443"/>
        <v>0</v>
      </c>
      <c r="AM1121" s="628">
        <f t="shared" si="3439"/>
        <v>3977.6287376386363</v>
      </c>
    </row>
    <row r="1122" spans="2:39">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44">Y944*Y1113</f>
        <v>0</v>
      </c>
      <c r="Z1122" s="377">
        <f t="shared" si="3444"/>
        <v>3225.1165471999998</v>
      </c>
      <c r="AA1122" s="377">
        <f t="shared" si="3444"/>
        <v>9467.6501376000015</v>
      </c>
      <c r="AB1122" s="377">
        <f t="shared" si="3444"/>
        <v>0</v>
      </c>
      <c r="AC1122" s="377">
        <f t="shared" si="3444"/>
        <v>0</v>
      </c>
      <c r="AD1122" s="377">
        <f t="shared" si="3444"/>
        <v>0</v>
      </c>
      <c r="AE1122" s="377">
        <f t="shared" si="3444"/>
        <v>0</v>
      </c>
      <c r="AF1122" s="377">
        <f t="shared" si="3444"/>
        <v>0</v>
      </c>
      <c r="AG1122" s="377">
        <f t="shared" si="3444"/>
        <v>0</v>
      </c>
      <c r="AH1122" s="377">
        <f t="shared" si="3444"/>
        <v>0</v>
      </c>
      <c r="AI1122" s="377">
        <f t="shared" si="3444"/>
        <v>0</v>
      </c>
      <c r="AJ1122" s="377">
        <f t="shared" si="3444"/>
        <v>0</v>
      </c>
      <c r="AK1122" s="377">
        <f t="shared" si="3444"/>
        <v>0</v>
      </c>
      <c r="AL1122" s="377">
        <f t="shared" si="3444"/>
        <v>0</v>
      </c>
      <c r="AM1122" s="628">
        <f t="shared" si="3439"/>
        <v>12692.766684800001</v>
      </c>
    </row>
    <row r="1123" spans="2:39">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204.36695999999998</v>
      </c>
      <c r="AA1123" s="377">
        <f t="shared" ref="AA1123:AL1123" si="3445">AA1110*AA1113</f>
        <v>411.11124479999995</v>
      </c>
      <c r="AB1123" s="377">
        <f t="shared" si="3445"/>
        <v>0</v>
      </c>
      <c r="AC1123" s="377">
        <f t="shared" si="3445"/>
        <v>0</v>
      </c>
      <c r="AD1123" s="377">
        <f t="shared" si="3445"/>
        <v>0</v>
      </c>
      <c r="AE1123" s="377">
        <f t="shared" si="3445"/>
        <v>0</v>
      </c>
      <c r="AF1123" s="377">
        <f t="shared" si="3445"/>
        <v>0</v>
      </c>
      <c r="AG1123" s="377">
        <f t="shared" si="3445"/>
        <v>0</v>
      </c>
      <c r="AH1123" s="377">
        <f t="shared" si="3445"/>
        <v>0</v>
      </c>
      <c r="AI1123" s="377">
        <f t="shared" si="3445"/>
        <v>0</v>
      </c>
      <c r="AJ1123" s="377">
        <f t="shared" si="3445"/>
        <v>0</v>
      </c>
      <c r="AK1123" s="377">
        <f t="shared" si="3445"/>
        <v>0</v>
      </c>
      <c r="AL1123" s="377">
        <f t="shared" si="3445"/>
        <v>0</v>
      </c>
      <c r="AM1123" s="628">
        <f t="shared" si="3439"/>
        <v>615.47820479999996</v>
      </c>
    </row>
    <row r="1124" spans="2:39" ht="15.75">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446">SUM(Z1114:Z1123)</f>
        <v>27732.508883051687</v>
      </c>
      <c r="AA1124" s="345">
        <f t="shared" si="3446"/>
        <v>64187.686044379923</v>
      </c>
      <c r="AB1124" s="345">
        <f t="shared" si="3446"/>
        <v>0</v>
      </c>
      <c r="AC1124" s="345">
        <f t="shared" si="3446"/>
        <v>0</v>
      </c>
      <c r="AD1124" s="345">
        <f t="shared" si="3446"/>
        <v>0</v>
      </c>
      <c r="AE1124" s="345">
        <f t="shared" si="3446"/>
        <v>0</v>
      </c>
      <c r="AF1124" s="345">
        <f>SUM(AF1114:AF1123)</f>
        <v>0</v>
      </c>
      <c r="AG1124" s="345">
        <f t="shared" ref="AG1124:AL1124" si="3447">SUM(AG1114:AG1123)</f>
        <v>0</v>
      </c>
      <c r="AH1124" s="345">
        <f t="shared" si="3447"/>
        <v>0</v>
      </c>
      <c r="AI1124" s="345">
        <f t="shared" si="3447"/>
        <v>0</v>
      </c>
      <c r="AJ1124" s="345">
        <f t="shared" si="3447"/>
        <v>0</v>
      </c>
      <c r="AK1124" s="345">
        <f t="shared" si="3447"/>
        <v>0</v>
      </c>
      <c r="AL1124" s="345">
        <f t="shared" si="3447"/>
        <v>0</v>
      </c>
      <c r="AM1124" s="406">
        <f>SUM(AM1114:AM1123)</f>
        <v>91920.194927431599</v>
      </c>
    </row>
    <row r="1125" spans="2:39" ht="15.75">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Z1111*Z1113</f>
        <v>44262.548799999997</v>
      </c>
      <c r="AA1125" s="346">
        <f>AA1111*AA1113</f>
        <v>2015.2511999999999</v>
      </c>
      <c r="AB1125" s="346">
        <f t="shared" ref="AB1125:AE1125" si="3448">AB1111*AB1113</f>
        <v>0</v>
      </c>
      <c r="AC1125" s="346">
        <f t="shared" si="3448"/>
        <v>0</v>
      </c>
      <c r="AD1125" s="346">
        <f t="shared" si="3448"/>
        <v>0</v>
      </c>
      <c r="AE1125" s="346">
        <f t="shared" si="3448"/>
        <v>0</v>
      </c>
      <c r="AF1125" s="346">
        <f t="shared" ref="AF1125:AL1125" si="3449">AF1111*AF1113</f>
        <v>0</v>
      </c>
      <c r="AG1125" s="346">
        <f t="shared" si="3449"/>
        <v>0</v>
      </c>
      <c r="AH1125" s="346">
        <f t="shared" si="3449"/>
        <v>0</v>
      </c>
      <c r="AI1125" s="346">
        <f t="shared" si="3449"/>
        <v>0</v>
      </c>
      <c r="AJ1125" s="346">
        <f t="shared" si="3449"/>
        <v>0</v>
      </c>
      <c r="AK1125" s="346">
        <f t="shared" si="3449"/>
        <v>0</v>
      </c>
      <c r="AL1125" s="346">
        <f t="shared" si="3449"/>
        <v>0</v>
      </c>
      <c r="AM1125" s="406">
        <f>SUM(Y1125:AL1125)</f>
        <v>46277.799999999996</v>
      </c>
    </row>
    <row r="1126" spans="2:39" ht="15.75">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45642.394927431604</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582</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55" fitToHeight="0" orientation="landscape" r:id="rId1"/>
  <headerFooter>
    <oddFooter>&amp;R&amp;P of &amp;N</oddFooter>
  </headerFooter>
  <rowBreaks count="18" manualBreakCount="18">
    <brk id="62" max="38" man="1"/>
    <brk id="134" max="38" man="1"/>
    <brk id="196" max="38" man="1"/>
    <brk id="213" max="38" man="1"/>
    <brk id="285" max="38" man="1"/>
    <brk id="352" max="38" man="1"/>
    <brk id="397" max="16383" man="1"/>
    <brk id="468" max="38" man="1"/>
    <brk id="536" max="38" man="1"/>
    <brk id="579" max="16383" man="1"/>
    <brk id="651" max="38" man="1"/>
    <brk id="719" max="38" man="1"/>
    <brk id="762" max="16383" man="1"/>
    <brk id="834" max="38" man="1"/>
    <brk id="901" max="38" man="1"/>
    <brk id="945" max="16383" man="1"/>
    <brk id="1017" max="38" man="1"/>
    <brk id="1096" max="38"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view="pageBreakPreview" topLeftCell="A146" zoomScale="60" zoomScaleNormal="100" workbookViewId="0">
      <selection activeCell="M11" sqref="M1:M104857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hidden="1" customWidth="1"/>
    <col min="14" max="14" width="16" style="12" hidden="1" customWidth="1"/>
    <col min="15" max="16" width="14.5703125" style="12" hidden="1" customWidth="1"/>
    <col min="17" max="17" width="14" style="12" hidden="1" customWidth="1"/>
    <col min="18" max="18" width="15.5703125" style="12" hidden="1" customWidth="1"/>
    <col min="19" max="19" width="14" style="12" hidden="1" customWidth="1"/>
    <col min="20" max="22" width="15" style="12" hidden="1"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8"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8"/>
      <c r="C6" s="609" t="s">
        <v>551</v>
      </c>
      <c r="D6" s="176"/>
      <c r="E6" s="176"/>
      <c r="F6" s="17"/>
      <c r="G6" s="176"/>
      <c r="H6" s="177"/>
      <c r="I6" s="178"/>
      <c r="J6" s="178"/>
      <c r="K6" s="178"/>
      <c r="L6" s="178"/>
      <c r="M6" s="178"/>
      <c r="N6" s="176"/>
      <c r="O6" s="176"/>
      <c r="P6" s="176"/>
      <c r="Q6" s="176"/>
      <c r="R6" s="176"/>
      <c r="S6" s="176"/>
      <c r="T6" s="176"/>
      <c r="U6" s="176"/>
      <c r="V6" s="176"/>
      <c r="W6" s="17"/>
    </row>
    <row r="7" spans="1:28" s="9" customFormat="1" ht="25.35" customHeight="1">
      <c r="B7" s="88"/>
      <c r="C7" s="176"/>
      <c r="D7" s="176"/>
      <c r="E7" s="176"/>
      <c r="F7" s="17"/>
      <c r="G7" s="176"/>
      <c r="H7" s="177"/>
      <c r="I7" s="178"/>
      <c r="J7" s="178"/>
      <c r="K7" s="178"/>
      <c r="L7" s="178"/>
      <c r="M7" s="178"/>
      <c r="N7" s="176"/>
      <c r="O7" s="176"/>
      <c r="P7" s="176"/>
      <c r="Q7" s="176"/>
      <c r="R7" s="176"/>
      <c r="S7" s="176"/>
      <c r="T7" s="176"/>
      <c r="U7" s="176"/>
      <c r="V7" s="176"/>
      <c r="W7" s="17"/>
    </row>
    <row r="8" spans="1:28" s="9" customFormat="1" ht="58.5" customHeight="1">
      <c r="A8" s="26"/>
      <c r="B8" s="115" t="s">
        <v>505</v>
      </c>
      <c r="C8" s="818" t="s">
        <v>653</v>
      </c>
      <c r="D8" s="818"/>
      <c r="E8" s="818"/>
      <c r="F8" s="818"/>
      <c r="G8" s="818"/>
      <c r="H8" s="818"/>
      <c r="I8" s="818"/>
      <c r="J8" s="818"/>
      <c r="K8" s="818"/>
      <c r="L8" s="818"/>
      <c r="M8" s="818"/>
      <c r="N8" s="818"/>
      <c r="O8" s="818"/>
      <c r="P8" s="818"/>
      <c r="Q8" s="818"/>
      <c r="R8" s="818"/>
      <c r="S8" s="818"/>
      <c r="T8" s="104"/>
      <c r="U8" s="104"/>
      <c r="V8" s="104"/>
      <c r="W8" s="104"/>
    </row>
    <row r="9" spans="1:28" s="9" customFormat="1" ht="65.25" customHeight="1">
      <c r="B9" s="55"/>
      <c r="C9" s="781" t="s">
        <v>664</v>
      </c>
      <c r="D9" s="781"/>
      <c r="E9" s="781"/>
      <c r="F9" s="781"/>
      <c r="G9" s="781"/>
      <c r="H9" s="781"/>
      <c r="I9" s="781"/>
      <c r="J9" s="781"/>
      <c r="K9" s="781"/>
      <c r="L9" s="781"/>
      <c r="M9" s="781"/>
      <c r="N9" s="781"/>
      <c r="O9" s="781"/>
      <c r="P9" s="781"/>
      <c r="Q9" s="781"/>
      <c r="R9" s="781"/>
      <c r="S9" s="781"/>
      <c r="T9" s="104"/>
      <c r="U9" s="104"/>
      <c r="V9" s="104"/>
      <c r="W9" s="104"/>
    </row>
    <row r="10" spans="1:28" s="9" customFormat="1" ht="63.75" customHeight="1">
      <c r="B10" s="88"/>
      <c r="C10" s="802" t="s">
        <v>665</v>
      </c>
      <c r="D10" s="781"/>
      <c r="E10" s="781"/>
      <c r="F10" s="781"/>
      <c r="G10" s="781"/>
      <c r="H10" s="781"/>
      <c r="I10" s="781"/>
      <c r="J10" s="781"/>
      <c r="K10" s="781"/>
      <c r="L10" s="781"/>
      <c r="M10" s="781"/>
      <c r="N10" s="781"/>
      <c r="O10" s="781"/>
      <c r="P10" s="781"/>
      <c r="Q10" s="781"/>
      <c r="R10" s="781"/>
      <c r="S10" s="781"/>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7" t="s">
        <v>235</v>
      </c>
      <c r="C12" s="817"/>
      <c r="D12" s="180"/>
      <c r="E12" s="181"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GS&lt;50 kW</v>
      </c>
      <c r="K14" s="203" t="str">
        <f>'1.  LRAMVA Summary'!F52</f>
        <v>GS&gt;50 KW</v>
      </c>
      <c r="L14" s="203" t="str">
        <f>'1.  LRAMVA Summary'!G52</f>
        <v>Street Lights</v>
      </c>
      <c r="M14" s="203" t="str">
        <f>'1.  LRAMVA Summary'!H52</f>
        <v/>
      </c>
      <c r="N14" s="203" t="str">
        <f>'1.  LRAMVA Summary'!I52</f>
        <v/>
      </c>
      <c r="O14" s="203" t="str">
        <f>'1.  LRAMVA Summary'!J52</f>
        <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3">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3">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3">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3">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3">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3">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3">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40">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40">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740">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740">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740">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740">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740">
        <v>5.7000000000000002E-3</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740">
        <v>5.7000000000000002E-3</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B55" s="212" t="s">
        <v>708</v>
      </c>
      <c r="C55" s="740">
        <v>5.7000000000000002E-3</v>
      </c>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c r="B56" s="212" t="s">
        <v>709</v>
      </c>
      <c r="C56" s="740">
        <v>5.7000000000000002E-3</v>
      </c>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12" t="s">
        <v>710</v>
      </c>
      <c r="C57" s="232">
        <v>5.7000000000000002E-3</v>
      </c>
      <c r="D57" s="205"/>
      <c r="E57" s="215" t="s">
        <v>463</v>
      </c>
      <c r="F57" s="215"/>
      <c r="G57" s="216"/>
      <c r="H57" s="217"/>
      <c r="I57" s="218">
        <f>SUM(I44:I56)</f>
        <v>0</v>
      </c>
      <c r="J57" s="218">
        <f t="shared" ref="J57:O57" si="11">SUM(J44:J56)</f>
        <v>0</v>
      </c>
      <c r="K57" s="218">
        <f t="shared" si="11"/>
        <v>0</v>
      </c>
      <c r="L57" s="218">
        <f t="shared" si="11"/>
        <v>0</v>
      </c>
      <c r="M57" s="218">
        <f t="shared" si="11"/>
        <v>0</v>
      </c>
      <c r="N57" s="218">
        <f t="shared" si="11"/>
        <v>0</v>
      </c>
      <c r="O57" s="218">
        <f t="shared" si="11"/>
        <v>0</v>
      </c>
      <c r="P57" s="218">
        <f t="shared" ref="P57:V57" si="12">SUM(P44:P56)</f>
        <v>0</v>
      </c>
      <c r="Q57" s="218">
        <f t="shared" si="12"/>
        <v>0</v>
      </c>
      <c r="R57" s="218">
        <f t="shared" si="12"/>
        <v>0</v>
      </c>
      <c r="S57" s="218">
        <f t="shared" si="12"/>
        <v>0</v>
      </c>
      <c r="T57" s="218">
        <f t="shared" si="12"/>
        <v>0</v>
      </c>
      <c r="U57" s="218">
        <f t="shared" si="12"/>
        <v>0</v>
      </c>
      <c r="V57" s="218">
        <f t="shared" si="12"/>
        <v>0</v>
      </c>
      <c r="W57" s="218">
        <f>SUM(W44:W56)</f>
        <v>0</v>
      </c>
    </row>
    <row r="58" spans="1:23" s="9" customFormat="1" ht="15.75" thickTop="1">
      <c r="B58" s="234" t="s">
        <v>711</v>
      </c>
      <c r="C58" s="235">
        <v>5.7000000000000002E-3</v>
      </c>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B59" s="212" t="s">
        <v>712</v>
      </c>
      <c r="C59" s="235"/>
      <c r="D59" s="205"/>
      <c r="E59" s="224" t="s">
        <v>427</v>
      </c>
      <c r="F59" s="224"/>
      <c r="G59" s="225"/>
      <c r="H59" s="226"/>
      <c r="I59" s="227">
        <f t="shared" ref="I59:W59" si="13">I57+I58</f>
        <v>0</v>
      </c>
      <c r="J59" s="227">
        <f t="shared" si="13"/>
        <v>0</v>
      </c>
      <c r="K59" s="227">
        <f t="shared" si="13"/>
        <v>0</v>
      </c>
      <c r="L59" s="227">
        <f t="shared" si="13"/>
        <v>0</v>
      </c>
      <c r="M59" s="227">
        <f t="shared" si="13"/>
        <v>0</v>
      </c>
      <c r="N59" s="227">
        <f t="shared" si="13"/>
        <v>0</v>
      </c>
      <c r="O59" s="227">
        <f t="shared" si="13"/>
        <v>0</v>
      </c>
      <c r="P59" s="227">
        <f t="shared" ref="P59:V59" si="14">P57+P58</f>
        <v>0</v>
      </c>
      <c r="Q59" s="227">
        <f t="shared" si="14"/>
        <v>0</v>
      </c>
      <c r="R59" s="227">
        <f t="shared" si="14"/>
        <v>0</v>
      </c>
      <c r="S59" s="227">
        <f t="shared" si="14"/>
        <v>0</v>
      </c>
      <c r="T59" s="227">
        <f t="shared" si="14"/>
        <v>0</v>
      </c>
      <c r="U59" s="227">
        <f t="shared" si="14"/>
        <v>0</v>
      </c>
      <c r="V59" s="227">
        <f t="shared" si="14"/>
        <v>0</v>
      </c>
      <c r="W59" s="227">
        <f t="shared" si="13"/>
        <v>0</v>
      </c>
    </row>
    <row r="60" spans="1:23" s="9" customFormat="1">
      <c r="B60" s="212" t="s">
        <v>713</v>
      </c>
      <c r="C60" s="235"/>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B61" s="212" t="s">
        <v>714</v>
      </c>
      <c r="C61" s="232"/>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5">SUM(I61:V61)</f>
        <v>0</v>
      </c>
    </row>
    <row r="62" spans="1:23" s="9" customFormat="1">
      <c r="B62" s="234" t="s">
        <v>715</v>
      </c>
      <c r="C62" s="235"/>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5"/>
        <v>0</v>
      </c>
    </row>
    <row r="63" spans="1:23" s="9" customFormat="1">
      <c r="B63" s="212" t="s">
        <v>726</v>
      </c>
      <c r="C63" s="232"/>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5"/>
        <v>0</v>
      </c>
    </row>
    <row r="64" spans="1:23" s="9" customFormat="1">
      <c r="B64" s="212" t="s">
        <v>727</v>
      </c>
      <c r="C64" s="232"/>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5"/>
        <v>0</v>
      </c>
    </row>
    <row r="65" spans="2:23" s="9" customFormat="1">
      <c r="B65" s="212" t="s">
        <v>728</v>
      </c>
      <c r="C65" s="232"/>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5"/>
        <v>0</v>
      </c>
    </row>
    <row r="66" spans="2:23" s="9" customFormat="1">
      <c r="B66" s="234" t="s">
        <v>729</v>
      </c>
      <c r="C66" s="235"/>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5"/>
        <v>0</v>
      </c>
    </row>
    <row r="67" spans="2:23" s="9" customFormat="1">
      <c r="B67" s="212" t="s">
        <v>731</v>
      </c>
      <c r="C67" s="232"/>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5"/>
        <v>0</v>
      </c>
    </row>
    <row r="68" spans="2:23" s="9" customFormat="1">
      <c r="B68" s="212" t="s">
        <v>732</v>
      </c>
      <c r="C68" s="232"/>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5"/>
        <v>0</v>
      </c>
    </row>
    <row r="69" spans="2:23" s="9" customFormat="1">
      <c r="B69" s="212" t="s">
        <v>733</v>
      </c>
      <c r="C69" s="232"/>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5"/>
        <v>0</v>
      </c>
    </row>
    <row r="70" spans="2:23" s="9" customFormat="1">
      <c r="B70" s="234" t="s">
        <v>734</v>
      </c>
      <c r="C70" s="235"/>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5"/>
        <v>0</v>
      </c>
    </row>
    <row r="71" spans="2:23" s="9" customFormat="1">
      <c r="B71" s="212" t="s">
        <v>735</v>
      </c>
      <c r="C71" s="232"/>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5"/>
        <v>0</v>
      </c>
    </row>
    <row r="72" spans="2:23" s="9" customFormat="1" ht="15.75" thickBot="1">
      <c r="B72" s="212" t="s">
        <v>736</v>
      </c>
      <c r="C72" s="232"/>
      <c r="E72" s="215" t="s">
        <v>464</v>
      </c>
      <c r="F72" s="215"/>
      <c r="G72" s="216"/>
      <c r="H72" s="217"/>
      <c r="I72" s="218">
        <f>SUM(I59:I71)</f>
        <v>0</v>
      </c>
      <c r="J72" s="218">
        <f t="shared" ref="J72:V72" si="16">SUM(J59:J71)</f>
        <v>0</v>
      </c>
      <c r="K72" s="218">
        <f t="shared" si="16"/>
        <v>0</v>
      </c>
      <c r="L72" s="218">
        <f t="shared" si="16"/>
        <v>0</v>
      </c>
      <c r="M72" s="218">
        <f t="shared" si="16"/>
        <v>0</v>
      </c>
      <c r="N72" s="218">
        <f t="shared" si="16"/>
        <v>0</v>
      </c>
      <c r="O72" s="218">
        <f t="shared" si="16"/>
        <v>0</v>
      </c>
      <c r="P72" s="218">
        <f t="shared" si="16"/>
        <v>0</v>
      </c>
      <c r="Q72" s="218">
        <f t="shared" si="16"/>
        <v>0</v>
      </c>
      <c r="R72" s="218">
        <f t="shared" si="16"/>
        <v>0</v>
      </c>
      <c r="S72" s="218">
        <f t="shared" si="16"/>
        <v>0</v>
      </c>
      <c r="T72" s="218">
        <f t="shared" si="16"/>
        <v>0</v>
      </c>
      <c r="U72" s="218">
        <f t="shared" si="16"/>
        <v>0</v>
      </c>
      <c r="V72" s="218">
        <f t="shared" si="16"/>
        <v>0</v>
      </c>
      <c r="W72" s="218">
        <f>SUM(W59:W71)</f>
        <v>0</v>
      </c>
    </row>
    <row r="73" spans="2:23" s="9" customFormat="1" ht="15.75" thickTop="1">
      <c r="B73" s="212" t="s">
        <v>737</v>
      </c>
      <c r="C73" s="232"/>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234" t="s">
        <v>738</v>
      </c>
      <c r="C74" s="235"/>
      <c r="E74" s="224" t="s">
        <v>428</v>
      </c>
      <c r="F74" s="224"/>
      <c r="G74" s="225"/>
      <c r="H74" s="226"/>
      <c r="I74" s="227">
        <f t="shared" ref="I74:O74" si="17">I72+I73</f>
        <v>0</v>
      </c>
      <c r="J74" s="227">
        <f t="shared" si="17"/>
        <v>0</v>
      </c>
      <c r="K74" s="227">
        <f t="shared" si="17"/>
        <v>0</v>
      </c>
      <c r="L74" s="227">
        <f t="shared" si="17"/>
        <v>0</v>
      </c>
      <c r="M74" s="227">
        <f t="shared" si="17"/>
        <v>0</v>
      </c>
      <c r="N74" s="227">
        <f t="shared" si="17"/>
        <v>0</v>
      </c>
      <c r="O74" s="227">
        <f t="shared" si="17"/>
        <v>0</v>
      </c>
      <c r="P74" s="227">
        <f t="shared" ref="P74:V74" si="18">P72+P73</f>
        <v>0</v>
      </c>
      <c r="Q74" s="227">
        <f t="shared" si="18"/>
        <v>0</v>
      </c>
      <c r="R74" s="227">
        <f t="shared" si="18"/>
        <v>0</v>
      </c>
      <c r="S74" s="227">
        <f t="shared" si="18"/>
        <v>0</v>
      </c>
      <c r="T74" s="227">
        <f t="shared" si="18"/>
        <v>0</v>
      </c>
      <c r="U74" s="227">
        <f t="shared" si="18"/>
        <v>0</v>
      </c>
      <c r="V74" s="227">
        <f t="shared" si="18"/>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19">C$31/12</f>
        <v>1.225E-3</v>
      </c>
      <c r="I76" s="229">
        <f>(SUM('1.  LRAMVA Summary'!D$54:D$65)+SUM('1.  LRAMVA Summary'!D$66:D$67)*(MONTH($E76)-1)/12)*$H76</f>
        <v>0</v>
      </c>
      <c r="J76" s="229">
        <f>(SUM('1.  LRAMVA Summary'!E$54:E$65)+SUM('1.  LRAMVA Summary'!E$66:E$67)*(MONTH($E76)-1)/12)*$H76</f>
        <v>0</v>
      </c>
      <c r="K76" s="229">
        <f>(SUM('1.  LRAMVA Summary'!F$54:F$65)+SUM('1.  LRAMVA Summary'!F$66:F$67)*(MONTH($E76)-1)/12)*$H76</f>
        <v>0</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v>
      </c>
    </row>
    <row r="77" spans="2:23" s="9" customFormat="1" ht="15.75">
      <c r="B77" s="182" t="s">
        <v>182</v>
      </c>
      <c r="E77" s="213">
        <v>42064</v>
      </c>
      <c r="F77" s="213" t="s">
        <v>181</v>
      </c>
      <c r="G77" s="214" t="s">
        <v>65</v>
      </c>
      <c r="H77" s="228">
        <f t="shared" si="19"/>
        <v>1.225E-3</v>
      </c>
      <c r="I77" s="229">
        <f>(SUM('1.  LRAMVA Summary'!D$54:D$65)+SUM('1.  LRAMVA Summary'!D$66:D$67)*(MONTH($E77)-1)/12)*$H77</f>
        <v>0</v>
      </c>
      <c r="J77" s="229">
        <f>(SUM('1.  LRAMVA Summary'!E$54:E$65)+SUM('1.  LRAMVA Summary'!E$66:E$67)*(MONTH($E77)-1)/12)*$H77</f>
        <v>0</v>
      </c>
      <c r="K77" s="229">
        <f>(SUM('1.  LRAMVA Summary'!F$54:F$65)+SUM('1.  LRAMVA Summary'!F$66:F$67)*(MONTH($E77)-1)/12)*$H77</f>
        <v>0</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v>
      </c>
    </row>
    <row r="78" spans="2:23" s="9" customFormat="1">
      <c r="B78" s="66"/>
      <c r="E78" s="213">
        <v>42095</v>
      </c>
      <c r="F78" s="213" t="s">
        <v>181</v>
      </c>
      <c r="G78" s="214" t="s">
        <v>66</v>
      </c>
      <c r="H78" s="228">
        <f>C$32/12</f>
        <v>9.1666666666666665E-4</v>
      </c>
      <c r="I78" s="229">
        <f>(SUM('1.  LRAMVA Summary'!D$54:D$65)+SUM('1.  LRAMVA Summary'!D$66:D$67)*(MONTH($E78)-1)/12)*$H78</f>
        <v>0</v>
      </c>
      <c r="J78" s="229">
        <f>(SUM('1.  LRAMVA Summary'!E$54:E$65)+SUM('1.  LRAMVA Summary'!E$66:E$67)*(MONTH($E78)-1)/12)*$H78</f>
        <v>0</v>
      </c>
      <c r="K78" s="229">
        <f>(SUM('1.  LRAMVA Summary'!F$54:F$65)+SUM('1.  LRAMVA Summary'!F$66:F$67)*(MONTH($E78)-1)/12)*$H78</f>
        <v>0</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0">SUM(I78:V78)</f>
        <v>0</v>
      </c>
    </row>
    <row r="79" spans="2:23" s="9" customFormat="1">
      <c r="B79" s="66"/>
      <c r="E79" s="213">
        <v>42125</v>
      </c>
      <c r="F79" s="213" t="s">
        <v>181</v>
      </c>
      <c r="G79" s="214" t="s">
        <v>66</v>
      </c>
      <c r="H79" s="228">
        <f t="shared" ref="H79:H80" si="21">C$32/12</f>
        <v>9.1666666666666665E-4</v>
      </c>
      <c r="I79" s="229">
        <f>(SUM('1.  LRAMVA Summary'!D$54:D$65)+SUM('1.  LRAMVA Summary'!D$66:D$67)*(MONTH($E79)-1)/12)*$H79</f>
        <v>0</v>
      </c>
      <c r="J79" s="229">
        <f>(SUM('1.  LRAMVA Summary'!E$54:E$65)+SUM('1.  LRAMVA Summary'!E$66:E$67)*(MONTH($E79)-1)/12)*$H79</f>
        <v>0</v>
      </c>
      <c r="K79" s="229">
        <f>(SUM('1.  LRAMVA Summary'!F$54:F$65)+SUM('1.  LRAMVA Summary'!F$66:F$67)*(MONTH($E79)-1)/12)*$H79</f>
        <v>0</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0"/>
        <v>0</v>
      </c>
    </row>
    <row r="80" spans="2:23" s="9" customFormat="1">
      <c r="B80" s="66"/>
      <c r="E80" s="213">
        <v>42156</v>
      </c>
      <c r="F80" s="213" t="s">
        <v>181</v>
      </c>
      <c r="G80" s="214" t="s">
        <v>66</v>
      </c>
      <c r="H80" s="228">
        <f t="shared" si="21"/>
        <v>9.1666666666666665E-4</v>
      </c>
      <c r="I80" s="229">
        <f>(SUM('1.  LRAMVA Summary'!D$54:D$65)+SUM('1.  LRAMVA Summary'!D$66:D$67)*(MONTH($E80)-1)/12)*$H80</f>
        <v>0</v>
      </c>
      <c r="J80" s="229">
        <f>(SUM('1.  LRAMVA Summary'!E$54:E$65)+SUM('1.  LRAMVA Summary'!E$66:E$67)*(MONTH($E80)-1)/12)*$H80</f>
        <v>0</v>
      </c>
      <c r="K80" s="229">
        <f>(SUM('1.  LRAMVA Summary'!F$54:F$65)+SUM('1.  LRAMVA Summary'!F$66:F$67)*(MONTH($E80)-1)/12)*$H80</f>
        <v>0</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0"/>
        <v>0</v>
      </c>
    </row>
    <row r="81" spans="2:23" s="9" customFormat="1">
      <c r="B81" s="66"/>
      <c r="E81" s="213">
        <v>42186</v>
      </c>
      <c r="F81" s="213" t="s">
        <v>181</v>
      </c>
      <c r="G81" s="214" t="s">
        <v>68</v>
      </c>
      <c r="H81" s="228">
        <f>C$33/12</f>
        <v>9.1666666666666665E-4</v>
      </c>
      <c r="I81" s="229">
        <f>(SUM('1.  LRAMVA Summary'!D$54:D$65)+SUM('1.  LRAMVA Summary'!D$66:D$67)*(MONTH($E81)-1)/12)*$H81</f>
        <v>0</v>
      </c>
      <c r="J81" s="229">
        <f>(SUM('1.  LRAMVA Summary'!E$54:E$65)+SUM('1.  LRAMVA Summary'!E$66:E$67)*(MONTH($E81)-1)/12)*$H81</f>
        <v>0</v>
      </c>
      <c r="K81" s="229">
        <f>(SUM('1.  LRAMVA Summary'!F$54:F$65)+SUM('1.  LRAMVA Summary'!F$66:F$67)*(MONTH($E81)-1)/12)*$H81</f>
        <v>0</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0"/>
        <v>0</v>
      </c>
    </row>
    <row r="82" spans="2:23" s="9" customFormat="1">
      <c r="B82" s="66"/>
      <c r="E82" s="213">
        <v>42217</v>
      </c>
      <c r="F82" s="213" t="s">
        <v>181</v>
      </c>
      <c r="G82" s="214" t="s">
        <v>68</v>
      </c>
      <c r="H82" s="228">
        <f t="shared" ref="H82:H83" si="22">C$33/12</f>
        <v>9.1666666666666665E-4</v>
      </c>
      <c r="I82" s="229">
        <f>(SUM('1.  LRAMVA Summary'!D$54:D$65)+SUM('1.  LRAMVA Summary'!D$66:D$67)*(MONTH($E82)-1)/12)*$H82</f>
        <v>0</v>
      </c>
      <c r="J82" s="229">
        <f>(SUM('1.  LRAMVA Summary'!E$54:E$65)+SUM('1.  LRAMVA Summary'!E$66:E$67)*(MONTH($E82)-1)/12)*$H82</f>
        <v>0</v>
      </c>
      <c r="K82" s="229">
        <f>(SUM('1.  LRAMVA Summary'!F$54:F$65)+SUM('1.  LRAMVA Summary'!F$66:F$67)*(MONTH($E82)-1)/12)*$H82</f>
        <v>0</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0"/>
        <v>0</v>
      </c>
    </row>
    <row r="83" spans="2:23" s="9" customFormat="1">
      <c r="B83" s="66"/>
      <c r="E83" s="213">
        <v>42248</v>
      </c>
      <c r="F83" s="213" t="s">
        <v>181</v>
      </c>
      <c r="G83" s="214" t="s">
        <v>68</v>
      </c>
      <c r="H83" s="228">
        <f t="shared" si="22"/>
        <v>9.1666666666666665E-4</v>
      </c>
      <c r="I83" s="229">
        <f>(SUM('1.  LRAMVA Summary'!D$54:D$65)+SUM('1.  LRAMVA Summary'!D$66:D$67)*(MONTH($E83)-1)/12)*$H83</f>
        <v>0</v>
      </c>
      <c r="J83" s="229">
        <f>(SUM('1.  LRAMVA Summary'!E$54:E$65)+SUM('1.  LRAMVA Summary'!E$66:E$67)*(MONTH($E83)-1)/12)*$H83</f>
        <v>0</v>
      </c>
      <c r="K83" s="229">
        <f>(SUM('1.  LRAMVA Summary'!F$54:F$65)+SUM('1.  LRAMVA Summary'!F$66:F$67)*(MONTH($E83)-1)/12)*$H83</f>
        <v>0</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0"/>
        <v>0</v>
      </c>
    </row>
    <row r="84" spans="2:23" s="9" customFormat="1">
      <c r="B84" s="66"/>
      <c r="E84" s="213">
        <v>42278</v>
      </c>
      <c r="F84" s="213" t="s">
        <v>181</v>
      </c>
      <c r="G84" s="214" t="s">
        <v>69</v>
      </c>
      <c r="H84" s="228">
        <f>C$34/12</f>
        <v>9.1666666666666665E-4</v>
      </c>
      <c r="I84" s="229">
        <f>(SUM('1.  LRAMVA Summary'!D$54:D$65)+SUM('1.  LRAMVA Summary'!D$66:D$67)*(MONTH($E84)-1)/12)*$H84</f>
        <v>0</v>
      </c>
      <c r="J84" s="229">
        <f>(SUM('1.  LRAMVA Summary'!E$54:E$65)+SUM('1.  LRAMVA Summary'!E$66:E$67)*(MONTH($E84)-1)/12)*$H84</f>
        <v>0</v>
      </c>
      <c r="K84" s="229">
        <f>(SUM('1.  LRAMVA Summary'!F$54:F$65)+SUM('1.  LRAMVA Summary'!F$66:F$67)*(MONTH($E84)-1)/12)*$H84</f>
        <v>0</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0"/>
        <v>0</v>
      </c>
    </row>
    <row r="85" spans="2:23" s="9" customFormat="1">
      <c r="B85" s="66"/>
      <c r="E85" s="213">
        <v>42309</v>
      </c>
      <c r="F85" s="213" t="s">
        <v>181</v>
      </c>
      <c r="G85" s="214" t="s">
        <v>69</v>
      </c>
      <c r="H85" s="228">
        <f t="shared" ref="H85:H86" si="23">C$34/12</f>
        <v>9.1666666666666665E-4</v>
      </c>
      <c r="I85" s="229">
        <f>(SUM('1.  LRAMVA Summary'!D$54:D$65)+SUM('1.  LRAMVA Summary'!D$66:D$67)*(MONTH($E85)-1)/12)*$H85</f>
        <v>0</v>
      </c>
      <c r="J85" s="229">
        <f>(SUM('1.  LRAMVA Summary'!E$54:E$65)+SUM('1.  LRAMVA Summary'!E$66:E$67)*(MONTH($E85)-1)/12)*$H85</f>
        <v>0</v>
      </c>
      <c r="K85" s="229">
        <f>(SUM('1.  LRAMVA Summary'!F$54:F$65)+SUM('1.  LRAMVA Summary'!F$66:F$67)*(MONTH($E85)-1)/12)*$H85</f>
        <v>0</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0"/>
        <v>0</v>
      </c>
    </row>
    <row r="86" spans="2:23" s="9" customFormat="1">
      <c r="B86" s="66"/>
      <c r="E86" s="213">
        <v>42339</v>
      </c>
      <c r="F86" s="213" t="s">
        <v>181</v>
      </c>
      <c r="G86" s="214" t="s">
        <v>69</v>
      </c>
      <c r="H86" s="228">
        <f t="shared" si="23"/>
        <v>9.1666666666666665E-4</v>
      </c>
      <c r="I86" s="229">
        <f>(SUM('1.  LRAMVA Summary'!D$54:D$65)+SUM('1.  LRAMVA Summary'!D$66:D$67)*(MONTH($E86)-1)/12)*$H86</f>
        <v>0</v>
      </c>
      <c r="J86" s="229">
        <f>(SUM('1.  LRAMVA Summary'!E$54:E$65)+SUM('1.  LRAMVA Summary'!E$66:E$67)*(MONTH($E86)-1)/12)*$H86</f>
        <v>0</v>
      </c>
      <c r="K86" s="229">
        <f>(SUM('1.  LRAMVA Summary'!F$54:F$65)+SUM('1.  LRAMVA Summary'!F$66:F$67)*(MONTH($E86)-1)/12)*$H86</f>
        <v>0</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0"/>
        <v>0</v>
      </c>
    </row>
    <row r="87" spans="2:23" s="9" customFormat="1" ht="15.75" thickBot="1">
      <c r="B87" s="66"/>
      <c r="E87" s="215" t="s">
        <v>465</v>
      </c>
      <c r="F87" s="215"/>
      <c r="G87" s="216"/>
      <c r="H87" s="217"/>
      <c r="I87" s="218">
        <f>SUM(I74:I86)</f>
        <v>0</v>
      </c>
      <c r="J87" s="218">
        <f>SUM(J74:J86)</f>
        <v>0</v>
      </c>
      <c r="K87" s="218">
        <f t="shared" ref="K87:O87" si="24">SUM(K74:K86)</f>
        <v>0</v>
      </c>
      <c r="L87" s="218">
        <f t="shared" si="24"/>
        <v>0</v>
      </c>
      <c r="M87" s="218">
        <f t="shared" si="24"/>
        <v>0</v>
      </c>
      <c r="N87" s="218">
        <f t="shared" si="24"/>
        <v>0</v>
      </c>
      <c r="O87" s="218">
        <f t="shared" si="24"/>
        <v>0</v>
      </c>
      <c r="P87" s="218">
        <f t="shared" ref="P87:V87" si="25">SUM(P74:P86)</f>
        <v>0</v>
      </c>
      <c r="Q87" s="218">
        <f t="shared" si="25"/>
        <v>0</v>
      </c>
      <c r="R87" s="218">
        <f t="shared" si="25"/>
        <v>0</v>
      </c>
      <c r="S87" s="218">
        <f t="shared" si="25"/>
        <v>0</v>
      </c>
      <c r="T87" s="218">
        <f t="shared" si="25"/>
        <v>0</v>
      </c>
      <c r="U87" s="218">
        <f t="shared" si="25"/>
        <v>0</v>
      </c>
      <c r="V87" s="218">
        <f t="shared" si="25"/>
        <v>0</v>
      </c>
      <c r="W87" s="218">
        <f>SUM(W74:W86)</f>
        <v>0</v>
      </c>
    </row>
    <row r="88" spans="2:23" s="9" customFormat="1" ht="15.75" thickTop="1">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0</v>
      </c>
      <c r="J89" s="227">
        <f t="shared" ref="J89" si="26">J87+J88</f>
        <v>0</v>
      </c>
      <c r="K89" s="227">
        <f t="shared" ref="K89" si="27">K87+K88</f>
        <v>0</v>
      </c>
      <c r="L89" s="227">
        <f t="shared" ref="L89" si="28">L87+L88</f>
        <v>0</v>
      </c>
      <c r="M89" s="227">
        <f t="shared" ref="M89" si="29">M87+M88</f>
        <v>0</v>
      </c>
      <c r="N89" s="227">
        <f t="shared" ref="N89" si="30">N87+N88</f>
        <v>0</v>
      </c>
      <c r="O89" s="227">
        <f t="shared" ref="O89:U89" si="31">O87+O88</f>
        <v>0</v>
      </c>
      <c r="P89" s="227">
        <f t="shared" si="31"/>
        <v>0</v>
      </c>
      <c r="Q89" s="227">
        <f t="shared" si="31"/>
        <v>0</v>
      </c>
      <c r="R89" s="227">
        <f t="shared" si="31"/>
        <v>0</v>
      </c>
      <c r="S89" s="227">
        <f t="shared" si="31"/>
        <v>0</v>
      </c>
      <c r="T89" s="227">
        <f t="shared" si="31"/>
        <v>0</v>
      </c>
      <c r="U89" s="227">
        <f t="shared" si="31"/>
        <v>0</v>
      </c>
      <c r="V89" s="227">
        <f t="shared" ref="V89" si="32">V87+V88</f>
        <v>0</v>
      </c>
      <c r="W89" s="227">
        <f t="shared" ref="W89" si="33">W87+W88</f>
        <v>0</v>
      </c>
    </row>
    <row r="90" spans="2:23" s="9" customFormat="1">
      <c r="B90" s="66"/>
      <c r="E90" s="213">
        <v>42370</v>
      </c>
      <c r="F90" s="213" t="s">
        <v>183</v>
      </c>
      <c r="G90" s="214" t="s">
        <v>65</v>
      </c>
      <c r="H90" s="228">
        <f>$C$35/12</f>
        <v>9.1666666666666665E-4</v>
      </c>
      <c r="I90" s="229">
        <f>(SUM('1.  LRAMVA Summary'!D$54:D$68)+SUM('1.  LRAMVA Summary'!D$69:D$70)*(MONTH($E90)-1)/12)*$H90</f>
        <v>0</v>
      </c>
      <c r="J90" s="229">
        <f>(SUM('1.  LRAMVA Summary'!E$54:E$68)+SUM('1.  LRAMVA Summary'!E$69:E$70)*(MONTH($E90)-1)/12)*$H90</f>
        <v>0</v>
      </c>
      <c r="K90" s="229">
        <f>(SUM('1.  LRAMVA Summary'!F$54:F$68)+SUM('1.  LRAMVA Summary'!F$69:F$70)*(MONTH($E90)-1)/12)*$H90</f>
        <v>0</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0</v>
      </c>
    </row>
    <row r="91" spans="2:23" s="9" customFormat="1">
      <c r="B91" s="66"/>
      <c r="E91" s="213">
        <v>42401</v>
      </c>
      <c r="F91" s="213" t="s">
        <v>183</v>
      </c>
      <c r="G91" s="214" t="s">
        <v>65</v>
      </c>
      <c r="H91" s="228">
        <f t="shared" ref="H91:H92" si="34">$C$35/12</f>
        <v>9.1666666666666665E-4</v>
      </c>
      <c r="I91" s="229">
        <f>(SUM('1.  LRAMVA Summary'!D$54:D$68)+SUM('1.  LRAMVA Summary'!D$69:D$70)*(MONTH($E91)-1)/12)*$H91</f>
        <v>0</v>
      </c>
      <c r="J91" s="229">
        <f>(SUM('1.  LRAMVA Summary'!E$54:E$68)+SUM('1.  LRAMVA Summary'!E$69:E$70)*(MONTH($E91)-1)/12)*$H91</f>
        <v>0</v>
      </c>
      <c r="K91" s="229">
        <f>(SUM('1.  LRAMVA Summary'!F$54:F$68)+SUM('1.  LRAMVA Summary'!F$69:F$70)*(MONTH($E91)-1)/12)*$H91</f>
        <v>0</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5">SUM(I91:V91)</f>
        <v>0</v>
      </c>
    </row>
    <row r="92" spans="2:23" s="9" customFormat="1" ht="14.25" customHeight="1">
      <c r="B92" s="66"/>
      <c r="E92" s="213">
        <v>42430</v>
      </c>
      <c r="F92" s="213" t="s">
        <v>183</v>
      </c>
      <c r="G92" s="214" t="s">
        <v>65</v>
      </c>
      <c r="H92" s="228">
        <f t="shared" si="34"/>
        <v>9.1666666666666665E-4</v>
      </c>
      <c r="I92" s="229">
        <f>(SUM('1.  LRAMVA Summary'!D$54:D$68)+SUM('1.  LRAMVA Summary'!D$69:D$70)*(MONTH($E92)-1)/12)*$H92</f>
        <v>0</v>
      </c>
      <c r="J92" s="229">
        <f>(SUM('1.  LRAMVA Summary'!E$54:E$68)+SUM('1.  LRAMVA Summary'!E$69:E$70)*(MONTH($E92)-1)/12)*$H92</f>
        <v>0</v>
      </c>
      <c r="K92" s="229">
        <f>(SUM('1.  LRAMVA Summary'!F$54:F$68)+SUM('1.  LRAMVA Summary'!F$69:F$70)*(MONTH($E92)-1)/12)*$H92</f>
        <v>0</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5"/>
        <v>0</v>
      </c>
    </row>
    <row r="93" spans="2:23" s="8" customFormat="1">
      <c r="B93" s="238"/>
      <c r="D93" s="9"/>
      <c r="E93" s="213">
        <v>42461</v>
      </c>
      <c r="F93" s="213" t="s">
        <v>183</v>
      </c>
      <c r="G93" s="214" t="s">
        <v>66</v>
      </c>
      <c r="H93" s="228">
        <f>$C$36/12</f>
        <v>9.1666666666666665E-4</v>
      </c>
      <c r="I93" s="229">
        <f>(SUM('1.  LRAMVA Summary'!D$54:D$68)+SUM('1.  LRAMVA Summary'!D$69:D$70)*(MONTH($E93)-1)/12)*$H93</f>
        <v>0</v>
      </c>
      <c r="J93" s="229">
        <f>(SUM('1.  LRAMVA Summary'!E$54:E$68)+SUM('1.  LRAMVA Summary'!E$69:E$70)*(MONTH($E93)-1)/12)*$H93</f>
        <v>0</v>
      </c>
      <c r="K93" s="229">
        <f>(SUM('1.  LRAMVA Summary'!F$54:F$68)+SUM('1.  LRAMVA Summary'!F$69:F$70)*(MONTH($E93)-1)/12)*$H93</f>
        <v>0</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5"/>
        <v>0</v>
      </c>
    </row>
    <row r="94" spans="2:23" s="9" customFormat="1">
      <c r="B94" s="66"/>
      <c r="E94" s="213">
        <v>42491</v>
      </c>
      <c r="F94" s="213" t="s">
        <v>183</v>
      </c>
      <c r="G94" s="214" t="s">
        <v>66</v>
      </c>
      <c r="H94" s="228">
        <f t="shared" ref="H94:H95" si="36">$C$36/12</f>
        <v>9.1666666666666665E-4</v>
      </c>
      <c r="I94" s="229">
        <f>(SUM('1.  LRAMVA Summary'!D$54:D$68)+SUM('1.  LRAMVA Summary'!D$69:D$70)*(MONTH($E94)-1)/12)*$H94</f>
        <v>0</v>
      </c>
      <c r="J94" s="229">
        <f>(SUM('1.  LRAMVA Summary'!E$54:E$68)+SUM('1.  LRAMVA Summary'!E$69:E$70)*(MONTH($E94)-1)/12)*$H94</f>
        <v>0</v>
      </c>
      <c r="K94" s="229">
        <f>(SUM('1.  LRAMVA Summary'!F$54:F$68)+SUM('1.  LRAMVA Summary'!F$69:F$70)*(MONTH($E94)-1)/12)*$H94</f>
        <v>0</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5"/>
        <v>0</v>
      </c>
    </row>
    <row r="95" spans="2:23" s="237" customFormat="1">
      <c r="B95" s="236"/>
      <c r="D95" s="9"/>
      <c r="E95" s="213">
        <v>42522</v>
      </c>
      <c r="F95" s="213" t="s">
        <v>183</v>
      </c>
      <c r="G95" s="214" t="s">
        <v>66</v>
      </c>
      <c r="H95" s="228">
        <f t="shared" si="36"/>
        <v>9.1666666666666665E-4</v>
      </c>
      <c r="I95" s="229">
        <f>(SUM('1.  LRAMVA Summary'!D$54:D$68)+SUM('1.  LRAMVA Summary'!D$69:D$70)*(MONTH($E95)-1)/12)*$H95</f>
        <v>0</v>
      </c>
      <c r="J95" s="229">
        <f>(SUM('1.  LRAMVA Summary'!E$54:E$68)+SUM('1.  LRAMVA Summary'!E$69:E$70)*(MONTH($E95)-1)/12)*$H95</f>
        <v>0</v>
      </c>
      <c r="K95" s="229">
        <f>(SUM('1.  LRAMVA Summary'!F$54:F$68)+SUM('1.  LRAMVA Summary'!F$69:F$70)*(MONTH($E95)-1)/12)*$H95</f>
        <v>0</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5"/>
        <v>0</v>
      </c>
    </row>
    <row r="96" spans="2:23" s="9" customFormat="1">
      <c r="B96" s="66"/>
      <c r="E96" s="213">
        <v>42552</v>
      </c>
      <c r="F96" s="213" t="s">
        <v>183</v>
      </c>
      <c r="G96" s="214" t="s">
        <v>68</v>
      </c>
      <c r="H96" s="228">
        <f>$C$37/12</f>
        <v>9.1666666666666665E-4</v>
      </c>
      <c r="I96" s="229">
        <f>(SUM('1.  LRAMVA Summary'!D$54:D$68)+SUM('1.  LRAMVA Summary'!D$69:D$70)*(MONTH($E96)-1)/12)*$H96</f>
        <v>0</v>
      </c>
      <c r="J96" s="229">
        <f>(SUM('1.  LRAMVA Summary'!E$54:E$68)+SUM('1.  LRAMVA Summary'!E$69:E$70)*(MONTH($E96)-1)/12)*$H96</f>
        <v>0</v>
      </c>
      <c r="K96" s="229">
        <f>(SUM('1.  LRAMVA Summary'!F$54:F$68)+SUM('1.  LRAMVA Summary'!F$69:F$70)*(MONTH($E96)-1)/12)*$H96</f>
        <v>0</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5"/>
        <v>0</v>
      </c>
    </row>
    <row r="97" spans="2:23" s="9" customFormat="1">
      <c r="B97" s="66"/>
      <c r="E97" s="213">
        <v>42583</v>
      </c>
      <c r="F97" s="213" t="s">
        <v>183</v>
      </c>
      <c r="G97" s="214" t="s">
        <v>68</v>
      </c>
      <c r="H97" s="228">
        <f t="shared" ref="H97:H98" si="37">$C$37/12</f>
        <v>9.1666666666666665E-4</v>
      </c>
      <c r="I97" s="229">
        <f>(SUM('1.  LRAMVA Summary'!D$54:D$68)+SUM('1.  LRAMVA Summary'!D$69:D$70)*(MONTH($E97)-1)/12)*$H97</f>
        <v>0</v>
      </c>
      <c r="J97" s="229">
        <f>(SUM('1.  LRAMVA Summary'!E$54:E$68)+SUM('1.  LRAMVA Summary'!E$69:E$70)*(MONTH($E97)-1)/12)*$H97</f>
        <v>0</v>
      </c>
      <c r="K97" s="229">
        <f>(SUM('1.  LRAMVA Summary'!F$54:F$68)+SUM('1.  LRAMVA Summary'!F$69:F$70)*(MONTH($E97)-1)/12)*$H97</f>
        <v>0</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5"/>
        <v>0</v>
      </c>
    </row>
    <row r="98" spans="2:23" s="9" customFormat="1">
      <c r="B98" s="66"/>
      <c r="E98" s="213">
        <v>42614</v>
      </c>
      <c r="F98" s="213" t="s">
        <v>183</v>
      </c>
      <c r="G98" s="214" t="s">
        <v>68</v>
      </c>
      <c r="H98" s="228">
        <f t="shared" si="37"/>
        <v>9.1666666666666665E-4</v>
      </c>
      <c r="I98" s="229">
        <f>(SUM('1.  LRAMVA Summary'!D$54:D$68)+SUM('1.  LRAMVA Summary'!D$69:D$70)*(MONTH($E98)-1)/12)*$H98</f>
        <v>0</v>
      </c>
      <c r="J98" s="229">
        <f>(SUM('1.  LRAMVA Summary'!E$54:E$68)+SUM('1.  LRAMVA Summary'!E$69:E$70)*(MONTH($E98)-1)/12)*$H98</f>
        <v>0</v>
      </c>
      <c r="K98" s="229">
        <f>(SUM('1.  LRAMVA Summary'!F$54:F$68)+SUM('1.  LRAMVA Summary'!F$69:F$70)*(MONTH($E98)-1)/12)*$H98</f>
        <v>0</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5"/>
        <v>0</v>
      </c>
    </row>
    <row r="99" spans="2:23" s="9" customFormat="1">
      <c r="B99" s="66"/>
      <c r="E99" s="213">
        <v>42644</v>
      </c>
      <c r="F99" s="213" t="s">
        <v>183</v>
      </c>
      <c r="G99" s="214" t="s">
        <v>69</v>
      </c>
      <c r="H99" s="209">
        <f>$C$38/12</f>
        <v>9.1666666666666665E-4</v>
      </c>
      <c r="I99" s="229">
        <f>(SUM('1.  LRAMVA Summary'!D$54:D$68)+SUM('1.  LRAMVA Summary'!D$69:D$70)*(MONTH($E99)-1)/12)*$H99</f>
        <v>0</v>
      </c>
      <c r="J99" s="229">
        <f>(SUM('1.  LRAMVA Summary'!E$54:E$68)+SUM('1.  LRAMVA Summary'!E$69:E$70)*(MONTH($E99)-1)/12)*$H99</f>
        <v>0</v>
      </c>
      <c r="K99" s="229">
        <f>(SUM('1.  LRAMVA Summary'!F$54:F$68)+SUM('1.  LRAMVA Summary'!F$69:F$70)*(MONTH($E99)-1)/12)*$H99</f>
        <v>0</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5"/>
        <v>0</v>
      </c>
    </row>
    <row r="100" spans="2:23" s="9" customFormat="1">
      <c r="B100" s="66"/>
      <c r="E100" s="213">
        <v>42675</v>
      </c>
      <c r="F100" s="213" t="s">
        <v>183</v>
      </c>
      <c r="G100" s="214" t="s">
        <v>69</v>
      </c>
      <c r="H100" s="209">
        <f t="shared" ref="H100:H101" si="38">$C$38/12</f>
        <v>9.1666666666666665E-4</v>
      </c>
      <c r="I100" s="229">
        <f>(SUM('1.  LRAMVA Summary'!D$54:D$68)+SUM('1.  LRAMVA Summary'!D$69:D$70)*(MONTH($E100)-1)/12)*$H100</f>
        <v>0</v>
      </c>
      <c r="J100" s="229">
        <f>(SUM('1.  LRAMVA Summary'!E$54:E$68)+SUM('1.  LRAMVA Summary'!E$69:E$70)*(MONTH($E100)-1)/12)*$H100</f>
        <v>0</v>
      </c>
      <c r="K100" s="229">
        <f>(SUM('1.  LRAMVA Summary'!F$54:F$68)+SUM('1.  LRAMVA Summary'!F$69:F$70)*(MONTH($E100)-1)/12)*$H100</f>
        <v>0</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5"/>
        <v>0</v>
      </c>
    </row>
    <row r="101" spans="2:23" s="9" customFormat="1">
      <c r="B101" s="66"/>
      <c r="E101" s="213">
        <v>42705</v>
      </c>
      <c r="F101" s="213" t="s">
        <v>183</v>
      </c>
      <c r="G101" s="214" t="s">
        <v>69</v>
      </c>
      <c r="H101" s="209">
        <f t="shared" si="38"/>
        <v>9.1666666666666665E-4</v>
      </c>
      <c r="I101" s="229">
        <f>(SUM('1.  LRAMVA Summary'!D$54:D$68)+SUM('1.  LRAMVA Summary'!D$69:D$70)*(MONTH($E101)-1)/12)*$H101</f>
        <v>0</v>
      </c>
      <c r="J101" s="229">
        <f>(SUM('1.  LRAMVA Summary'!E$54:E$68)+SUM('1.  LRAMVA Summary'!E$69:E$70)*(MONTH($E101)-1)/12)*$H101</f>
        <v>0</v>
      </c>
      <c r="K101" s="229">
        <f>(SUM('1.  LRAMVA Summary'!F$54:F$68)+SUM('1.  LRAMVA Summary'!F$69:F$70)*(MONTH($E101)-1)/12)*$H101</f>
        <v>0</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5"/>
        <v>0</v>
      </c>
    </row>
    <row r="102" spans="2:23" s="9" customFormat="1" ht="15.75" thickBot="1">
      <c r="B102" s="66"/>
      <c r="E102" s="215" t="s">
        <v>466</v>
      </c>
      <c r="F102" s="215"/>
      <c r="G102" s="216"/>
      <c r="H102" s="217"/>
      <c r="I102" s="218">
        <f>SUM(I89:I101)</f>
        <v>0</v>
      </c>
      <c r="J102" s="218">
        <f>SUM(J89:J101)</f>
        <v>0</v>
      </c>
      <c r="K102" s="218">
        <f t="shared" ref="K102:O102" si="39">SUM(K89:K101)</f>
        <v>0</v>
      </c>
      <c r="L102" s="218">
        <f t="shared" si="39"/>
        <v>0</v>
      </c>
      <c r="M102" s="218">
        <f t="shared" si="39"/>
        <v>0</v>
      </c>
      <c r="N102" s="218">
        <f t="shared" si="39"/>
        <v>0</v>
      </c>
      <c r="O102" s="218">
        <f t="shared" si="39"/>
        <v>0</v>
      </c>
      <c r="P102" s="218">
        <f t="shared" ref="P102:V102" si="40">SUM(P89:P101)</f>
        <v>0</v>
      </c>
      <c r="Q102" s="218">
        <f t="shared" si="40"/>
        <v>0</v>
      </c>
      <c r="R102" s="218">
        <f t="shared" si="40"/>
        <v>0</v>
      </c>
      <c r="S102" s="218">
        <f t="shared" si="40"/>
        <v>0</v>
      </c>
      <c r="T102" s="218">
        <f t="shared" si="40"/>
        <v>0</v>
      </c>
      <c r="U102" s="218">
        <f t="shared" si="40"/>
        <v>0</v>
      </c>
      <c r="V102" s="218">
        <f t="shared" si="40"/>
        <v>0</v>
      </c>
      <c r="W102" s="218">
        <f>SUM(W89:W101)</f>
        <v>0</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0</v>
      </c>
      <c r="J104" s="227">
        <f t="shared" ref="J104" si="41">J102+J103</f>
        <v>0</v>
      </c>
      <c r="K104" s="227">
        <f t="shared" ref="K104" si="42">K102+K103</f>
        <v>0</v>
      </c>
      <c r="L104" s="227">
        <f t="shared" ref="L104" si="43">L102+L103</f>
        <v>0</v>
      </c>
      <c r="M104" s="227">
        <f t="shared" ref="M104" si="44">M102+M103</f>
        <v>0</v>
      </c>
      <c r="N104" s="227">
        <f t="shared" ref="N104" si="45">N102+N103</f>
        <v>0</v>
      </c>
      <c r="O104" s="227">
        <f t="shared" ref="O104:V104" si="46">O102+O103</f>
        <v>0</v>
      </c>
      <c r="P104" s="227">
        <f t="shared" si="46"/>
        <v>0</v>
      </c>
      <c r="Q104" s="227">
        <f t="shared" si="46"/>
        <v>0</v>
      </c>
      <c r="R104" s="227">
        <f t="shared" si="46"/>
        <v>0</v>
      </c>
      <c r="S104" s="227">
        <f t="shared" si="46"/>
        <v>0</v>
      </c>
      <c r="T104" s="227">
        <f t="shared" si="46"/>
        <v>0</v>
      </c>
      <c r="U104" s="227">
        <f t="shared" si="46"/>
        <v>0</v>
      </c>
      <c r="V104" s="227">
        <f t="shared" si="46"/>
        <v>0</v>
      </c>
      <c r="W104" s="227">
        <f t="shared" ref="W104" si="47">W102+W103</f>
        <v>0</v>
      </c>
    </row>
    <row r="105" spans="2:23" s="9" customFormat="1">
      <c r="B105" s="66"/>
      <c r="E105" s="213">
        <v>42736</v>
      </c>
      <c r="F105" s="213" t="s">
        <v>184</v>
      </c>
      <c r="G105" s="214" t="s">
        <v>65</v>
      </c>
      <c r="H105" s="239">
        <f>$C$39/12</f>
        <v>9.1666666666666665E-4</v>
      </c>
      <c r="I105" s="229">
        <f>(SUM('1.  LRAMVA Summary'!D$54:D$71)+SUM('1.  LRAMVA Summary'!D$72:D$73)*(MONTH($E105)-1)/12)*$H105</f>
        <v>0</v>
      </c>
      <c r="J105" s="229">
        <f>(SUM('1.  LRAMVA Summary'!E$54:E$71)+SUM('1.  LRAMVA Summary'!E$72:E$73)*(MONTH($E105)-1)/12)*$H105</f>
        <v>0</v>
      </c>
      <c r="K105" s="229">
        <f>(SUM('1.  LRAMVA Summary'!F$54:F$71)+SUM('1.  LRAMVA Summary'!F$72:F$73)*(MONTH($E105)-1)/12)*$H105</f>
        <v>0</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0</v>
      </c>
    </row>
    <row r="106" spans="2:23" s="9" customFormat="1">
      <c r="B106" s="66"/>
      <c r="E106" s="213">
        <v>42767</v>
      </c>
      <c r="F106" s="213" t="s">
        <v>184</v>
      </c>
      <c r="G106" s="214" t="s">
        <v>65</v>
      </c>
      <c r="H106" s="239">
        <f t="shared" ref="H106:H107" si="48">$C$39/12</f>
        <v>9.1666666666666665E-4</v>
      </c>
      <c r="I106" s="229">
        <f>(SUM('1.  LRAMVA Summary'!D$54:D$71)+SUM('1.  LRAMVA Summary'!D$72:D$73)*(MONTH($E106)-1)/12)*$H106</f>
        <v>0</v>
      </c>
      <c r="J106" s="229">
        <f>(SUM('1.  LRAMVA Summary'!E$54:E$71)+SUM('1.  LRAMVA Summary'!E$72:E$73)*(MONTH($E106)-1)/12)*$H106</f>
        <v>0</v>
      </c>
      <c r="K106" s="229">
        <f>(SUM('1.  LRAMVA Summary'!F$54:F$71)+SUM('1.  LRAMVA Summary'!F$72:F$73)*(MONTH($E106)-1)/12)*$H106</f>
        <v>0</v>
      </c>
      <c r="L106" s="229">
        <f>(SUM('1.  LRAMVA Summary'!G$54:G$71)+SUM('1.  LRAMVA Summary'!G$72:G$73)*(MONTH($E106)-1)/12)*$H106</f>
        <v>0</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49">SUM(I106:V106)</f>
        <v>0</v>
      </c>
    </row>
    <row r="107" spans="2:23" s="9" customFormat="1">
      <c r="B107" s="66"/>
      <c r="E107" s="213">
        <v>42795</v>
      </c>
      <c r="F107" s="213" t="s">
        <v>184</v>
      </c>
      <c r="G107" s="214" t="s">
        <v>65</v>
      </c>
      <c r="H107" s="239">
        <f t="shared" si="48"/>
        <v>9.1666666666666665E-4</v>
      </c>
      <c r="I107" s="229">
        <f>(SUM('1.  LRAMVA Summary'!D$54:D$71)+SUM('1.  LRAMVA Summary'!D$72:D$73)*(MONTH($E107)-1)/12)*$H107</f>
        <v>0</v>
      </c>
      <c r="J107" s="229">
        <f>(SUM('1.  LRAMVA Summary'!E$54:E$71)+SUM('1.  LRAMVA Summary'!E$72:E$73)*(MONTH($E107)-1)/12)*$H107</f>
        <v>0</v>
      </c>
      <c r="K107" s="229">
        <f>(SUM('1.  LRAMVA Summary'!F$54:F$71)+SUM('1.  LRAMVA Summary'!F$72:F$73)*(MONTH($E107)-1)/12)*$H107</f>
        <v>0</v>
      </c>
      <c r="L107" s="229">
        <f>(SUM('1.  LRAMVA Summary'!G$54:G$71)+SUM('1.  LRAMVA Summary'!G$72:G$73)*(MONTH($E107)-1)/12)*$H107</f>
        <v>0</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49"/>
        <v>0</v>
      </c>
    </row>
    <row r="108" spans="2:23" s="8" customFormat="1">
      <c r="B108" s="238"/>
      <c r="E108" s="213">
        <v>42826</v>
      </c>
      <c r="F108" s="213" t="s">
        <v>184</v>
      </c>
      <c r="G108" s="214" t="s">
        <v>66</v>
      </c>
      <c r="H108" s="239">
        <f>$C$40/12</f>
        <v>9.1666666666666665E-4</v>
      </c>
      <c r="I108" s="229">
        <f>(SUM('1.  LRAMVA Summary'!D$54:D$71)+SUM('1.  LRAMVA Summary'!D$72:D$73)*(MONTH($E108)-1)/12)*$H108</f>
        <v>0</v>
      </c>
      <c r="J108" s="229">
        <f>(SUM('1.  LRAMVA Summary'!E$54:E$71)+SUM('1.  LRAMVA Summary'!E$72:E$73)*(MONTH($E108)-1)/12)*$H108</f>
        <v>0</v>
      </c>
      <c r="K108" s="229">
        <f>(SUM('1.  LRAMVA Summary'!F$54:F$71)+SUM('1.  LRAMVA Summary'!F$72:F$73)*(MONTH($E108)-1)/12)*$H108</f>
        <v>0</v>
      </c>
      <c r="L108" s="229">
        <f>(SUM('1.  LRAMVA Summary'!G$54:G$71)+SUM('1.  LRAMVA Summary'!G$72:G$73)*(MONTH($E108)-1)/12)*$H108</f>
        <v>0</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49"/>
        <v>0</v>
      </c>
    </row>
    <row r="109" spans="2:23" s="9" customFormat="1">
      <c r="B109" s="66"/>
      <c r="E109" s="213">
        <v>42856</v>
      </c>
      <c r="F109" s="213" t="s">
        <v>184</v>
      </c>
      <c r="G109" s="214" t="s">
        <v>66</v>
      </c>
      <c r="H109" s="239">
        <f t="shared" ref="H109:H110" si="50">$C$40/12</f>
        <v>9.1666666666666665E-4</v>
      </c>
      <c r="I109" s="229">
        <f>(SUM('1.  LRAMVA Summary'!D$54:D$71)+SUM('1.  LRAMVA Summary'!D$72:D$73)*(MONTH($E109)-1)/12)*$H109</f>
        <v>0</v>
      </c>
      <c r="J109" s="229">
        <f>(SUM('1.  LRAMVA Summary'!E$54:E$71)+SUM('1.  LRAMVA Summary'!E$72:E$73)*(MONTH($E109)-1)/12)*$H109</f>
        <v>0</v>
      </c>
      <c r="K109" s="229">
        <f>(SUM('1.  LRAMVA Summary'!F$54:F$71)+SUM('1.  LRAMVA Summary'!F$72:F$73)*(MONTH($E109)-1)/12)*$H109</f>
        <v>0</v>
      </c>
      <c r="L109" s="229">
        <f>(SUM('1.  LRAMVA Summary'!G$54:G$71)+SUM('1.  LRAMVA Summary'!G$72:G$73)*(MONTH($E109)-1)/12)*$H109</f>
        <v>0</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49"/>
        <v>0</v>
      </c>
    </row>
    <row r="110" spans="2:23" s="237" customFormat="1">
      <c r="B110" s="236"/>
      <c r="E110" s="213">
        <v>42887</v>
      </c>
      <c r="F110" s="213" t="s">
        <v>184</v>
      </c>
      <c r="G110" s="214" t="s">
        <v>66</v>
      </c>
      <c r="H110" s="239">
        <f t="shared" si="50"/>
        <v>9.1666666666666665E-4</v>
      </c>
      <c r="I110" s="229">
        <f>(SUM('1.  LRAMVA Summary'!D$54:D$71)+SUM('1.  LRAMVA Summary'!D$72:D$73)*(MONTH($E110)-1)/12)*$H110</f>
        <v>0</v>
      </c>
      <c r="J110" s="229">
        <f>(SUM('1.  LRAMVA Summary'!E$54:E$71)+SUM('1.  LRAMVA Summary'!E$72:E$73)*(MONTH($E110)-1)/12)*$H110</f>
        <v>0</v>
      </c>
      <c r="K110" s="229">
        <f>(SUM('1.  LRAMVA Summary'!F$54:F$71)+SUM('1.  LRAMVA Summary'!F$72:F$73)*(MONTH($E110)-1)/12)*$H110</f>
        <v>0</v>
      </c>
      <c r="L110" s="229">
        <f>(SUM('1.  LRAMVA Summary'!G$54:G$71)+SUM('1.  LRAMVA Summary'!G$72:G$73)*(MONTH($E110)-1)/12)*$H110</f>
        <v>0</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49"/>
        <v>0</v>
      </c>
    </row>
    <row r="111" spans="2:23" s="9" customFormat="1">
      <c r="B111" s="66"/>
      <c r="E111" s="213">
        <v>42917</v>
      </c>
      <c r="F111" s="213" t="s">
        <v>184</v>
      </c>
      <c r="G111" s="214" t="s">
        <v>68</v>
      </c>
      <c r="H111" s="239">
        <f>$C$41/12</f>
        <v>9.1666666666666665E-4</v>
      </c>
      <c r="I111" s="229">
        <f>(SUM('1.  LRAMVA Summary'!D$54:D$71)+SUM('1.  LRAMVA Summary'!D$72:D$73)*(MONTH($E111)-1)/12)*$H111</f>
        <v>0</v>
      </c>
      <c r="J111" s="229">
        <f>(SUM('1.  LRAMVA Summary'!E$54:E$71)+SUM('1.  LRAMVA Summary'!E$72:E$73)*(MONTH($E111)-1)/12)*$H111</f>
        <v>0</v>
      </c>
      <c r="K111" s="229">
        <f>(SUM('1.  LRAMVA Summary'!F$54:F$71)+SUM('1.  LRAMVA Summary'!F$72:F$73)*(MONTH($E111)-1)/12)*$H111</f>
        <v>0</v>
      </c>
      <c r="L111" s="229">
        <f>(SUM('1.  LRAMVA Summary'!G$54:G$71)+SUM('1.  LRAMVA Summary'!G$72:G$73)*(MONTH($E111)-1)/12)*$H111</f>
        <v>0</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49"/>
        <v>0</v>
      </c>
    </row>
    <row r="112" spans="2:23" s="9" customFormat="1">
      <c r="B112" s="66"/>
      <c r="E112" s="213">
        <v>42948</v>
      </c>
      <c r="F112" s="213" t="s">
        <v>184</v>
      </c>
      <c r="G112" s="214" t="s">
        <v>68</v>
      </c>
      <c r="H112" s="239">
        <f t="shared" ref="H112:H113" si="51">$C$41/12</f>
        <v>9.1666666666666665E-4</v>
      </c>
      <c r="I112" s="229">
        <f>(SUM('1.  LRAMVA Summary'!D$54:D$71)+SUM('1.  LRAMVA Summary'!D$72:D$73)*(MONTH($E112)-1)/12)*$H112</f>
        <v>0</v>
      </c>
      <c r="J112" s="229">
        <f>(SUM('1.  LRAMVA Summary'!E$54:E$71)+SUM('1.  LRAMVA Summary'!E$72:E$73)*(MONTH($E112)-1)/12)*$H112</f>
        <v>0</v>
      </c>
      <c r="K112" s="229">
        <f>(SUM('1.  LRAMVA Summary'!F$54:F$71)+SUM('1.  LRAMVA Summary'!F$72:F$73)*(MONTH($E112)-1)/12)*$H112</f>
        <v>0</v>
      </c>
      <c r="L112" s="229">
        <f>(SUM('1.  LRAMVA Summary'!G$54:G$71)+SUM('1.  LRAMVA Summary'!G$72:G$73)*(MONTH($E112)-1)/12)*$H112</f>
        <v>0</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49"/>
        <v>0</v>
      </c>
    </row>
    <row r="113" spans="2:23" s="9" customFormat="1">
      <c r="B113" s="66"/>
      <c r="E113" s="213">
        <v>42979</v>
      </c>
      <c r="F113" s="213" t="s">
        <v>184</v>
      </c>
      <c r="G113" s="214" t="s">
        <v>68</v>
      </c>
      <c r="H113" s="239">
        <f t="shared" si="51"/>
        <v>9.1666666666666665E-4</v>
      </c>
      <c r="I113" s="229">
        <f>(SUM('1.  LRAMVA Summary'!D$54:D$71)+SUM('1.  LRAMVA Summary'!D$72:D$73)*(MONTH($E113)-1)/12)*$H113</f>
        <v>0</v>
      </c>
      <c r="J113" s="229">
        <f>(SUM('1.  LRAMVA Summary'!E$54:E$71)+SUM('1.  LRAMVA Summary'!E$72:E$73)*(MONTH($E113)-1)/12)*$H113</f>
        <v>0</v>
      </c>
      <c r="K113" s="229">
        <f>(SUM('1.  LRAMVA Summary'!F$54:F$71)+SUM('1.  LRAMVA Summary'!F$72:F$73)*(MONTH($E113)-1)/12)*$H113</f>
        <v>0</v>
      </c>
      <c r="L113" s="229">
        <f>(SUM('1.  LRAMVA Summary'!G$54:G$71)+SUM('1.  LRAMVA Summary'!G$72:G$73)*(MONTH($E113)-1)/12)*$H113</f>
        <v>0</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49"/>
        <v>0</v>
      </c>
    </row>
    <row r="114" spans="2:23" s="9" customFormat="1">
      <c r="B114" s="66"/>
      <c r="E114" s="213">
        <v>43009</v>
      </c>
      <c r="F114" s="213" t="s">
        <v>184</v>
      </c>
      <c r="G114" s="214" t="s">
        <v>69</v>
      </c>
      <c r="H114" s="239">
        <f>$C$42/12</f>
        <v>1.25E-3</v>
      </c>
      <c r="I114" s="229">
        <f>(SUM('1.  LRAMVA Summary'!D$54:D$71)+SUM('1.  LRAMVA Summary'!D$72:D$73)*(MONTH($E114)-1)/12)*$H114</f>
        <v>0</v>
      </c>
      <c r="J114" s="229">
        <f>(SUM('1.  LRAMVA Summary'!E$54:E$71)+SUM('1.  LRAMVA Summary'!E$72:E$73)*(MONTH($E114)-1)/12)*$H114</f>
        <v>0</v>
      </c>
      <c r="K114" s="229">
        <f>(SUM('1.  LRAMVA Summary'!F$54:F$71)+SUM('1.  LRAMVA Summary'!F$72:F$73)*(MONTH($E114)-1)/12)*$H114</f>
        <v>0</v>
      </c>
      <c r="L114" s="229">
        <f>(SUM('1.  LRAMVA Summary'!G$54:G$71)+SUM('1.  LRAMVA Summary'!G$72:G$73)*(MONTH($E114)-1)/12)*$H114</f>
        <v>0</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49"/>
        <v>0</v>
      </c>
    </row>
    <row r="115" spans="2:23" s="9" customFormat="1">
      <c r="B115" s="66"/>
      <c r="E115" s="213">
        <v>43040</v>
      </c>
      <c r="F115" s="213" t="s">
        <v>184</v>
      </c>
      <c r="G115" s="214" t="s">
        <v>69</v>
      </c>
      <c r="H115" s="239">
        <f t="shared" ref="H115:H116" si="52">$C$42/12</f>
        <v>1.25E-3</v>
      </c>
      <c r="I115" s="229">
        <f>(SUM('1.  LRAMVA Summary'!D$54:D$71)+SUM('1.  LRAMVA Summary'!D$72:D$73)*(MONTH($E115)-1)/12)*$H115</f>
        <v>0</v>
      </c>
      <c r="J115" s="229">
        <f>(SUM('1.  LRAMVA Summary'!E$54:E$71)+SUM('1.  LRAMVA Summary'!E$72:E$73)*(MONTH($E115)-1)/12)*$H115</f>
        <v>0</v>
      </c>
      <c r="K115" s="229">
        <f>(SUM('1.  LRAMVA Summary'!F$54:F$71)+SUM('1.  LRAMVA Summary'!F$72:F$73)*(MONTH($E115)-1)/12)*$H115</f>
        <v>0</v>
      </c>
      <c r="L115" s="229">
        <f>(SUM('1.  LRAMVA Summary'!G$54:G$71)+SUM('1.  LRAMVA Summary'!G$72:G$73)*(MONTH($E115)-1)/12)*$H115</f>
        <v>0</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49"/>
        <v>0</v>
      </c>
    </row>
    <row r="116" spans="2:23" s="9" customFormat="1">
      <c r="B116" s="66"/>
      <c r="E116" s="213">
        <v>43070</v>
      </c>
      <c r="F116" s="213" t="s">
        <v>184</v>
      </c>
      <c r="G116" s="214" t="s">
        <v>69</v>
      </c>
      <c r="H116" s="239">
        <f t="shared" si="52"/>
        <v>1.25E-3</v>
      </c>
      <c r="I116" s="229">
        <f>(SUM('1.  LRAMVA Summary'!D$54:D$71)+SUM('1.  LRAMVA Summary'!D$72:D$73)*(MONTH($E116)-1)/12)*$H116</f>
        <v>0</v>
      </c>
      <c r="J116" s="229">
        <f>(SUM('1.  LRAMVA Summary'!E$54:E$71)+SUM('1.  LRAMVA Summary'!E$72:E$73)*(MONTH($E116)-1)/12)*$H116</f>
        <v>0</v>
      </c>
      <c r="K116" s="229">
        <f>(SUM('1.  LRAMVA Summary'!F$54:F$71)+SUM('1.  LRAMVA Summary'!F$72:F$73)*(MONTH($E116)-1)/12)*$H116</f>
        <v>0</v>
      </c>
      <c r="L116" s="229">
        <f>(SUM('1.  LRAMVA Summary'!G$54:G$71)+SUM('1.  LRAMVA Summary'!G$72:G$73)*(MONTH($E116)-1)/12)*$H116</f>
        <v>0</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49"/>
        <v>0</v>
      </c>
    </row>
    <row r="117" spans="2:23" s="9" customFormat="1" ht="15.75" thickBot="1">
      <c r="B117" s="66"/>
      <c r="E117" s="215" t="s">
        <v>467</v>
      </c>
      <c r="F117" s="215"/>
      <c r="G117" s="216"/>
      <c r="H117" s="217"/>
      <c r="I117" s="218">
        <f>SUM(I104:I116)</f>
        <v>0</v>
      </c>
      <c r="J117" s="218">
        <f>SUM(J104:J116)</f>
        <v>0</v>
      </c>
      <c r="K117" s="218">
        <f t="shared" ref="K117:O117" si="53">SUM(K104:K116)</f>
        <v>0</v>
      </c>
      <c r="L117" s="218">
        <f t="shared" si="53"/>
        <v>0</v>
      </c>
      <c r="M117" s="218">
        <f t="shared" si="53"/>
        <v>0</v>
      </c>
      <c r="N117" s="218">
        <f t="shared" si="53"/>
        <v>0</v>
      </c>
      <c r="O117" s="218">
        <f t="shared" si="53"/>
        <v>0</v>
      </c>
      <c r="P117" s="218">
        <f t="shared" ref="P117:V117" si="54">SUM(P104:P116)</f>
        <v>0</v>
      </c>
      <c r="Q117" s="218">
        <f t="shared" si="54"/>
        <v>0</v>
      </c>
      <c r="R117" s="218">
        <f t="shared" si="54"/>
        <v>0</v>
      </c>
      <c r="S117" s="218">
        <f t="shared" si="54"/>
        <v>0</v>
      </c>
      <c r="T117" s="218">
        <f t="shared" si="54"/>
        <v>0</v>
      </c>
      <c r="U117" s="218">
        <f t="shared" si="54"/>
        <v>0</v>
      </c>
      <c r="V117" s="218">
        <f t="shared" si="54"/>
        <v>0</v>
      </c>
      <c r="W117" s="218">
        <f>SUM(W104:W116)</f>
        <v>0</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0</v>
      </c>
      <c r="J119" s="227">
        <f t="shared" ref="J119" si="55">J117+J118</f>
        <v>0</v>
      </c>
      <c r="K119" s="227">
        <f t="shared" ref="K119" si="56">K117+K118</f>
        <v>0</v>
      </c>
      <c r="L119" s="227">
        <f t="shared" ref="L119" si="57">L117+L118</f>
        <v>0</v>
      </c>
      <c r="M119" s="227">
        <f t="shared" ref="M119" si="58">M117+M118</f>
        <v>0</v>
      </c>
      <c r="N119" s="227">
        <f t="shared" ref="N119" si="59">N117+N118</f>
        <v>0</v>
      </c>
      <c r="O119" s="227">
        <f t="shared" ref="O119:V119" si="60">O117+O118</f>
        <v>0</v>
      </c>
      <c r="P119" s="227">
        <f t="shared" si="60"/>
        <v>0</v>
      </c>
      <c r="Q119" s="227">
        <f t="shared" si="60"/>
        <v>0</v>
      </c>
      <c r="R119" s="227">
        <f t="shared" si="60"/>
        <v>0</v>
      </c>
      <c r="S119" s="227">
        <f t="shared" si="60"/>
        <v>0</v>
      </c>
      <c r="T119" s="227">
        <f t="shared" si="60"/>
        <v>0</v>
      </c>
      <c r="U119" s="227">
        <f t="shared" si="60"/>
        <v>0</v>
      </c>
      <c r="V119" s="227">
        <f t="shared" si="60"/>
        <v>0</v>
      </c>
      <c r="W119" s="227">
        <f t="shared" ref="W119" si="61">W117+W118</f>
        <v>0</v>
      </c>
    </row>
    <row r="120" spans="2:23" s="9" customFormat="1">
      <c r="B120" s="66"/>
      <c r="E120" s="213">
        <v>43101</v>
      </c>
      <c r="F120" s="213" t="s">
        <v>185</v>
      </c>
      <c r="G120" s="214" t="s">
        <v>65</v>
      </c>
      <c r="H120" s="239">
        <f>$C$43/12</f>
        <v>1.25E-3</v>
      </c>
      <c r="I120" s="229">
        <f>(SUM('1.  LRAMVA Summary'!D$54:D$74)+SUM('1.  LRAMVA Summary'!D$75:D$76)*(MONTH($E120)-1)/12)*$H120</f>
        <v>0</v>
      </c>
      <c r="J120" s="229">
        <f>(SUM('1.  LRAMVA Summary'!E$54:E$74)+SUM('1.  LRAMVA Summary'!E$75:E$76)*(MONTH($E120)-1)/12)*$H120</f>
        <v>0</v>
      </c>
      <c r="K120" s="229">
        <f>(SUM('1.  LRAMVA Summary'!F$54:F$74)+SUM('1.  LRAMVA Summary'!F$75:F$76)*(MONTH($E120)-1)/12)*$H120</f>
        <v>0</v>
      </c>
      <c r="L120" s="229">
        <f>(SUM('1.  LRAMVA Summary'!G$54:G$74)+SUM('1.  LRAMVA Summary'!G$75:G$76)*(MONTH($E120)-1)/12)*$H120</f>
        <v>0</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0</v>
      </c>
    </row>
    <row r="121" spans="2:23" s="9" customFormat="1">
      <c r="B121" s="66"/>
      <c r="E121" s="213">
        <v>43132</v>
      </c>
      <c r="F121" s="213" t="s">
        <v>185</v>
      </c>
      <c r="G121" s="214" t="s">
        <v>65</v>
      </c>
      <c r="H121" s="239">
        <f t="shared" ref="H121:H122" si="62">$C$43/12</f>
        <v>1.25E-3</v>
      </c>
      <c r="I121" s="229">
        <f>(SUM('1.  LRAMVA Summary'!D$54:D$74)+SUM('1.  LRAMVA Summary'!D$75:D$76)*(MONTH($E121)-1)/12)*$H121</f>
        <v>0</v>
      </c>
      <c r="J121" s="229">
        <f>(SUM('1.  LRAMVA Summary'!E$54:E$74)+SUM('1.  LRAMVA Summary'!E$75:E$76)*(MONTH($E121)-1)/12)*$H121</f>
        <v>0</v>
      </c>
      <c r="K121" s="229">
        <f>(SUM('1.  LRAMVA Summary'!F$54:F$74)+SUM('1.  LRAMVA Summary'!F$75:F$76)*(MONTH($E121)-1)/12)*$H121</f>
        <v>0</v>
      </c>
      <c r="L121" s="229">
        <f>(SUM('1.  LRAMVA Summary'!G$54:G$74)+SUM('1.  LRAMVA Summary'!G$75:G$76)*(MONTH($E121)-1)/12)*$H121</f>
        <v>0</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3">SUM(I121:V121)</f>
        <v>0</v>
      </c>
    </row>
    <row r="122" spans="2:23" s="9" customFormat="1">
      <c r="B122" s="66"/>
      <c r="E122" s="213">
        <v>43160</v>
      </c>
      <c r="F122" s="213" t="s">
        <v>185</v>
      </c>
      <c r="G122" s="214" t="s">
        <v>65</v>
      </c>
      <c r="H122" s="239">
        <f t="shared" si="62"/>
        <v>1.25E-3</v>
      </c>
      <c r="I122" s="229">
        <f>(SUM('1.  LRAMVA Summary'!D$54:D$74)+SUM('1.  LRAMVA Summary'!D$75:D$76)*(MONTH($E122)-1)/12)*$H122</f>
        <v>0</v>
      </c>
      <c r="J122" s="229">
        <f>(SUM('1.  LRAMVA Summary'!E$54:E$74)+SUM('1.  LRAMVA Summary'!E$75:E$76)*(MONTH($E122)-1)/12)*$H122</f>
        <v>0</v>
      </c>
      <c r="K122" s="229">
        <f>(SUM('1.  LRAMVA Summary'!F$54:F$74)+SUM('1.  LRAMVA Summary'!F$75:F$76)*(MONTH($E122)-1)/12)*$H122</f>
        <v>0</v>
      </c>
      <c r="L122" s="229">
        <f>(SUM('1.  LRAMVA Summary'!G$54:G$74)+SUM('1.  LRAMVA Summary'!G$75:G$76)*(MONTH($E122)-1)/12)*$H122</f>
        <v>0</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3"/>
        <v>0</v>
      </c>
    </row>
    <row r="123" spans="2:23" s="8" customFormat="1">
      <c r="B123" s="238"/>
      <c r="E123" s="213">
        <v>43191</v>
      </c>
      <c r="F123" s="213" t="s">
        <v>185</v>
      </c>
      <c r="G123" s="214" t="s">
        <v>66</v>
      </c>
      <c r="H123" s="239">
        <f>$C$44/12</f>
        <v>1.575E-3</v>
      </c>
      <c r="I123" s="229">
        <f>(SUM('1.  LRAMVA Summary'!D$54:D$74)+SUM('1.  LRAMVA Summary'!D$75:D$76)*(MONTH($E123)-1)/12)*$H123</f>
        <v>0</v>
      </c>
      <c r="J123" s="229">
        <f>(SUM('1.  LRAMVA Summary'!E$54:E$74)+SUM('1.  LRAMVA Summary'!E$75:E$76)*(MONTH($E123)-1)/12)*$H123</f>
        <v>0</v>
      </c>
      <c r="K123" s="229">
        <f>(SUM('1.  LRAMVA Summary'!F$54:F$74)+SUM('1.  LRAMVA Summary'!F$75:F$76)*(MONTH($E123)-1)/12)*$H123</f>
        <v>0</v>
      </c>
      <c r="L123" s="229">
        <f>(SUM('1.  LRAMVA Summary'!G$54:G$74)+SUM('1.  LRAMVA Summary'!G$75:G$76)*(MONTH($E123)-1)/12)*$H123</f>
        <v>0</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3"/>
        <v>0</v>
      </c>
    </row>
    <row r="124" spans="2:23" s="9" customFormat="1">
      <c r="B124" s="66"/>
      <c r="E124" s="213">
        <v>43221</v>
      </c>
      <c r="F124" s="213" t="s">
        <v>185</v>
      </c>
      <c r="G124" s="214" t="s">
        <v>66</v>
      </c>
      <c r="H124" s="239">
        <f t="shared" ref="H124:H125" si="64">$C$44/12</f>
        <v>1.575E-3</v>
      </c>
      <c r="I124" s="229">
        <f>(SUM('1.  LRAMVA Summary'!D$54:D$74)+SUM('1.  LRAMVA Summary'!D$75:D$76)*(MONTH($E124)-1)/12)*$H124</f>
        <v>0</v>
      </c>
      <c r="J124" s="229">
        <f>(SUM('1.  LRAMVA Summary'!E$54:E$74)+SUM('1.  LRAMVA Summary'!E$75:E$76)*(MONTH($E124)-1)/12)*$H124</f>
        <v>0</v>
      </c>
      <c r="K124" s="229">
        <f>(SUM('1.  LRAMVA Summary'!F$54:F$74)+SUM('1.  LRAMVA Summary'!F$75:F$76)*(MONTH($E124)-1)/12)*$H124</f>
        <v>0</v>
      </c>
      <c r="L124" s="229">
        <f>(SUM('1.  LRAMVA Summary'!G$54:G$74)+SUM('1.  LRAMVA Summary'!G$75:G$76)*(MONTH($E124)-1)/12)*$H124</f>
        <v>0</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3"/>
        <v>0</v>
      </c>
    </row>
    <row r="125" spans="2:23" s="237" customFormat="1">
      <c r="B125" s="236"/>
      <c r="E125" s="213">
        <v>43252</v>
      </c>
      <c r="F125" s="213" t="s">
        <v>185</v>
      </c>
      <c r="G125" s="214" t="s">
        <v>66</v>
      </c>
      <c r="H125" s="239">
        <f t="shared" si="64"/>
        <v>1.575E-3</v>
      </c>
      <c r="I125" s="229">
        <f>(SUM('1.  LRAMVA Summary'!D$54:D$74)+SUM('1.  LRAMVA Summary'!D$75:D$76)*(MONTH($E125)-1)/12)*$H125</f>
        <v>0</v>
      </c>
      <c r="J125" s="229">
        <f>(SUM('1.  LRAMVA Summary'!E$54:E$74)+SUM('1.  LRAMVA Summary'!E$75:E$76)*(MONTH($E125)-1)/12)*$H125</f>
        <v>0</v>
      </c>
      <c r="K125" s="229">
        <f>(SUM('1.  LRAMVA Summary'!F$54:F$74)+SUM('1.  LRAMVA Summary'!F$75:F$76)*(MONTH($E125)-1)/12)*$H125</f>
        <v>0</v>
      </c>
      <c r="L125" s="229">
        <f>(SUM('1.  LRAMVA Summary'!G$54:G$74)+SUM('1.  LRAMVA Summary'!G$75:G$76)*(MONTH($E125)-1)/12)*$H125</f>
        <v>0</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3"/>
        <v>0</v>
      </c>
    </row>
    <row r="126" spans="2:23" s="9" customFormat="1">
      <c r="B126" s="66"/>
      <c r="E126" s="213">
        <v>43282</v>
      </c>
      <c r="F126" s="213" t="s">
        <v>185</v>
      </c>
      <c r="G126" s="214" t="s">
        <v>68</v>
      </c>
      <c r="H126" s="239">
        <f>$C$45/12</f>
        <v>1.575E-3</v>
      </c>
      <c r="I126" s="229">
        <f>(SUM('1.  LRAMVA Summary'!D$54:D$74)+SUM('1.  LRAMVA Summary'!D$75:D$76)*(MONTH($E126)-1)/12)*$H126</f>
        <v>0</v>
      </c>
      <c r="J126" s="229">
        <f>(SUM('1.  LRAMVA Summary'!E$54:E$74)+SUM('1.  LRAMVA Summary'!E$75:E$76)*(MONTH($E126)-1)/12)*$H126</f>
        <v>0</v>
      </c>
      <c r="K126" s="229">
        <f>(SUM('1.  LRAMVA Summary'!F$54:F$74)+SUM('1.  LRAMVA Summary'!F$75:F$76)*(MONTH($E126)-1)/12)*$H126</f>
        <v>0</v>
      </c>
      <c r="L126" s="229">
        <f>(SUM('1.  LRAMVA Summary'!G$54:G$74)+SUM('1.  LRAMVA Summary'!G$75:G$76)*(MONTH($E126)-1)/12)*$H126</f>
        <v>0</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3"/>
        <v>0</v>
      </c>
    </row>
    <row r="127" spans="2:23" s="9" customFormat="1">
      <c r="B127" s="66"/>
      <c r="E127" s="213">
        <v>43313</v>
      </c>
      <c r="F127" s="213" t="s">
        <v>185</v>
      </c>
      <c r="G127" s="214" t="s">
        <v>68</v>
      </c>
      <c r="H127" s="239">
        <f t="shared" ref="H127:H128" si="65">$C$45/12</f>
        <v>1.575E-3</v>
      </c>
      <c r="I127" s="229">
        <f>(SUM('1.  LRAMVA Summary'!D$54:D$74)+SUM('1.  LRAMVA Summary'!D$75:D$76)*(MONTH($E127)-1)/12)*$H127</f>
        <v>0</v>
      </c>
      <c r="J127" s="229">
        <f>(SUM('1.  LRAMVA Summary'!E$54:E$74)+SUM('1.  LRAMVA Summary'!E$75:E$76)*(MONTH($E127)-1)/12)*$H127</f>
        <v>0</v>
      </c>
      <c r="K127" s="229">
        <f>(SUM('1.  LRAMVA Summary'!F$54:F$74)+SUM('1.  LRAMVA Summary'!F$75:F$76)*(MONTH($E127)-1)/12)*$H127</f>
        <v>0</v>
      </c>
      <c r="L127" s="229">
        <f>(SUM('1.  LRAMVA Summary'!G$54:G$74)+SUM('1.  LRAMVA Summary'!G$75:G$76)*(MONTH($E127)-1)/12)*$H127</f>
        <v>0</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3"/>
        <v>0</v>
      </c>
    </row>
    <row r="128" spans="2:23" s="9" customFormat="1">
      <c r="B128" s="66"/>
      <c r="E128" s="213">
        <v>43344</v>
      </c>
      <c r="F128" s="213" t="s">
        <v>185</v>
      </c>
      <c r="G128" s="214" t="s">
        <v>68</v>
      </c>
      <c r="H128" s="239">
        <f t="shared" si="65"/>
        <v>1.575E-3</v>
      </c>
      <c r="I128" s="229">
        <f>(SUM('1.  LRAMVA Summary'!D$54:D$74)+SUM('1.  LRAMVA Summary'!D$75:D$76)*(MONTH($E128)-1)/12)*$H128</f>
        <v>0</v>
      </c>
      <c r="J128" s="229">
        <f>(SUM('1.  LRAMVA Summary'!E$54:E$74)+SUM('1.  LRAMVA Summary'!E$75:E$76)*(MONTH($E128)-1)/12)*$H128</f>
        <v>0</v>
      </c>
      <c r="K128" s="229">
        <f>(SUM('1.  LRAMVA Summary'!F$54:F$74)+SUM('1.  LRAMVA Summary'!F$75:F$76)*(MONTH($E128)-1)/12)*$H128</f>
        <v>0</v>
      </c>
      <c r="L128" s="229">
        <f>(SUM('1.  LRAMVA Summary'!G$54:G$74)+SUM('1.  LRAMVA Summary'!G$75:G$76)*(MONTH($E128)-1)/12)*$H128</f>
        <v>0</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3"/>
        <v>0</v>
      </c>
    </row>
    <row r="129" spans="2:23" s="9" customFormat="1">
      <c r="B129" s="66"/>
      <c r="E129" s="213">
        <v>43374</v>
      </c>
      <c r="F129" s="213" t="s">
        <v>185</v>
      </c>
      <c r="G129" s="214" t="s">
        <v>69</v>
      </c>
      <c r="H129" s="239">
        <f>$C$46/12</f>
        <v>1.8083333333333335E-3</v>
      </c>
      <c r="I129" s="229">
        <f>(SUM('1.  LRAMVA Summary'!D$54:D$74)+SUM('1.  LRAMVA Summary'!D$75:D$76)*(MONTH($E129)-1)/12)*$H129</f>
        <v>0</v>
      </c>
      <c r="J129" s="229">
        <f>(SUM('1.  LRAMVA Summary'!E$54:E$74)+SUM('1.  LRAMVA Summary'!E$75:E$76)*(MONTH($E129)-1)/12)*$H129</f>
        <v>0</v>
      </c>
      <c r="K129" s="229">
        <f>(SUM('1.  LRAMVA Summary'!F$54:F$74)+SUM('1.  LRAMVA Summary'!F$75:F$76)*(MONTH($E129)-1)/12)*$H129</f>
        <v>0</v>
      </c>
      <c r="L129" s="229">
        <f>(SUM('1.  LRAMVA Summary'!G$54:G$74)+SUM('1.  LRAMVA Summary'!G$75:G$76)*(MONTH($E129)-1)/12)*$H129</f>
        <v>0</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3"/>
        <v>0</v>
      </c>
    </row>
    <row r="130" spans="2:23" s="9" customFormat="1">
      <c r="B130" s="66"/>
      <c r="E130" s="213">
        <v>43405</v>
      </c>
      <c r="F130" s="213" t="s">
        <v>185</v>
      </c>
      <c r="G130" s="214" t="s">
        <v>69</v>
      </c>
      <c r="H130" s="239">
        <f t="shared" ref="H130:H131" si="66">$C$46/12</f>
        <v>1.8083333333333335E-3</v>
      </c>
      <c r="I130" s="229">
        <f>(SUM('1.  LRAMVA Summary'!D$54:D$74)+SUM('1.  LRAMVA Summary'!D$75:D$76)*(MONTH($E130)-1)/12)*$H130</f>
        <v>0</v>
      </c>
      <c r="J130" s="229">
        <f>(SUM('1.  LRAMVA Summary'!E$54:E$74)+SUM('1.  LRAMVA Summary'!E$75:E$76)*(MONTH($E130)-1)/12)*$H130</f>
        <v>0</v>
      </c>
      <c r="K130" s="229">
        <f>(SUM('1.  LRAMVA Summary'!F$54:F$74)+SUM('1.  LRAMVA Summary'!F$75:F$76)*(MONTH($E130)-1)/12)*$H130</f>
        <v>0</v>
      </c>
      <c r="L130" s="229">
        <f>(SUM('1.  LRAMVA Summary'!G$54:G$74)+SUM('1.  LRAMVA Summary'!G$75:G$76)*(MONTH($E130)-1)/12)*$H130</f>
        <v>0</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3"/>
        <v>0</v>
      </c>
    </row>
    <row r="131" spans="2:23" s="9" customFormat="1">
      <c r="B131" s="66"/>
      <c r="E131" s="213">
        <v>43435</v>
      </c>
      <c r="F131" s="213" t="s">
        <v>185</v>
      </c>
      <c r="G131" s="214" t="s">
        <v>69</v>
      </c>
      <c r="H131" s="239">
        <f t="shared" si="66"/>
        <v>1.8083333333333335E-3</v>
      </c>
      <c r="I131" s="229">
        <f>(SUM('1.  LRAMVA Summary'!D$54:D$74)+SUM('1.  LRAMVA Summary'!D$75:D$76)*(MONTH($E131)-1)/12)*$H131</f>
        <v>0</v>
      </c>
      <c r="J131" s="229">
        <f>(SUM('1.  LRAMVA Summary'!E$54:E$74)+SUM('1.  LRAMVA Summary'!E$75:E$76)*(MONTH($E131)-1)/12)*$H131</f>
        <v>0</v>
      </c>
      <c r="K131" s="229">
        <f>(SUM('1.  LRAMVA Summary'!F$54:F$74)+SUM('1.  LRAMVA Summary'!F$75:F$76)*(MONTH($E131)-1)/12)*$H131</f>
        <v>0</v>
      </c>
      <c r="L131" s="229">
        <f>(SUM('1.  LRAMVA Summary'!G$54:G$74)+SUM('1.  LRAMVA Summary'!G$75:G$76)*(MONTH($E131)-1)/12)*$H131</f>
        <v>0</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3"/>
        <v>0</v>
      </c>
    </row>
    <row r="132" spans="2:23" s="9" customFormat="1" ht="15.75" thickBot="1">
      <c r="B132" s="66"/>
      <c r="E132" s="215" t="s">
        <v>468</v>
      </c>
      <c r="F132" s="215"/>
      <c r="G132" s="216"/>
      <c r="H132" s="217"/>
      <c r="I132" s="218">
        <f>SUM(I119:I131)</f>
        <v>0</v>
      </c>
      <c r="J132" s="218">
        <f>SUM(J119:J131)</f>
        <v>0</v>
      </c>
      <c r="K132" s="218">
        <f t="shared" ref="K132:O132" si="67">SUM(K119:K131)</f>
        <v>0</v>
      </c>
      <c r="L132" s="218">
        <f t="shared" si="67"/>
        <v>0</v>
      </c>
      <c r="M132" s="218">
        <f t="shared" si="67"/>
        <v>0</v>
      </c>
      <c r="N132" s="218">
        <f t="shared" si="67"/>
        <v>0</v>
      </c>
      <c r="O132" s="218">
        <f t="shared" si="67"/>
        <v>0</v>
      </c>
      <c r="P132" s="218">
        <f t="shared" ref="P132:V132" si="68">SUM(P119:P131)</f>
        <v>0</v>
      </c>
      <c r="Q132" s="218">
        <f t="shared" si="68"/>
        <v>0</v>
      </c>
      <c r="R132" s="218">
        <f t="shared" si="68"/>
        <v>0</v>
      </c>
      <c r="S132" s="218">
        <f t="shared" si="68"/>
        <v>0</v>
      </c>
      <c r="T132" s="218">
        <f t="shared" si="68"/>
        <v>0</v>
      </c>
      <c r="U132" s="218">
        <f t="shared" si="68"/>
        <v>0</v>
      </c>
      <c r="V132" s="218">
        <f t="shared" si="68"/>
        <v>0</v>
      </c>
      <c r="W132" s="218">
        <f>SUM(W119:W131)</f>
        <v>0</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0</v>
      </c>
      <c r="J134" s="227">
        <f t="shared" ref="J134" si="69">J132+J133</f>
        <v>0</v>
      </c>
      <c r="K134" s="227">
        <f t="shared" ref="K134" si="70">K132+K133</f>
        <v>0</v>
      </c>
      <c r="L134" s="227">
        <f t="shared" ref="L134" si="71">L132+L133</f>
        <v>0</v>
      </c>
      <c r="M134" s="227">
        <f t="shared" ref="M134" si="72">M132+M133</f>
        <v>0</v>
      </c>
      <c r="N134" s="227">
        <f t="shared" ref="N134" si="73">N132+N133</f>
        <v>0</v>
      </c>
      <c r="O134" s="227">
        <f t="shared" ref="O134:V134" si="74">O132+O133</f>
        <v>0</v>
      </c>
      <c r="P134" s="227">
        <f t="shared" si="74"/>
        <v>0</v>
      </c>
      <c r="Q134" s="227">
        <f t="shared" si="74"/>
        <v>0</v>
      </c>
      <c r="R134" s="227">
        <f t="shared" si="74"/>
        <v>0</v>
      </c>
      <c r="S134" s="227">
        <f t="shared" si="74"/>
        <v>0</v>
      </c>
      <c r="T134" s="227">
        <f t="shared" si="74"/>
        <v>0</v>
      </c>
      <c r="U134" s="227">
        <f t="shared" si="74"/>
        <v>0</v>
      </c>
      <c r="V134" s="227">
        <f t="shared" si="74"/>
        <v>0</v>
      </c>
      <c r="W134" s="227">
        <f>W132+W133</f>
        <v>0</v>
      </c>
    </row>
    <row r="135" spans="2:23" s="9" customFormat="1">
      <c r="B135" s="66"/>
      <c r="E135" s="213">
        <v>43466</v>
      </c>
      <c r="F135" s="213" t="s">
        <v>186</v>
      </c>
      <c r="G135" s="214" t="s">
        <v>65</v>
      </c>
      <c r="H135" s="239">
        <f>$C$47/12</f>
        <v>2.0416666666666669E-3</v>
      </c>
      <c r="I135" s="229">
        <f>(SUM('1.  LRAMVA Summary'!D$54:D$77)+SUM('1.  LRAMVA Summary'!D$78:D$79)*(MONTH($E135)-1)/12)*$H135</f>
        <v>0</v>
      </c>
      <c r="J135" s="229">
        <f>(SUM('1.  LRAMVA Summary'!E$54:E$77)+SUM('1.  LRAMVA Summary'!E$78:E$79)*(MONTH($E135)-1)/12)*$H135</f>
        <v>0</v>
      </c>
      <c r="K135" s="229">
        <f>(SUM('1.  LRAMVA Summary'!F$54:F$77)+SUM('1.  LRAMVA Summary'!F$78:F$79)*(MONTH($E135)-1)/12)*$H135</f>
        <v>0</v>
      </c>
      <c r="L135" s="229">
        <f>(SUM('1.  LRAMVA Summary'!G$54:G$77)+SUM('1.  LRAMVA Summary'!G$78:G$79)*(MONTH($E135)-1)/12)*$H135</f>
        <v>0</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0</v>
      </c>
    </row>
    <row r="136" spans="2:23" s="9" customFormat="1">
      <c r="B136" s="66"/>
      <c r="E136" s="213">
        <v>43497</v>
      </c>
      <c r="F136" s="213" t="s">
        <v>186</v>
      </c>
      <c r="G136" s="214" t="s">
        <v>65</v>
      </c>
      <c r="H136" s="239">
        <f t="shared" ref="H136:H137" si="75">$C$47/12</f>
        <v>2.0416666666666669E-3</v>
      </c>
      <c r="I136" s="229">
        <f>(SUM('1.  LRAMVA Summary'!D$54:D$77)+SUM('1.  LRAMVA Summary'!D$78:D$79)*(MONTH($E136)-1)/12)*$H136</f>
        <v>0</v>
      </c>
      <c r="J136" s="229">
        <f>(SUM('1.  LRAMVA Summary'!E$54:E$77)+SUM('1.  LRAMVA Summary'!E$78:E$79)*(MONTH($E136)-1)/12)*$H136</f>
        <v>0</v>
      </c>
      <c r="K136" s="229">
        <f>(SUM('1.  LRAMVA Summary'!F$54:F$77)+SUM('1.  LRAMVA Summary'!F$78:F$79)*(MONTH($E136)-1)/12)*$H136</f>
        <v>0</v>
      </c>
      <c r="L136" s="229">
        <f>(SUM('1.  LRAMVA Summary'!G$54:G$77)+SUM('1.  LRAMVA Summary'!G$78:G$79)*(MONTH($E136)-1)/12)*$H136</f>
        <v>0</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6">SUM(I136:V136)</f>
        <v>0</v>
      </c>
    </row>
    <row r="137" spans="2:23" s="9" customFormat="1">
      <c r="B137" s="66"/>
      <c r="E137" s="213">
        <v>43525</v>
      </c>
      <c r="F137" s="213" t="s">
        <v>186</v>
      </c>
      <c r="G137" s="214" t="s">
        <v>65</v>
      </c>
      <c r="H137" s="239">
        <f t="shared" si="75"/>
        <v>2.0416666666666669E-3</v>
      </c>
      <c r="I137" s="229">
        <f>(SUM('1.  LRAMVA Summary'!D$54:D$77)+SUM('1.  LRAMVA Summary'!D$78:D$79)*(MONTH($E137)-1)/12)*$H137</f>
        <v>0</v>
      </c>
      <c r="J137" s="229">
        <f>(SUM('1.  LRAMVA Summary'!E$54:E$77)+SUM('1.  LRAMVA Summary'!E$78:E$79)*(MONTH($E137)-1)/12)*$H137</f>
        <v>0</v>
      </c>
      <c r="K137" s="229">
        <f>(SUM('1.  LRAMVA Summary'!F$54:F$77)+SUM('1.  LRAMVA Summary'!F$78:F$79)*(MONTH($E137)-1)/12)*$H137</f>
        <v>0</v>
      </c>
      <c r="L137" s="229">
        <f>(SUM('1.  LRAMVA Summary'!G$54:G$77)+SUM('1.  LRAMVA Summary'!G$78:G$79)*(MONTH($E137)-1)/12)*$H137</f>
        <v>0</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6"/>
        <v>0</v>
      </c>
    </row>
    <row r="138" spans="2:23" s="8" customFormat="1">
      <c r="B138" s="238"/>
      <c r="E138" s="213">
        <v>43556</v>
      </c>
      <c r="F138" s="213" t="s">
        <v>186</v>
      </c>
      <c r="G138" s="214" t="s">
        <v>66</v>
      </c>
      <c r="H138" s="239">
        <f>$C$48/12</f>
        <v>1.8166666666666667E-3</v>
      </c>
      <c r="I138" s="229">
        <f>(SUM('1.  LRAMVA Summary'!D$54:D$77)+SUM('1.  LRAMVA Summary'!D$78:D$79)*(MONTH($E138)-1)/12)*$H138</f>
        <v>0</v>
      </c>
      <c r="J138" s="229">
        <f>(SUM('1.  LRAMVA Summary'!E$54:E$77)+SUM('1.  LRAMVA Summary'!E$78:E$79)*(MONTH($E138)-1)/12)*$H138</f>
        <v>0</v>
      </c>
      <c r="K138" s="229">
        <f>(SUM('1.  LRAMVA Summary'!F$54:F$77)+SUM('1.  LRAMVA Summary'!F$78:F$79)*(MONTH($E138)-1)/12)*$H138</f>
        <v>0</v>
      </c>
      <c r="L138" s="229">
        <f>(SUM('1.  LRAMVA Summary'!G$54:G$77)+SUM('1.  LRAMVA Summary'!G$78:G$79)*(MONTH($E138)-1)/12)*$H138</f>
        <v>0</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6"/>
        <v>0</v>
      </c>
    </row>
    <row r="139" spans="2:23" s="9" customFormat="1">
      <c r="B139" s="66"/>
      <c r="E139" s="213">
        <v>43586</v>
      </c>
      <c r="F139" s="213" t="s">
        <v>186</v>
      </c>
      <c r="G139" s="214" t="s">
        <v>66</v>
      </c>
      <c r="H139" s="239">
        <f>$C$48/12</f>
        <v>1.8166666666666667E-3</v>
      </c>
      <c r="I139" s="229">
        <f>(SUM('1.  LRAMVA Summary'!D$54:D$77)+SUM('1.  LRAMVA Summary'!D$78:D$79)*(MONTH($E139)-1)/12)*$H139</f>
        <v>0</v>
      </c>
      <c r="J139" s="229">
        <f>(SUM('1.  LRAMVA Summary'!E$54:E$77)+SUM('1.  LRAMVA Summary'!E$78:E$79)*(MONTH($E139)-1)/12)*$H139</f>
        <v>0</v>
      </c>
      <c r="K139" s="229">
        <f>(SUM('1.  LRAMVA Summary'!F$54:F$77)+SUM('1.  LRAMVA Summary'!F$78:F$79)*(MONTH($E139)-1)/12)*$H139</f>
        <v>0</v>
      </c>
      <c r="L139" s="229">
        <f>(SUM('1.  LRAMVA Summary'!G$54:G$77)+SUM('1.  LRAMVA Summary'!G$78:G$79)*(MONTH($E139)-1)/12)*$H139</f>
        <v>0</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6"/>
        <v>0</v>
      </c>
    </row>
    <row r="140" spans="2:23" s="9" customFormat="1">
      <c r="B140" s="66"/>
      <c r="E140" s="213">
        <v>43617</v>
      </c>
      <c r="F140" s="213" t="s">
        <v>186</v>
      </c>
      <c r="G140" s="214" t="s">
        <v>66</v>
      </c>
      <c r="H140" s="239">
        <f t="shared" ref="H140" si="77">$C$48/12</f>
        <v>1.8166666666666667E-3</v>
      </c>
      <c r="I140" s="229">
        <f>(SUM('1.  LRAMVA Summary'!D$54:D$77)+SUM('1.  LRAMVA Summary'!D$78:D$79)*(MONTH($E140)-1)/12)*$H140</f>
        <v>0</v>
      </c>
      <c r="J140" s="229">
        <f>(SUM('1.  LRAMVA Summary'!E$54:E$77)+SUM('1.  LRAMVA Summary'!E$78:E$79)*(MONTH($E140)-1)/12)*$H140</f>
        <v>0</v>
      </c>
      <c r="K140" s="229">
        <f>(SUM('1.  LRAMVA Summary'!F$54:F$77)+SUM('1.  LRAMVA Summary'!F$78:F$79)*(MONTH($E140)-1)/12)*$H140</f>
        <v>0</v>
      </c>
      <c r="L140" s="229">
        <f>(SUM('1.  LRAMVA Summary'!G$54:G$77)+SUM('1.  LRAMVA Summary'!G$78:G$79)*(MONTH($E140)-1)/12)*$H140</f>
        <v>0</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6"/>
        <v>0</v>
      </c>
    </row>
    <row r="141" spans="2:23" s="9" customFormat="1">
      <c r="B141" s="66"/>
      <c r="E141" s="213">
        <v>43647</v>
      </c>
      <c r="F141" s="213" t="s">
        <v>186</v>
      </c>
      <c r="G141" s="214" t="s">
        <v>68</v>
      </c>
      <c r="H141" s="239">
        <f>$C$49/12</f>
        <v>1.8166666666666667E-3</v>
      </c>
      <c r="I141" s="229">
        <f>(SUM('1.  LRAMVA Summary'!D$54:D$77)+SUM('1.  LRAMVA Summary'!D$78:D$79)*(MONTH($E141)-1)/12)*$H141</f>
        <v>0</v>
      </c>
      <c r="J141" s="229">
        <f>(SUM('1.  LRAMVA Summary'!E$54:E$77)+SUM('1.  LRAMVA Summary'!E$78:E$79)*(MONTH($E141)-1)/12)*$H141</f>
        <v>0</v>
      </c>
      <c r="K141" s="229">
        <f>(SUM('1.  LRAMVA Summary'!F$54:F$77)+SUM('1.  LRAMVA Summary'!F$78:F$79)*(MONTH($E141)-1)/12)*$H141</f>
        <v>0</v>
      </c>
      <c r="L141" s="229">
        <f>(SUM('1.  LRAMVA Summary'!G$54:G$77)+SUM('1.  LRAMVA Summary'!G$78:G$79)*(MONTH($E141)-1)/12)*$H141</f>
        <v>0</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6"/>
        <v>0</v>
      </c>
    </row>
    <row r="142" spans="2:23" s="9" customFormat="1">
      <c r="B142" s="66"/>
      <c r="E142" s="213">
        <v>43678</v>
      </c>
      <c r="F142" s="213" t="s">
        <v>186</v>
      </c>
      <c r="G142" s="214" t="s">
        <v>68</v>
      </c>
      <c r="H142" s="239">
        <f t="shared" ref="H142" si="78">$C$49/12</f>
        <v>1.8166666666666667E-3</v>
      </c>
      <c r="I142" s="229">
        <f>(SUM('1.  LRAMVA Summary'!D$54:D$77)+SUM('1.  LRAMVA Summary'!D$78:D$79)*(MONTH($E142)-1)/12)*$H142</f>
        <v>0</v>
      </c>
      <c r="J142" s="229">
        <f>(SUM('1.  LRAMVA Summary'!E$54:E$77)+SUM('1.  LRAMVA Summary'!E$78:E$79)*(MONTH($E142)-1)/12)*$H142</f>
        <v>0</v>
      </c>
      <c r="K142" s="229">
        <f>(SUM('1.  LRAMVA Summary'!F$54:F$77)+SUM('1.  LRAMVA Summary'!F$78:F$79)*(MONTH($E142)-1)/12)*$H142</f>
        <v>0</v>
      </c>
      <c r="L142" s="229">
        <f>(SUM('1.  LRAMVA Summary'!G$54:G$77)+SUM('1.  LRAMVA Summary'!G$78:G$79)*(MONTH($E142)-1)/12)*$H142</f>
        <v>0</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6"/>
        <v>0</v>
      </c>
    </row>
    <row r="143" spans="2:23" s="9" customFormat="1">
      <c r="B143" s="66"/>
      <c r="E143" s="213">
        <v>43709</v>
      </c>
      <c r="F143" s="213" t="s">
        <v>186</v>
      </c>
      <c r="G143" s="214" t="s">
        <v>68</v>
      </c>
      <c r="H143" s="239">
        <f>$C$49/12</f>
        <v>1.8166666666666667E-3</v>
      </c>
      <c r="I143" s="229">
        <f>(SUM('1.  LRAMVA Summary'!D$54:D$77)+SUM('1.  LRAMVA Summary'!D$78:D$79)*(MONTH($E143)-1)/12)*$H143</f>
        <v>0</v>
      </c>
      <c r="J143" s="229">
        <f>(SUM('1.  LRAMVA Summary'!E$54:E$77)+SUM('1.  LRAMVA Summary'!E$78:E$79)*(MONTH($E143)-1)/12)*$H143</f>
        <v>0</v>
      </c>
      <c r="K143" s="229">
        <f>(SUM('1.  LRAMVA Summary'!F$54:F$77)+SUM('1.  LRAMVA Summary'!F$78:F$79)*(MONTH($E143)-1)/12)*$H143</f>
        <v>0</v>
      </c>
      <c r="L143" s="229">
        <f>(SUM('1.  LRAMVA Summary'!G$54:G$77)+SUM('1.  LRAMVA Summary'!G$78:G$79)*(MONTH($E143)-1)/12)*$H143</f>
        <v>0</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6"/>
        <v>0</v>
      </c>
    </row>
    <row r="144" spans="2:23" s="9" customFormat="1">
      <c r="B144" s="66"/>
      <c r="E144" s="213">
        <v>43739</v>
      </c>
      <c r="F144" s="213" t="s">
        <v>186</v>
      </c>
      <c r="G144" s="214" t="s">
        <v>69</v>
      </c>
      <c r="H144" s="239">
        <f>$C$50/12</f>
        <v>1.8166666666666667E-3</v>
      </c>
      <c r="I144" s="229">
        <f>(SUM('1.  LRAMVA Summary'!D$54:D$77)+SUM('1.  LRAMVA Summary'!D$78:D$79)*(MONTH($E144)-1)/12)*$H144</f>
        <v>0</v>
      </c>
      <c r="J144" s="229">
        <f>(SUM('1.  LRAMVA Summary'!E$54:E$77)+SUM('1.  LRAMVA Summary'!E$78:E$79)*(MONTH($E144)-1)/12)*$H144</f>
        <v>0</v>
      </c>
      <c r="K144" s="229">
        <f>(SUM('1.  LRAMVA Summary'!F$54:F$77)+SUM('1.  LRAMVA Summary'!F$78:F$79)*(MONTH($E144)-1)/12)*$H144</f>
        <v>0</v>
      </c>
      <c r="L144" s="229">
        <f>(SUM('1.  LRAMVA Summary'!G$54:G$77)+SUM('1.  LRAMVA Summary'!G$78:G$79)*(MONTH($E144)-1)/12)*$H144</f>
        <v>0</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6"/>
        <v>0</v>
      </c>
    </row>
    <row r="145" spans="2:23" s="9" customFormat="1">
      <c r="B145" s="66"/>
      <c r="E145" s="213">
        <v>43770</v>
      </c>
      <c r="F145" s="213" t="s">
        <v>186</v>
      </c>
      <c r="G145" s="214" t="s">
        <v>69</v>
      </c>
      <c r="H145" s="239">
        <f t="shared" ref="H145:H146" si="79">$C$50/12</f>
        <v>1.8166666666666667E-3</v>
      </c>
      <c r="I145" s="229">
        <f>(SUM('1.  LRAMVA Summary'!D$54:D$77)+SUM('1.  LRAMVA Summary'!D$78:D$79)*(MONTH($E145)-1)/12)*$H145</f>
        <v>0</v>
      </c>
      <c r="J145" s="229">
        <f>(SUM('1.  LRAMVA Summary'!E$54:E$77)+SUM('1.  LRAMVA Summary'!E$78:E$79)*(MONTH($E145)-1)/12)*$H145</f>
        <v>0</v>
      </c>
      <c r="K145" s="229">
        <f>(SUM('1.  LRAMVA Summary'!F$54:F$77)+SUM('1.  LRAMVA Summary'!F$78:F$79)*(MONTH($E145)-1)/12)*$H145</f>
        <v>0</v>
      </c>
      <c r="L145" s="229">
        <f>(SUM('1.  LRAMVA Summary'!G$54:G$77)+SUM('1.  LRAMVA Summary'!G$78:G$79)*(MONTH($E145)-1)/12)*$H145</f>
        <v>0</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6"/>
        <v>0</v>
      </c>
    </row>
    <row r="146" spans="2:23" s="9" customFormat="1">
      <c r="B146" s="66"/>
      <c r="E146" s="213">
        <v>43800</v>
      </c>
      <c r="F146" s="213" t="s">
        <v>186</v>
      </c>
      <c r="G146" s="214" t="s">
        <v>69</v>
      </c>
      <c r="H146" s="239">
        <f t="shared" si="79"/>
        <v>1.8166666666666667E-3</v>
      </c>
      <c r="I146" s="229">
        <f>(SUM('1.  LRAMVA Summary'!D$54:D$77)+SUM('1.  LRAMVA Summary'!D$78:D$79)*(MONTH($E146)-1)/12)*$H146</f>
        <v>0</v>
      </c>
      <c r="J146" s="229">
        <f>(SUM('1.  LRAMVA Summary'!E$54:E$77)+SUM('1.  LRAMVA Summary'!E$78:E$79)*(MONTH($E146)-1)/12)*$H146</f>
        <v>0</v>
      </c>
      <c r="K146" s="229">
        <f>(SUM('1.  LRAMVA Summary'!F$54:F$77)+SUM('1.  LRAMVA Summary'!F$78:F$79)*(MONTH($E146)-1)/12)*$H146</f>
        <v>0</v>
      </c>
      <c r="L146" s="229">
        <f>(SUM('1.  LRAMVA Summary'!G$54:G$77)+SUM('1.  LRAMVA Summary'!G$78:G$79)*(MONTH($E146)-1)/12)*$H146</f>
        <v>0</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6"/>
        <v>0</v>
      </c>
    </row>
    <row r="147" spans="2:23" s="9" customFormat="1" ht="15.75" thickBot="1">
      <c r="B147" s="66"/>
      <c r="E147" s="215" t="s">
        <v>469</v>
      </c>
      <c r="F147" s="215"/>
      <c r="G147" s="216"/>
      <c r="H147" s="217"/>
      <c r="I147" s="218">
        <f>SUM(I134:I146)</f>
        <v>0</v>
      </c>
      <c r="J147" s="218">
        <f>SUM(J134:J146)</f>
        <v>0</v>
      </c>
      <c r="K147" s="218">
        <f t="shared" ref="K147:O147" si="80">SUM(K134:K146)</f>
        <v>0</v>
      </c>
      <c r="L147" s="218">
        <f t="shared" si="80"/>
        <v>0</v>
      </c>
      <c r="M147" s="218">
        <f t="shared" si="80"/>
        <v>0</v>
      </c>
      <c r="N147" s="218">
        <f t="shared" si="80"/>
        <v>0</v>
      </c>
      <c r="O147" s="218">
        <f t="shared" si="80"/>
        <v>0</v>
      </c>
      <c r="P147" s="218">
        <f t="shared" ref="P147:V147" si="81">SUM(P134:P146)</f>
        <v>0</v>
      </c>
      <c r="Q147" s="218">
        <f t="shared" si="81"/>
        <v>0</v>
      </c>
      <c r="R147" s="218">
        <f t="shared" si="81"/>
        <v>0</v>
      </c>
      <c r="S147" s="218">
        <f t="shared" si="81"/>
        <v>0</v>
      </c>
      <c r="T147" s="218">
        <f t="shared" si="81"/>
        <v>0</v>
      </c>
      <c r="U147" s="218">
        <f t="shared" si="81"/>
        <v>0</v>
      </c>
      <c r="V147" s="218">
        <f t="shared" si="81"/>
        <v>0</v>
      </c>
      <c r="W147" s="218">
        <f>SUM(W134:W146)</f>
        <v>0</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0</v>
      </c>
      <c r="J149" s="227">
        <f t="shared" ref="J149" si="82">J147+J148</f>
        <v>0</v>
      </c>
      <c r="K149" s="227">
        <f t="shared" ref="K149" si="83">K147+K148</f>
        <v>0</v>
      </c>
      <c r="L149" s="227">
        <f t="shared" ref="L149" si="84">L147+L148</f>
        <v>0</v>
      </c>
      <c r="M149" s="227">
        <f t="shared" ref="M149" si="85">M147+M148</f>
        <v>0</v>
      </c>
      <c r="N149" s="227">
        <f t="shared" ref="N149" si="86">N147+N148</f>
        <v>0</v>
      </c>
      <c r="O149" s="227">
        <f t="shared" ref="O149:V149" si="87">O147+O148</f>
        <v>0</v>
      </c>
      <c r="P149" s="227">
        <f t="shared" si="87"/>
        <v>0</v>
      </c>
      <c r="Q149" s="227">
        <f t="shared" si="87"/>
        <v>0</v>
      </c>
      <c r="R149" s="227">
        <f t="shared" si="87"/>
        <v>0</v>
      </c>
      <c r="S149" s="227">
        <f t="shared" si="87"/>
        <v>0</v>
      </c>
      <c r="T149" s="227">
        <f t="shared" si="87"/>
        <v>0</v>
      </c>
      <c r="U149" s="227">
        <f t="shared" si="87"/>
        <v>0</v>
      </c>
      <c r="V149" s="227">
        <f t="shared" si="87"/>
        <v>0</v>
      </c>
      <c r="W149" s="227">
        <f>W147+W148</f>
        <v>0</v>
      </c>
    </row>
    <row r="150" spans="2:23" s="9" customFormat="1">
      <c r="B150" s="66"/>
      <c r="E150" s="213">
        <v>43831</v>
      </c>
      <c r="F150" s="213" t="s">
        <v>187</v>
      </c>
      <c r="G150" s="214" t="s">
        <v>65</v>
      </c>
      <c r="H150" s="239">
        <f>$C$51/12</f>
        <v>1.8166666666666667E-3</v>
      </c>
      <c r="I150" s="229">
        <f>(SUM('1.  LRAMVA Summary'!D$54:D$80)+SUM('1.  LRAMVA Summary'!D$81:D$82)*(MONTH($E150)-1)/12)*$H150</f>
        <v>0</v>
      </c>
      <c r="J150" s="229">
        <f>(SUM('1.  LRAMVA Summary'!E$54:E$80)+SUM('1.  LRAMVA Summary'!E$81:E$82)*(MONTH($E150)-1)/12)*$H150</f>
        <v>0</v>
      </c>
      <c r="K150" s="229">
        <f>(SUM('1.  LRAMVA Summary'!F$54:F$80)+SUM('1.  LRAMVA Summary'!F$81:F$82)*(MONTH($E150)-1)/12)*$H150</f>
        <v>0</v>
      </c>
      <c r="L150" s="229">
        <f>(SUM('1.  LRAMVA Summary'!G$54:G$80)+SUM('1.  LRAMVA Summary'!G$81:G$82)*(MONTH($E150)-1)/12)*$H150</f>
        <v>0</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0</v>
      </c>
    </row>
    <row r="151" spans="2:23" s="9" customFormat="1">
      <c r="B151" s="66"/>
      <c r="E151" s="213">
        <v>43862</v>
      </c>
      <c r="F151" s="213" t="s">
        <v>187</v>
      </c>
      <c r="G151" s="214" t="s">
        <v>65</v>
      </c>
      <c r="H151" s="239">
        <f t="shared" ref="H151:H152" si="88">$C$51/12</f>
        <v>1.8166666666666667E-3</v>
      </c>
      <c r="I151" s="229">
        <f>(SUM('1.  LRAMVA Summary'!D$54:D$80)+SUM('1.  LRAMVA Summary'!D$81:D$82)*(MONTH($E151)-1)/12)*$H151</f>
        <v>0</v>
      </c>
      <c r="J151" s="229">
        <f>(SUM('1.  LRAMVA Summary'!E$54:E$80)+SUM('1.  LRAMVA Summary'!E$81:E$82)*(MONTH($E151)-1)/12)*$H151</f>
        <v>-2.5024643763157859</v>
      </c>
      <c r="K151" s="229">
        <f>(SUM('1.  LRAMVA Summary'!F$54:F$80)+SUM('1.  LRAMVA Summary'!F$81:F$82)*(MONTH($E151)-1)/12)*$H151</f>
        <v>9.4122158306075168</v>
      </c>
      <c r="L151" s="229">
        <f>(SUM('1.  LRAMVA Summary'!G$54:G$80)+SUM('1.  LRAMVA Summary'!G$81:G$82)*(MONTH($E151)-1)/12)*$H151</f>
        <v>0</v>
      </c>
      <c r="M151" s="229">
        <f>(SUM('1.  LRAMVA Summary'!H$54:H$80)+SUM('1.  LRAMVA Summary'!H$81:H$82)*(MONTH($E151)-1)/12)*$H151</f>
        <v>0</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89">SUM(I151:V151)</f>
        <v>6.9097514542917313</v>
      </c>
    </row>
    <row r="152" spans="2:23" s="9" customFormat="1">
      <c r="B152" s="66"/>
      <c r="E152" s="213">
        <v>43891</v>
      </c>
      <c r="F152" s="213" t="s">
        <v>187</v>
      </c>
      <c r="G152" s="214" t="s">
        <v>65</v>
      </c>
      <c r="H152" s="239">
        <f t="shared" si="88"/>
        <v>1.8166666666666667E-3</v>
      </c>
      <c r="I152" s="229">
        <f>(SUM('1.  LRAMVA Summary'!D$54:D$80)+SUM('1.  LRAMVA Summary'!D$81:D$82)*(MONTH($E152)-1)/12)*$H152</f>
        <v>0</v>
      </c>
      <c r="J152" s="229">
        <f>(SUM('1.  LRAMVA Summary'!E$54:E$80)+SUM('1.  LRAMVA Summary'!E$81:E$82)*(MONTH($E152)-1)/12)*$H152</f>
        <v>-5.0049287526315718</v>
      </c>
      <c r="K152" s="229">
        <f>(SUM('1.  LRAMVA Summary'!F$54:F$80)+SUM('1.  LRAMVA Summary'!F$81:F$82)*(MONTH($E152)-1)/12)*$H152</f>
        <v>18.824431661215034</v>
      </c>
      <c r="L152" s="229">
        <f>(SUM('1.  LRAMVA Summary'!G$54:G$80)+SUM('1.  LRAMVA Summary'!G$81:G$82)*(MONTH($E152)-1)/12)*$H152</f>
        <v>0</v>
      </c>
      <c r="M152" s="229">
        <f>(SUM('1.  LRAMVA Summary'!H$54:H$80)+SUM('1.  LRAMVA Summary'!H$81:H$82)*(MONTH($E152)-1)/12)*$H152</f>
        <v>0</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89"/>
        <v>13.819502908583463</v>
      </c>
    </row>
    <row r="153" spans="2:23" s="9" customFormat="1">
      <c r="B153" s="66"/>
      <c r="E153" s="213">
        <v>43922</v>
      </c>
      <c r="F153" s="213" t="s">
        <v>187</v>
      </c>
      <c r="G153" s="214" t="s">
        <v>66</v>
      </c>
      <c r="H153" s="239">
        <f>$C$52/12</f>
        <v>1.8166666666666667E-3</v>
      </c>
      <c r="I153" s="229">
        <f>(SUM('1.  LRAMVA Summary'!D$54:D$80)+SUM('1.  LRAMVA Summary'!D$81:D$82)*(MONTH($E153)-1)/12)*$H153</f>
        <v>0</v>
      </c>
      <c r="J153" s="229">
        <f>(SUM('1.  LRAMVA Summary'!E$54:E$80)+SUM('1.  LRAMVA Summary'!E$81:E$82)*(MONTH($E153)-1)/12)*$H153</f>
        <v>-7.5073931289473572</v>
      </c>
      <c r="K153" s="229">
        <f>(SUM('1.  LRAMVA Summary'!F$54:F$80)+SUM('1.  LRAMVA Summary'!F$81:F$82)*(MONTH($E153)-1)/12)*$H153</f>
        <v>28.236647491822549</v>
      </c>
      <c r="L153" s="229">
        <f>(SUM('1.  LRAMVA Summary'!G$54:G$80)+SUM('1.  LRAMVA Summary'!G$81:G$82)*(MONTH($E153)-1)/12)*$H153</f>
        <v>0</v>
      </c>
      <c r="M153" s="229">
        <f>(SUM('1.  LRAMVA Summary'!H$54:H$80)+SUM('1.  LRAMVA Summary'!H$81:H$82)*(MONTH($E153)-1)/12)*$H153</f>
        <v>0</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89"/>
        <v>20.729254362875192</v>
      </c>
    </row>
    <row r="154" spans="2:23" s="9" customFormat="1">
      <c r="B154" s="66"/>
      <c r="E154" s="213">
        <v>43952</v>
      </c>
      <c r="F154" s="213" t="s">
        <v>187</v>
      </c>
      <c r="G154" s="214" t="s">
        <v>66</v>
      </c>
      <c r="H154" s="239">
        <f>$C$52/12</f>
        <v>1.8166666666666667E-3</v>
      </c>
      <c r="I154" s="229">
        <f>(SUM('1.  LRAMVA Summary'!D$54:D$80)+SUM('1.  LRAMVA Summary'!D$81:D$82)*(MONTH($E154)-1)/12)*$H154</f>
        <v>0</v>
      </c>
      <c r="J154" s="229">
        <f>(SUM('1.  LRAMVA Summary'!E$54:E$80)+SUM('1.  LRAMVA Summary'!E$81:E$82)*(MONTH($E154)-1)/12)*$H154</f>
        <v>-10.009857505263144</v>
      </c>
      <c r="K154" s="229">
        <f>(SUM('1.  LRAMVA Summary'!F$54:F$80)+SUM('1.  LRAMVA Summary'!F$81:F$82)*(MONTH($E154)-1)/12)*$H154</f>
        <v>37.648863322430067</v>
      </c>
      <c r="L154" s="229">
        <f>(SUM('1.  LRAMVA Summary'!G$54:G$80)+SUM('1.  LRAMVA Summary'!G$81:G$82)*(MONTH($E154)-1)/12)*$H154</f>
        <v>0</v>
      </c>
      <c r="M154" s="229">
        <f>(SUM('1.  LRAMVA Summary'!H$54:H$80)+SUM('1.  LRAMVA Summary'!H$81:H$82)*(MONTH($E154)-1)/12)*$H154</f>
        <v>0</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89"/>
        <v>27.639005817166925</v>
      </c>
    </row>
    <row r="155" spans="2:23" s="9" customFormat="1">
      <c r="B155" s="66"/>
      <c r="E155" s="213">
        <v>43983</v>
      </c>
      <c r="F155" s="213" t="s">
        <v>187</v>
      </c>
      <c r="G155" s="214" t="s">
        <v>66</v>
      </c>
      <c r="H155" s="239">
        <f>$C$52/12</f>
        <v>1.8166666666666667E-3</v>
      </c>
      <c r="I155" s="229">
        <f>(SUM('1.  LRAMVA Summary'!D$54:D$80)+SUM('1.  LRAMVA Summary'!D$81:D$82)*(MONTH($E155)-1)/12)*$H155</f>
        <v>0</v>
      </c>
      <c r="J155" s="229">
        <f>(SUM('1.  LRAMVA Summary'!E$54:E$80)+SUM('1.  LRAMVA Summary'!E$81:E$82)*(MONTH($E155)-1)/12)*$H155</f>
        <v>-12.512321881578931</v>
      </c>
      <c r="K155" s="229">
        <f>(SUM('1.  LRAMVA Summary'!F$54:F$80)+SUM('1.  LRAMVA Summary'!F$81:F$82)*(MONTH($E155)-1)/12)*$H155</f>
        <v>47.061079153037582</v>
      </c>
      <c r="L155" s="229">
        <f>(SUM('1.  LRAMVA Summary'!G$54:G$80)+SUM('1.  LRAMVA Summary'!G$81:G$82)*(MONTH($E155)-1)/12)*$H155</f>
        <v>0</v>
      </c>
      <c r="M155" s="229">
        <f>(SUM('1.  LRAMVA Summary'!H$54:H$80)+SUM('1.  LRAMVA Summary'!H$81:H$82)*(MONTH($E155)-1)/12)*$H155</f>
        <v>0</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89"/>
        <v>34.548757271458655</v>
      </c>
    </row>
    <row r="156" spans="2:23" s="9" customFormat="1">
      <c r="B156" s="66"/>
      <c r="E156" s="213">
        <v>44013</v>
      </c>
      <c r="F156" s="213" t="s">
        <v>187</v>
      </c>
      <c r="G156" s="214" t="s">
        <v>68</v>
      </c>
      <c r="H156" s="239">
        <f>$C$53/12</f>
        <v>4.75E-4</v>
      </c>
      <c r="I156" s="229">
        <f>(SUM('1.  LRAMVA Summary'!D$54:D$80)+SUM('1.  LRAMVA Summary'!D$81:D$82)*(MONTH($E156)-1)/12)*$H156</f>
        <v>0</v>
      </c>
      <c r="J156" s="229">
        <f>(SUM('1.  LRAMVA Summary'!E$54:E$80)+SUM('1.  LRAMVA Summary'!E$81:E$82)*(MONTH($E156)-1)/12)*$H156</f>
        <v>-3.9258844802752235</v>
      </c>
      <c r="K156" s="229">
        <f>(SUM('1.  LRAMVA Summary'!F$54:F$80)+SUM('1.  LRAMVA Summary'!F$81:F$82)*(MONTH($E156)-1)/12)*$H156</f>
        <v>14.765953275540232</v>
      </c>
      <c r="L156" s="229">
        <f>(SUM('1.  LRAMVA Summary'!G$54:G$80)+SUM('1.  LRAMVA Summary'!G$81:G$82)*(MONTH($E156)-1)/12)*$H156</f>
        <v>0</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89"/>
        <v>10.840068795265008</v>
      </c>
    </row>
    <row r="157" spans="2:23" s="9" customFormat="1">
      <c r="B157" s="66"/>
      <c r="E157" s="213">
        <v>44044</v>
      </c>
      <c r="F157" s="213" t="s">
        <v>187</v>
      </c>
      <c r="G157" s="214" t="s">
        <v>68</v>
      </c>
      <c r="H157" s="239">
        <f>$C$53/12</f>
        <v>4.75E-4</v>
      </c>
      <c r="I157" s="229">
        <f>(SUM('1.  LRAMVA Summary'!D$54:D$80)+SUM('1.  LRAMVA Summary'!D$81:D$82)*(MONTH($E157)-1)/12)*$H157</f>
        <v>0</v>
      </c>
      <c r="J157" s="229">
        <f>(SUM('1.  LRAMVA Summary'!E$54:E$80)+SUM('1.  LRAMVA Summary'!E$81:E$82)*(MONTH($E157)-1)/12)*$H157</f>
        <v>-4.5801985603210946</v>
      </c>
      <c r="K157" s="229">
        <f>(SUM('1.  LRAMVA Summary'!F$54:F$80)+SUM('1.  LRAMVA Summary'!F$81:F$82)*(MONTH($E157)-1)/12)*$H157</f>
        <v>17.226945488130273</v>
      </c>
      <c r="L157" s="229">
        <f>(SUM('1.  LRAMVA Summary'!G$54:G$80)+SUM('1.  LRAMVA Summary'!G$81:G$82)*(MONTH($E157)-1)/12)*$H157</f>
        <v>0</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89"/>
        <v>12.646746927809179</v>
      </c>
    </row>
    <row r="158" spans="2:23" s="9" customFormat="1">
      <c r="B158" s="66"/>
      <c r="E158" s="213">
        <v>44075</v>
      </c>
      <c r="F158" s="213" t="s">
        <v>187</v>
      </c>
      <c r="G158" s="214" t="s">
        <v>68</v>
      </c>
      <c r="H158" s="239">
        <f>$C$53/12</f>
        <v>4.75E-4</v>
      </c>
      <c r="I158" s="229">
        <f>(SUM('1.  LRAMVA Summary'!D$54:D$80)+SUM('1.  LRAMVA Summary'!D$81:D$82)*(MONTH($E158)-1)/12)*$H158</f>
        <v>0</v>
      </c>
      <c r="J158" s="229">
        <f>(SUM('1.  LRAMVA Summary'!E$54:E$80)+SUM('1.  LRAMVA Summary'!E$81:E$82)*(MONTH($E158)-1)/12)*$H158</f>
        <v>-5.2345126403669653</v>
      </c>
      <c r="K158" s="229">
        <f>(SUM('1.  LRAMVA Summary'!F$54:F$80)+SUM('1.  LRAMVA Summary'!F$81:F$82)*(MONTH($E158)-1)/12)*$H158</f>
        <v>19.687937700720312</v>
      </c>
      <c r="L158" s="229">
        <f>(SUM('1.  LRAMVA Summary'!G$54:G$80)+SUM('1.  LRAMVA Summary'!G$81:G$82)*(MONTH($E158)-1)/12)*$H158</f>
        <v>0</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89"/>
        <v>14.453425060353347</v>
      </c>
    </row>
    <row r="159" spans="2:23" s="9" customFormat="1">
      <c r="B159" s="66"/>
      <c r="E159" s="213">
        <v>44105</v>
      </c>
      <c r="F159" s="213" t="s">
        <v>187</v>
      </c>
      <c r="G159" s="214" t="s">
        <v>69</v>
      </c>
      <c r="H159" s="239">
        <f>$C$54/12</f>
        <v>4.75E-4</v>
      </c>
      <c r="I159" s="229">
        <f>(SUM('1.  LRAMVA Summary'!D$54:D$80)+SUM('1.  LRAMVA Summary'!D$81:D$82)*(MONTH($E159)-1)/12)*$H159</f>
        <v>0</v>
      </c>
      <c r="J159" s="229">
        <f>(SUM('1.  LRAMVA Summary'!E$54:E$80)+SUM('1.  LRAMVA Summary'!E$81:E$82)*(MONTH($E159)-1)/12)*$H159</f>
        <v>-5.8888267204128351</v>
      </c>
      <c r="K159" s="229">
        <f>(SUM('1.  LRAMVA Summary'!F$54:F$80)+SUM('1.  LRAMVA Summary'!F$81:F$82)*(MONTH($E159)-1)/12)*$H159</f>
        <v>22.148929913310347</v>
      </c>
      <c r="L159" s="229">
        <f>(SUM('1.  LRAMVA Summary'!G$54:G$80)+SUM('1.  LRAMVA Summary'!G$81:G$82)*(MONTH($E159)-1)/12)*$H159</f>
        <v>0</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89"/>
        <v>16.26010319289751</v>
      </c>
    </row>
    <row r="160" spans="2:23" s="9" customFormat="1">
      <c r="B160" s="66"/>
      <c r="E160" s="213">
        <v>44136</v>
      </c>
      <c r="F160" s="213" t="s">
        <v>187</v>
      </c>
      <c r="G160" s="214" t="s">
        <v>69</v>
      </c>
      <c r="H160" s="239">
        <f>$C$54/12</f>
        <v>4.75E-4</v>
      </c>
      <c r="I160" s="229">
        <f>(SUM('1.  LRAMVA Summary'!D$54:D$80)+SUM('1.  LRAMVA Summary'!D$81:D$82)*(MONTH($E160)-1)/12)*$H160</f>
        <v>0</v>
      </c>
      <c r="J160" s="229">
        <f>(SUM('1.  LRAMVA Summary'!E$54:E$80)+SUM('1.  LRAMVA Summary'!E$81:E$82)*(MONTH($E160)-1)/12)*$H160</f>
        <v>-6.5431408004587066</v>
      </c>
      <c r="K160" s="229">
        <f>(SUM('1.  LRAMVA Summary'!F$54:F$80)+SUM('1.  LRAMVA Summary'!F$81:F$82)*(MONTH($E160)-1)/12)*$H160</f>
        <v>24.609922125900386</v>
      </c>
      <c r="L160" s="229">
        <f>(SUM('1.  LRAMVA Summary'!G$54:G$80)+SUM('1.  LRAMVA Summary'!G$81:G$82)*(MONTH($E160)-1)/12)*$H160</f>
        <v>0</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89"/>
        <v>18.066781325441681</v>
      </c>
    </row>
    <row r="161" spans="2:23" s="9" customFormat="1">
      <c r="B161" s="66"/>
      <c r="E161" s="213">
        <v>44166</v>
      </c>
      <c r="F161" s="213" t="s">
        <v>187</v>
      </c>
      <c r="G161" s="214" t="s">
        <v>69</v>
      </c>
      <c r="H161" s="239">
        <f>$C$54/12</f>
        <v>4.75E-4</v>
      </c>
      <c r="I161" s="229">
        <f>(SUM('1.  LRAMVA Summary'!D$54:D$80)+SUM('1.  LRAMVA Summary'!D$81:D$82)*(MONTH($E161)-1)/12)*$H161</f>
        <v>0</v>
      </c>
      <c r="J161" s="229">
        <f>(SUM('1.  LRAMVA Summary'!E$54:E$80)+SUM('1.  LRAMVA Summary'!E$81:E$82)*(MONTH($E161)-1)/12)*$H161</f>
        <v>-7.1974548805045764</v>
      </c>
      <c r="K161" s="229">
        <f>(SUM('1.  LRAMVA Summary'!F$54:F$80)+SUM('1.  LRAMVA Summary'!F$81:F$82)*(MONTH($E161)-1)/12)*$H161</f>
        <v>27.070914338490425</v>
      </c>
      <c r="L161" s="229">
        <f>(SUM('1.  LRAMVA Summary'!G$54:G$80)+SUM('1.  LRAMVA Summary'!G$81:G$82)*(MONTH($E161)-1)/12)*$H161</f>
        <v>0</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19.873459457985849</v>
      </c>
    </row>
    <row r="162" spans="2:23" s="9" customFormat="1" ht="15.75" thickBot="1">
      <c r="B162" s="66"/>
      <c r="E162" s="215" t="s">
        <v>470</v>
      </c>
      <c r="F162" s="215"/>
      <c r="G162" s="216"/>
      <c r="H162" s="217"/>
      <c r="I162" s="218">
        <f>SUM(I149:I161)</f>
        <v>0</v>
      </c>
      <c r="J162" s="218">
        <f>SUM(J149:J161)</f>
        <v>-70.906983727076195</v>
      </c>
      <c r="K162" s="218">
        <f t="shared" ref="K162:O162" si="90">SUM(K149:K161)</f>
        <v>266.69384030120472</v>
      </c>
      <c r="L162" s="218">
        <f t="shared" si="90"/>
        <v>0</v>
      </c>
      <c r="M162" s="218">
        <f t="shared" si="90"/>
        <v>0</v>
      </c>
      <c r="N162" s="218">
        <f t="shared" si="90"/>
        <v>0</v>
      </c>
      <c r="O162" s="218">
        <f t="shared" si="90"/>
        <v>0</v>
      </c>
      <c r="P162" s="218">
        <f t="shared" ref="P162:V162" si="91">SUM(P149:P161)</f>
        <v>0</v>
      </c>
      <c r="Q162" s="218">
        <f t="shared" si="91"/>
        <v>0</v>
      </c>
      <c r="R162" s="218">
        <f t="shared" si="91"/>
        <v>0</v>
      </c>
      <c r="S162" s="218">
        <f t="shared" si="91"/>
        <v>0</v>
      </c>
      <c r="T162" s="218">
        <f t="shared" si="91"/>
        <v>0</v>
      </c>
      <c r="U162" s="218">
        <f t="shared" si="91"/>
        <v>0</v>
      </c>
      <c r="V162" s="218">
        <f t="shared" si="91"/>
        <v>0</v>
      </c>
      <c r="W162" s="218">
        <f>SUM(W149:W161)</f>
        <v>195.78685657412854</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E164" s="224" t="s">
        <v>716</v>
      </c>
      <c r="F164" s="224"/>
      <c r="G164" s="225"/>
      <c r="H164" s="226"/>
      <c r="I164" s="227">
        <f>I162+I163</f>
        <v>0</v>
      </c>
      <c r="J164" s="227">
        <f t="shared" ref="J164:U164" si="92">J162+J163</f>
        <v>-70.906983727076195</v>
      </c>
      <c r="K164" s="227">
        <f t="shared" si="92"/>
        <v>266.69384030120472</v>
      </c>
      <c r="L164" s="227">
        <f t="shared" si="92"/>
        <v>0</v>
      </c>
      <c r="M164" s="227">
        <f t="shared" si="92"/>
        <v>0</v>
      </c>
      <c r="N164" s="227">
        <f t="shared" si="92"/>
        <v>0</v>
      </c>
      <c r="O164" s="227">
        <f t="shared" si="92"/>
        <v>0</v>
      </c>
      <c r="P164" s="227">
        <f t="shared" si="92"/>
        <v>0</v>
      </c>
      <c r="Q164" s="227">
        <f t="shared" si="92"/>
        <v>0</v>
      </c>
      <c r="R164" s="227">
        <f t="shared" si="92"/>
        <v>0</v>
      </c>
      <c r="S164" s="227">
        <f t="shared" si="92"/>
        <v>0</v>
      </c>
      <c r="T164" s="227">
        <f t="shared" si="92"/>
        <v>0</v>
      </c>
      <c r="U164" s="227">
        <f t="shared" si="92"/>
        <v>0</v>
      </c>
      <c r="V164" s="227">
        <f>V162+V163</f>
        <v>0</v>
      </c>
      <c r="W164" s="227">
        <f>W162+W163</f>
        <v>195.78685657412854</v>
      </c>
    </row>
    <row r="165" spans="2:23">
      <c r="E165" s="213">
        <v>44197</v>
      </c>
      <c r="F165" s="213" t="s">
        <v>722</v>
      </c>
      <c r="G165" s="214" t="s">
        <v>65</v>
      </c>
      <c r="H165" s="239">
        <f>$C$55/12</f>
        <v>4.75E-4</v>
      </c>
      <c r="I165" s="229">
        <f>(SUM('1.  LRAMVA Summary'!D$54:D$80)+SUM('1.  LRAMVA Summary'!D$81:D$82)*(MONTH($E165)-1)/12)*$H165</f>
        <v>0</v>
      </c>
      <c r="J165" s="229">
        <f>(SUM('1.  LRAMVA Summary'!E$54:E$80)+SUM('1.  LRAMVA Summary'!E$81:E$82)*(MONTH($E165)-1)/12)*$H165</f>
        <v>0</v>
      </c>
      <c r="K165" s="229">
        <f>(SUM('1.  LRAMVA Summary'!F$54:F$80)+SUM('1.  LRAMVA Summary'!F$81:F$82)*(MONTH($E165)-1)/12)*$H165</f>
        <v>0</v>
      </c>
      <c r="L165" s="229">
        <f>(SUM('1.  LRAMVA Summary'!G$54:G$80)+SUM('1.  LRAMVA Summary'!G$81:G$82)*(MONTH($E165)-1)/12)*$H165</f>
        <v>0</v>
      </c>
      <c r="M165" s="229">
        <f>(SUM('1.  LRAMVA Summary'!H$54:H$80)+SUM('1.  LRAMVA Summary'!H$81:H$82)*(MONTH($E165)-1)/12)*$H165</f>
        <v>0</v>
      </c>
      <c r="N165" s="229">
        <f>(SUM('1.  LRAMVA Summary'!I$54:I$80)+SUM('1.  LRAMVA Summary'!I$81:I$82)*(MONTH($E165)-1)/12)*$H165</f>
        <v>0</v>
      </c>
      <c r="O165" s="229">
        <f>(SUM('1.  LRAMVA Summary'!J$54:J$80)+SUM('1.  LRAMVA Summary'!J$81:J$82)*(MONTH($E165)-1)/12)*$H165</f>
        <v>0</v>
      </c>
      <c r="P165" s="229">
        <f>(SUM('1.  LRAMVA Summary'!K$54:K$80)+SUM('1.  LRAMVA Summary'!K$81:K$82)*(MONTH($E165)-1)/12)*$H165</f>
        <v>0</v>
      </c>
      <c r="Q165" s="229">
        <f>(SUM('1.  LRAMVA Summary'!L$54:L$80)+SUM('1.  LRAMVA Summary'!L$81:L$82)*(MONTH($E165)-1)/12)*$H165</f>
        <v>0</v>
      </c>
      <c r="R165" s="229">
        <f>(SUM('1.  LRAMVA Summary'!M$54:M$80)+SUM('1.  LRAMVA Summary'!M$81:M$82)*(MONTH($E165)-1)/12)*$H165</f>
        <v>0</v>
      </c>
      <c r="S165" s="229">
        <f>(SUM('1.  LRAMVA Summary'!N$54:N$80)+SUM('1.  LRAMVA Summary'!N$81:N$82)*(MONTH($E165)-1)/12)*$H165</f>
        <v>0</v>
      </c>
      <c r="T165" s="229">
        <f>(SUM('1.  LRAMVA Summary'!O$54:O$80)+SUM('1.  LRAMVA Summary'!O$81:O$82)*(MONTH($E165)-1)/12)*$H165</f>
        <v>0</v>
      </c>
      <c r="U165" s="229">
        <f>(SUM('1.  LRAMVA Summary'!P$54:P$80)+SUM('1.  LRAMVA Summary'!P$81:P$82)*(MONTH($E165)-1)/12)*$H165</f>
        <v>0</v>
      </c>
      <c r="V165" s="229">
        <f>(SUM('1.  LRAMVA Summary'!Q$54:Q$80)+SUM('1.  LRAMVA Summary'!Q$81:Q$82)*(MONTH($E165)-1)/12)*$H165</f>
        <v>0</v>
      </c>
      <c r="W165" s="230">
        <f>SUM(I165:V165)</f>
        <v>0</v>
      </c>
    </row>
    <row r="166" spans="2:23">
      <c r="E166" s="213">
        <v>44228</v>
      </c>
      <c r="F166" s="213" t="s">
        <v>722</v>
      </c>
      <c r="G166" s="214" t="s">
        <v>65</v>
      </c>
      <c r="H166" s="239">
        <f t="shared" ref="H166:H167" si="93">$C$55/12</f>
        <v>4.75E-4</v>
      </c>
      <c r="I166" s="229">
        <f>(SUM('1.  LRAMVA Summary'!D$54:D$80)+SUM('1.  LRAMVA Summary'!D$81:D$82)*(MONTH($E166)-1)/12)*$H166</f>
        <v>0</v>
      </c>
      <c r="J166" s="229">
        <f>(SUM('1.  LRAMVA Summary'!E$54:E$80)+SUM('1.  LRAMVA Summary'!E$81:E$82)*(MONTH($E166)-1)/12)*$H166</f>
        <v>-0.65431408004587066</v>
      </c>
      <c r="K166" s="229">
        <f>(SUM('1.  LRAMVA Summary'!F$54:F$80)+SUM('1.  LRAMVA Summary'!F$81:F$82)*(MONTH($E166)-1)/12)*$H166</f>
        <v>2.460992212590039</v>
      </c>
      <c r="L166" s="229">
        <f>(SUM('1.  LRAMVA Summary'!G$54:G$80)+SUM('1.  LRAMVA Summary'!G$81:G$82)*(MONTH($E166)-1)/12)*$H166</f>
        <v>0</v>
      </c>
      <c r="M166" s="229">
        <f>(SUM('1.  LRAMVA Summary'!H$54:H$80)+SUM('1.  LRAMVA Summary'!H$81:H$82)*(MONTH($E166)-1)/12)*$H166</f>
        <v>0</v>
      </c>
      <c r="N166" s="229">
        <f>(SUM('1.  LRAMVA Summary'!I$54:I$80)+SUM('1.  LRAMVA Summary'!I$81:I$82)*(MONTH($E166)-1)/12)*$H166</f>
        <v>0</v>
      </c>
      <c r="O166" s="229">
        <f>(SUM('1.  LRAMVA Summary'!J$54:J$80)+SUM('1.  LRAMVA Summary'!J$81:J$82)*(MONTH($E166)-1)/12)*$H166</f>
        <v>0</v>
      </c>
      <c r="P166" s="229">
        <f>(SUM('1.  LRAMVA Summary'!K$54:K$80)+SUM('1.  LRAMVA Summary'!K$81:K$82)*(MONTH($E166)-1)/12)*$H166</f>
        <v>0</v>
      </c>
      <c r="Q166" s="229">
        <f>(SUM('1.  LRAMVA Summary'!L$54:L$80)+SUM('1.  LRAMVA Summary'!L$81:L$82)*(MONTH($E166)-1)/12)*$H166</f>
        <v>0</v>
      </c>
      <c r="R166" s="229">
        <f>(SUM('1.  LRAMVA Summary'!M$54:M$80)+SUM('1.  LRAMVA Summary'!M$81:M$82)*(MONTH($E166)-1)/12)*$H166</f>
        <v>0</v>
      </c>
      <c r="S166" s="229">
        <f>(SUM('1.  LRAMVA Summary'!N$54:N$80)+SUM('1.  LRAMVA Summary'!N$81:N$82)*(MONTH($E166)-1)/12)*$H166</f>
        <v>0</v>
      </c>
      <c r="T166" s="229">
        <f>(SUM('1.  LRAMVA Summary'!O$54:O$80)+SUM('1.  LRAMVA Summary'!O$81:O$82)*(MONTH($E166)-1)/12)*$H166</f>
        <v>0</v>
      </c>
      <c r="U166" s="229">
        <f>(SUM('1.  LRAMVA Summary'!P$54:P$80)+SUM('1.  LRAMVA Summary'!P$81:P$82)*(MONTH($E166)-1)/12)*$H166</f>
        <v>0</v>
      </c>
      <c r="V166" s="229">
        <f>(SUM('1.  LRAMVA Summary'!Q$54:Q$80)+SUM('1.  LRAMVA Summary'!Q$81:Q$82)*(MONTH($E166)-1)/12)*$H166</f>
        <v>0</v>
      </c>
      <c r="W166" s="230">
        <f t="shared" ref="W166:W175" si="94">SUM(I166:V166)</f>
        <v>1.8066781325441683</v>
      </c>
    </row>
    <row r="167" spans="2:23">
      <c r="E167" s="213">
        <v>44256</v>
      </c>
      <c r="F167" s="213" t="s">
        <v>722</v>
      </c>
      <c r="G167" s="214" t="s">
        <v>65</v>
      </c>
      <c r="H167" s="239">
        <f t="shared" si="93"/>
        <v>4.75E-4</v>
      </c>
      <c r="I167" s="229">
        <f>(SUM('1.  LRAMVA Summary'!D$54:D$80)+SUM('1.  LRAMVA Summary'!D$81:D$82)*(MONTH($E167)-1)/12)*$H167</f>
        <v>0</v>
      </c>
      <c r="J167" s="229">
        <f>(SUM('1.  LRAMVA Summary'!E$54:E$80)+SUM('1.  LRAMVA Summary'!E$81:E$82)*(MONTH($E167)-1)/12)*$H167</f>
        <v>-1.3086281600917413</v>
      </c>
      <c r="K167" s="229">
        <f>(SUM('1.  LRAMVA Summary'!F$54:F$80)+SUM('1.  LRAMVA Summary'!F$81:F$82)*(MONTH($E167)-1)/12)*$H167</f>
        <v>4.9219844251800779</v>
      </c>
      <c r="L167" s="229">
        <f>(SUM('1.  LRAMVA Summary'!G$54:G$80)+SUM('1.  LRAMVA Summary'!G$81:G$82)*(MONTH($E167)-1)/12)*$H167</f>
        <v>0</v>
      </c>
      <c r="M167" s="229">
        <f>(SUM('1.  LRAMVA Summary'!H$54:H$80)+SUM('1.  LRAMVA Summary'!H$81:H$82)*(MONTH($E167)-1)/12)*$H167</f>
        <v>0</v>
      </c>
      <c r="N167" s="229">
        <f>(SUM('1.  LRAMVA Summary'!I$54:I$80)+SUM('1.  LRAMVA Summary'!I$81:I$82)*(MONTH($E167)-1)/12)*$H167</f>
        <v>0</v>
      </c>
      <c r="O167" s="229">
        <f>(SUM('1.  LRAMVA Summary'!J$54:J$80)+SUM('1.  LRAMVA Summary'!J$81:J$82)*(MONTH($E167)-1)/12)*$H167</f>
        <v>0</v>
      </c>
      <c r="P167" s="229">
        <f>(SUM('1.  LRAMVA Summary'!K$54:K$80)+SUM('1.  LRAMVA Summary'!K$81:K$82)*(MONTH($E167)-1)/12)*$H167</f>
        <v>0</v>
      </c>
      <c r="Q167" s="229">
        <f>(SUM('1.  LRAMVA Summary'!L$54:L$80)+SUM('1.  LRAMVA Summary'!L$81:L$82)*(MONTH($E167)-1)/12)*$H167</f>
        <v>0</v>
      </c>
      <c r="R167" s="229">
        <f>(SUM('1.  LRAMVA Summary'!M$54:M$80)+SUM('1.  LRAMVA Summary'!M$81:M$82)*(MONTH($E167)-1)/12)*$H167</f>
        <v>0</v>
      </c>
      <c r="S167" s="229">
        <f>(SUM('1.  LRAMVA Summary'!N$54:N$80)+SUM('1.  LRAMVA Summary'!N$81:N$82)*(MONTH($E167)-1)/12)*$H167</f>
        <v>0</v>
      </c>
      <c r="T167" s="229">
        <f>(SUM('1.  LRAMVA Summary'!O$54:O$80)+SUM('1.  LRAMVA Summary'!O$81:O$82)*(MONTH($E167)-1)/12)*$H167</f>
        <v>0</v>
      </c>
      <c r="U167" s="229">
        <f>(SUM('1.  LRAMVA Summary'!P$54:P$80)+SUM('1.  LRAMVA Summary'!P$81:P$82)*(MONTH($E167)-1)/12)*$H167</f>
        <v>0</v>
      </c>
      <c r="V167" s="229">
        <f>(SUM('1.  LRAMVA Summary'!Q$54:Q$80)+SUM('1.  LRAMVA Summary'!Q$81:Q$82)*(MONTH($E167)-1)/12)*$H167</f>
        <v>0</v>
      </c>
      <c r="W167" s="230">
        <f t="shared" si="94"/>
        <v>3.6133562650883366</v>
      </c>
    </row>
    <row r="168" spans="2:23">
      <c r="E168" s="213">
        <v>44287</v>
      </c>
      <c r="F168" s="213" t="s">
        <v>722</v>
      </c>
      <c r="G168" s="214" t="s">
        <v>66</v>
      </c>
      <c r="H168" s="239">
        <f>$C$56/12</f>
        <v>4.75E-4</v>
      </c>
      <c r="I168" s="229">
        <f>(SUM('1.  LRAMVA Summary'!D$54:D$80)+SUM('1.  LRAMVA Summary'!D$81:D$82)*(MONTH($E168)-1)/12)*$H168</f>
        <v>0</v>
      </c>
      <c r="J168" s="229">
        <f>(SUM('1.  LRAMVA Summary'!E$54:E$80)+SUM('1.  LRAMVA Summary'!E$81:E$82)*(MONTH($E168)-1)/12)*$H168</f>
        <v>-1.9629422401376118</v>
      </c>
      <c r="K168" s="229">
        <f>(SUM('1.  LRAMVA Summary'!F$54:F$80)+SUM('1.  LRAMVA Summary'!F$81:F$82)*(MONTH($E168)-1)/12)*$H168</f>
        <v>7.382976637770116</v>
      </c>
      <c r="L168" s="229">
        <f>(SUM('1.  LRAMVA Summary'!G$54:G$80)+SUM('1.  LRAMVA Summary'!G$81:G$82)*(MONTH($E168)-1)/12)*$H168</f>
        <v>0</v>
      </c>
      <c r="M168" s="229">
        <f>(SUM('1.  LRAMVA Summary'!H$54:H$80)+SUM('1.  LRAMVA Summary'!H$81:H$82)*(MONTH($E168)-1)/12)*$H168</f>
        <v>0</v>
      </c>
      <c r="N168" s="229">
        <f>(SUM('1.  LRAMVA Summary'!I$54:I$80)+SUM('1.  LRAMVA Summary'!I$81:I$82)*(MONTH($E168)-1)/12)*$H168</f>
        <v>0</v>
      </c>
      <c r="O168" s="229">
        <f>(SUM('1.  LRAMVA Summary'!J$54:J$80)+SUM('1.  LRAMVA Summary'!J$81:J$82)*(MONTH($E168)-1)/12)*$H168</f>
        <v>0</v>
      </c>
      <c r="P168" s="229">
        <f>(SUM('1.  LRAMVA Summary'!K$54:K$80)+SUM('1.  LRAMVA Summary'!K$81:K$82)*(MONTH($E168)-1)/12)*$H168</f>
        <v>0</v>
      </c>
      <c r="Q168" s="229">
        <f>(SUM('1.  LRAMVA Summary'!L$54:L$80)+SUM('1.  LRAMVA Summary'!L$81:L$82)*(MONTH($E168)-1)/12)*$H168</f>
        <v>0</v>
      </c>
      <c r="R168" s="229">
        <f>(SUM('1.  LRAMVA Summary'!M$54:M$80)+SUM('1.  LRAMVA Summary'!M$81:M$82)*(MONTH($E168)-1)/12)*$H168</f>
        <v>0</v>
      </c>
      <c r="S168" s="229">
        <f>(SUM('1.  LRAMVA Summary'!N$54:N$80)+SUM('1.  LRAMVA Summary'!N$81:N$82)*(MONTH($E168)-1)/12)*$H168</f>
        <v>0</v>
      </c>
      <c r="T168" s="229">
        <f>(SUM('1.  LRAMVA Summary'!O$54:O$80)+SUM('1.  LRAMVA Summary'!O$81:O$82)*(MONTH($E168)-1)/12)*$H168</f>
        <v>0</v>
      </c>
      <c r="U168" s="229">
        <f>(SUM('1.  LRAMVA Summary'!P$54:P$80)+SUM('1.  LRAMVA Summary'!P$81:P$82)*(MONTH($E168)-1)/12)*$H168</f>
        <v>0</v>
      </c>
      <c r="V168" s="229">
        <f>(SUM('1.  LRAMVA Summary'!Q$54:Q$80)+SUM('1.  LRAMVA Summary'!Q$81:Q$82)*(MONTH($E168)-1)/12)*$H168</f>
        <v>0</v>
      </c>
      <c r="W168" s="230">
        <f t="shared" si="94"/>
        <v>5.4200343976325041</v>
      </c>
    </row>
    <row r="169" spans="2:23">
      <c r="E169" s="213">
        <v>44317</v>
      </c>
      <c r="F169" s="213" t="s">
        <v>722</v>
      </c>
      <c r="G169" s="214" t="s">
        <v>66</v>
      </c>
      <c r="H169" s="239">
        <f t="shared" ref="H169:H170" si="95">$C$56/12</f>
        <v>4.75E-4</v>
      </c>
      <c r="I169" s="229">
        <f>(SUM('1.  LRAMVA Summary'!D$54:D$80)+SUM('1.  LRAMVA Summary'!D$81:D$82)*(MONTH($E169)-1)/12)*$H169</f>
        <v>0</v>
      </c>
      <c r="J169" s="229">
        <f>(SUM('1.  LRAMVA Summary'!E$54:E$80)+SUM('1.  LRAMVA Summary'!E$81:E$82)*(MONTH($E169)-1)/12)*$H169</f>
        <v>-2.6172563201834826</v>
      </c>
      <c r="K169" s="229">
        <f>(SUM('1.  LRAMVA Summary'!F$54:F$80)+SUM('1.  LRAMVA Summary'!F$81:F$82)*(MONTH($E169)-1)/12)*$H169</f>
        <v>9.8439688503601559</v>
      </c>
      <c r="L169" s="229">
        <f>(SUM('1.  LRAMVA Summary'!G$54:G$80)+SUM('1.  LRAMVA Summary'!G$81:G$82)*(MONTH($E169)-1)/12)*$H169</f>
        <v>0</v>
      </c>
      <c r="M169" s="229">
        <f>(SUM('1.  LRAMVA Summary'!H$54:H$80)+SUM('1.  LRAMVA Summary'!H$81:H$82)*(MONTH($E169)-1)/12)*$H169</f>
        <v>0</v>
      </c>
      <c r="N169" s="229">
        <f>(SUM('1.  LRAMVA Summary'!I$54:I$80)+SUM('1.  LRAMVA Summary'!I$81:I$82)*(MONTH($E169)-1)/12)*$H169</f>
        <v>0</v>
      </c>
      <c r="O169" s="229">
        <f>(SUM('1.  LRAMVA Summary'!J$54:J$80)+SUM('1.  LRAMVA Summary'!J$81:J$82)*(MONTH($E169)-1)/12)*$H169</f>
        <v>0</v>
      </c>
      <c r="P169" s="229">
        <f>(SUM('1.  LRAMVA Summary'!K$54:K$80)+SUM('1.  LRAMVA Summary'!K$81:K$82)*(MONTH($E169)-1)/12)*$H169</f>
        <v>0</v>
      </c>
      <c r="Q169" s="229">
        <f>(SUM('1.  LRAMVA Summary'!L$54:L$80)+SUM('1.  LRAMVA Summary'!L$81:L$82)*(MONTH($E169)-1)/12)*$H169</f>
        <v>0</v>
      </c>
      <c r="R169" s="229">
        <f>(SUM('1.  LRAMVA Summary'!M$54:M$80)+SUM('1.  LRAMVA Summary'!M$81:M$82)*(MONTH($E169)-1)/12)*$H169</f>
        <v>0</v>
      </c>
      <c r="S169" s="229">
        <f>(SUM('1.  LRAMVA Summary'!N$54:N$80)+SUM('1.  LRAMVA Summary'!N$81:N$82)*(MONTH($E169)-1)/12)*$H169</f>
        <v>0</v>
      </c>
      <c r="T169" s="229">
        <f>(SUM('1.  LRAMVA Summary'!O$54:O$80)+SUM('1.  LRAMVA Summary'!O$81:O$82)*(MONTH($E169)-1)/12)*$H169</f>
        <v>0</v>
      </c>
      <c r="U169" s="229">
        <f>(SUM('1.  LRAMVA Summary'!P$54:P$80)+SUM('1.  LRAMVA Summary'!P$81:P$82)*(MONTH($E169)-1)/12)*$H169</f>
        <v>0</v>
      </c>
      <c r="V169" s="229">
        <f>(SUM('1.  LRAMVA Summary'!Q$54:Q$80)+SUM('1.  LRAMVA Summary'!Q$81:Q$82)*(MONTH($E169)-1)/12)*$H169</f>
        <v>0</v>
      </c>
      <c r="W169" s="230">
        <f t="shared" si="94"/>
        <v>7.2267125301766733</v>
      </c>
    </row>
    <row r="170" spans="2:23">
      <c r="E170" s="213">
        <v>44348</v>
      </c>
      <c r="F170" s="213" t="s">
        <v>722</v>
      </c>
      <c r="G170" s="214" t="s">
        <v>66</v>
      </c>
      <c r="H170" s="239">
        <f t="shared" si="95"/>
        <v>4.75E-4</v>
      </c>
      <c r="I170" s="229">
        <f>(SUM('1.  LRAMVA Summary'!D$54:D$80)+SUM('1.  LRAMVA Summary'!D$81:D$82)*(MONTH($E170)-1)/12)*$H170</f>
        <v>0</v>
      </c>
      <c r="J170" s="229">
        <f>(SUM('1.  LRAMVA Summary'!E$54:E$80)+SUM('1.  LRAMVA Summary'!E$81:E$82)*(MONTH($E170)-1)/12)*$H170</f>
        <v>-3.2715704002293533</v>
      </c>
      <c r="K170" s="229">
        <f>(SUM('1.  LRAMVA Summary'!F$54:F$80)+SUM('1.  LRAMVA Summary'!F$81:F$82)*(MONTH($E170)-1)/12)*$H170</f>
        <v>12.304961062950193</v>
      </c>
      <c r="L170" s="229">
        <f>(SUM('1.  LRAMVA Summary'!G$54:G$80)+SUM('1.  LRAMVA Summary'!G$81:G$82)*(MONTH($E170)-1)/12)*$H170</f>
        <v>0</v>
      </c>
      <c r="M170" s="229">
        <f>(SUM('1.  LRAMVA Summary'!H$54:H$80)+SUM('1.  LRAMVA Summary'!H$81:H$82)*(MONTH($E170)-1)/12)*$H170</f>
        <v>0</v>
      </c>
      <c r="N170" s="229">
        <f>(SUM('1.  LRAMVA Summary'!I$54:I$80)+SUM('1.  LRAMVA Summary'!I$81:I$82)*(MONTH($E170)-1)/12)*$H170</f>
        <v>0</v>
      </c>
      <c r="O170" s="229">
        <f>(SUM('1.  LRAMVA Summary'!J$54:J$80)+SUM('1.  LRAMVA Summary'!J$81:J$82)*(MONTH($E170)-1)/12)*$H170</f>
        <v>0</v>
      </c>
      <c r="P170" s="229">
        <f>(SUM('1.  LRAMVA Summary'!K$54:K$80)+SUM('1.  LRAMVA Summary'!K$81:K$82)*(MONTH($E170)-1)/12)*$H170</f>
        <v>0</v>
      </c>
      <c r="Q170" s="229">
        <f>(SUM('1.  LRAMVA Summary'!L$54:L$80)+SUM('1.  LRAMVA Summary'!L$81:L$82)*(MONTH($E170)-1)/12)*$H170</f>
        <v>0</v>
      </c>
      <c r="R170" s="229">
        <f>(SUM('1.  LRAMVA Summary'!M$54:M$80)+SUM('1.  LRAMVA Summary'!M$81:M$82)*(MONTH($E170)-1)/12)*$H170</f>
        <v>0</v>
      </c>
      <c r="S170" s="229">
        <f>(SUM('1.  LRAMVA Summary'!N$54:N$80)+SUM('1.  LRAMVA Summary'!N$81:N$82)*(MONTH($E170)-1)/12)*$H170</f>
        <v>0</v>
      </c>
      <c r="T170" s="229">
        <f>(SUM('1.  LRAMVA Summary'!O$54:O$80)+SUM('1.  LRAMVA Summary'!O$81:O$82)*(MONTH($E170)-1)/12)*$H170</f>
        <v>0</v>
      </c>
      <c r="U170" s="229">
        <f>(SUM('1.  LRAMVA Summary'!P$54:P$80)+SUM('1.  LRAMVA Summary'!P$81:P$82)*(MONTH($E170)-1)/12)*$H170</f>
        <v>0</v>
      </c>
      <c r="V170" s="229">
        <f>(SUM('1.  LRAMVA Summary'!Q$54:Q$80)+SUM('1.  LRAMVA Summary'!Q$81:Q$82)*(MONTH($E170)-1)/12)*$H170</f>
        <v>0</v>
      </c>
      <c r="W170" s="230">
        <f t="shared" si="94"/>
        <v>9.0333906627208407</v>
      </c>
    </row>
    <row r="171" spans="2:23">
      <c r="E171" s="213">
        <v>44378</v>
      </c>
      <c r="F171" s="213" t="s">
        <v>722</v>
      </c>
      <c r="G171" s="214" t="s">
        <v>68</v>
      </c>
      <c r="H171" s="239">
        <f>$C$57/12</f>
        <v>4.75E-4</v>
      </c>
      <c r="I171" s="229">
        <f>(SUM('1.  LRAMVA Summary'!D$54:D$80)+SUM('1.  LRAMVA Summary'!D$81:D$82)*(MONTH($E171)-1)/12)*$H171</f>
        <v>0</v>
      </c>
      <c r="J171" s="229">
        <f>(SUM('1.  LRAMVA Summary'!E$54:E$80)+SUM('1.  LRAMVA Summary'!E$81:E$82)*(MONTH($E171)-1)/12)*$H171</f>
        <v>-3.9258844802752235</v>
      </c>
      <c r="K171" s="229">
        <f>(SUM('1.  LRAMVA Summary'!F$54:F$80)+SUM('1.  LRAMVA Summary'!F$81:F$82)*(MONTH($E171)-1)/12)*$H171</f>
        <v>14.765953275540232</v>
      </c>
      <c r="L171" s="229">
        <f>(SUM('1.  LRAMVA Summary'!G$54:G$80)+SUM('1.  LRAMVA Summary'!G$81:G$82)*(MONTH($E171)-1)/12)*$H171</f>
        <v>0</v>
      </c>
      <c r="M171" s="229">
        <f>(SUM('1.  LRAMVA Summary'!H$54:H$80)+SUM('1.  LRAMVA Summary'!H$81:H$82)*(MONTH($E171)-1)/12)*$H171</f>
        <v>0</v>
      </c>
      <c r="N171" s="229">
        <f>(SUM('1.  LRAMVA Summary'!I$54:I$80)+SUM('1.  LRAMVA Summary'!I$81:I$82)*(MONTH($E171)-1)/12)*$H171</f>
        <v>0</v>
      </c>
      <c r="O171" s="229">
        <f>(SUM('1.  LRAMVA Summary'!J$54:J$80)+SUM('1.  LRAMVA Summary'!J$81:J$82)*(MONTH($E171)-1)/12)*$H171</f>
        <v>0</v>
      </c>
      <c r="P171" s="229">
        <f>(SUM('1.  LRAMVA Summary'!K$54:K$80)+SUM('1.  LRAMVA Summary'!K$81:K$82)*(MONTH($E171)-1)/12)*$H171</f>
        <v>0</v>
      </c>
      <c r="Q171" s="229">
        <f>(SUM('1.  LRAMVA Summary'!L$54:L$80)+SUM('1.  LRAMVA Summary'!L$81:L$82)*(MONTH($E171)-1)/12)*$H171</f>
        <v>0</v>
      </c>
      <c r="R171" s="229">
        <f>(SUM('1.  LRAMVA Summary'!M$54:M$80)+SUM('1.  LRAMVA Summary'!M$81:M$82)*(MONTH($E171)-1)/12)*$H171</f>
        <v>0</v>
      </c>
      <c r="S171" s="229">
        <f>(SUM('1.  LRAMVA Summary'!N$54:N$80)+SUM('1.  LRAMVA Summary'!N$81:N$82)*(MONTH($E171)-1)/12)*$H171</f>
        <v>0</v>
      </c>
      <c r="T171" s="229">
        <f>(SUM('1.  LRAMVA Summary'!O$54:O$80)+SUM('1.  LRAMVA Summary'!O$81:O$82)*(MONTH($E171)-1)/12)*$H171</f>
        <v>0</v>
      </c>
      <c r="U171" s="229">
        <f>(SUM('1.  LRAMVA Summary'!P$54:P$80)+SUM('1.  LRAMVA Summary'!P$81:P$82)*(MONTH($E171)-1)/12)*$H171</f>
        <v>0</v>
      </c>
      <c r="V171" s="229">
        <f>(SUM('1.  LRAMVA Summary'!Q$54:Q$80)+SUM('1.  LRAMVA Summary'!Q$81:Q$82)*(MONTH($E171)-1)/12)*$H171</f>
        <v>0</v>
      </c>
      <c r="W171" s="230">
        <f t="shared" si="94"/>
        <v>10.840068795265008</v>
      </c>
    </row>
    <row r="172" spans="2:23">
      <c r="E172" s="213">
        <v>44409</v>
      </c>
      <c r="F172" s="213" t="s">
        <v>722</v>
      </c>
      <c r="G172" s="214" t="s">
        <v>68</v>
      </c>
      <c r="H172" s="239">
        <f>$C$57/12</f>
        <v>4.75E-4</v>
      </c>
      <c r="I172" s="229">
        <f>(SUM('1.  LRAMVA Summary'!D$54:D$80)+SUM('1.  LRAMVA Summary'!D$81:D$82)*(MONTH($E172)-1)/12)*$H172</f>
        <v>0</v>
      </c>
      <c r="J172" s="229">
        <f>(SUM('1.  LRAMVA Summary'!E$54:E$80)+SUM('1.  LRAMVA Summary'!E$81:E$82)*(MONTH($E172)-1)/12)*$H172</f>
        <v>-4.5801985603210946</v>
      </c>
      <c r="K172" s="229">
        <f>(SUM('1.  LRAMVA Summary'!F$54:F$80)+SUM('1.  LRAMVA Summary'!F$81:F$82)*(MONTH($E172)-1)/12)*$H172</f>
        <v>17.226945488130273</v>
      </c>
      <c r="L172" s="229">
        <f>(SUM('1.  LRAMVA Summary'!G$54:G$80)+SUM('1.  LRAMVA Summary'!G$81:G$82)*(MONTH($E172)-1)/12)*$H172</f>
        <v>0</v>
      </c>
      <c r="M172" s="229">
        <f>(SUM('1.  LRAMVA Summary'!H$54:H$80)+SUM('1.  LRAMVA Summary'!H$81:H$82)*(MONTH($E172)-1)/12)*$H172</f>
        <v>0</v>
      </c>
      <c r="N172" s="229">
        <f>(SUM('1.  LRAMVA Summary'!I$54:I$80)+SUM('1.  LRAMVA Summary'!I$81:I$82)*(MONTH($E172)-1)/12)*$H172</f>
        <v>0</v>
      </c>
      <c r="O172" s="229">
        <f>(SUM('1.  LRAMVA Summary'!J$54:J$80)+SUM('1.  LRAMVA Summary'!J$81:J$82)*(MONTH($E172)-1)/12)*$H172</f>
        <v>0</v>
      </c>
      <c r="P172" s="229">
        <f>(SUM('1.  LRAMVA Summary'!K$54:K$80)+SUM('1.  LRAMVA Summary'!K$81:K$82)*(MONTH($E172)-1)/12)*$H172</f>
        <v>0</v>
      </c>
      <c r="Q172" s="229">
        <f>(SUM('1.  LRAMVA Summary'!L$54:L$80)+SUM('1.  LRAMVA Summary'!L$81:L$82)*(MONTH($E172)-1)/12)*$H172</f>
        <v>0</v>
      </c>
      <c r="R172" s="229">
        <f>(SUM('1.  LRAMVA Summary'!M$54:M$80)+SUM('1.  LRAMVA Summary'!M$81:M$82)*(MONTH($E172)-1)/12)*$H172</f>
        <v>0</v>
      </c>
      <c r="S172" s="229">
        <f>(SUM('1.  LRAMVA Summary'!N$54:N$80)+SUM('1.  LRAMVA Summary'!N$81:N$82)*(MONTH($E172)-1)/12)*$H172</f>
        <v>0</v>
      </c>
      <c r="T172" s="229">
        <f>(SUM('1.  LRAMVA Summary'!O$54:O$80)+SUM('1.  LRAMVA Summary'!O$81:O$82)*(MONTH($E172)-1)/12)*$H172</f>
        <v>0</v>
      </c>
      <c r="U172" s="229">
        <f>(SUM('1.  LRAMVA Summary'!P$54:P$80)+SUM('1.  LRAMVA Summary'!P$81:P$82)*(MONTH($E172)-1)/12)*$H172</f>
        <v>0</v>
      </c>
      <c r="V172" s="229">
        <f>(SUM('1.  LRAMVA Summary'!Q$54:Q$80)+SUM('1.  LRAMVA Summary'!Q$81:Q$82)*(MONTH($E172)-1)/12)*$H172</f>
        <v>0</v>
      </c>
      <c r="W172" s="230">
        <f t="shared" si="94"/>
        <v>12.646746927809179</v>
      </c>
    </row>
    <row r="173" spans="2:23">
      <c r="E173" s="213">
        <v>44440</v>
      </c>
      <c r="F173" s="213" t="s">
        <v>722</v>
      </c>
      <c r="G173" s="214" t="s">
        <v>68</v>
      </c>
      <c r="H173" s="239">
        <f>$C$57/12</f>
        <v>4.75E-4</v>
      </c>
      <c r="I173" s="229">
        <f>(SUM('1.  LRAMVA Summary'!D$54:D$80)+SUM('1.  LRAMVA Summary'!D$81:D$82)*(MONTH($E173)-1)/12)*$H173</f>
        <v>0</v>
      </c>
      <c r="J173" s="229">
        <f>(SUM('1.  LRAMVA Summary'!E$54:E$80)+SUM('1.  LRAMVA Summary'!E$81:E$82)*(MONTH($E173)-1)/12)*$H173</f>
        <v>-5.2345126403669653</v>
      </c>
      <c r="K173" s="229">
        <f>(SUM('1.  LRAMVA Summary'!F$54:F$80)+SUM('1.  LRAMVA Summary'!F$81:F$82)*(MONTH($E173)-1)/12)*$H173</f>
        <v>19.687937700720312</v>
      </c>
      <c r="L173" s="229">
        <f>(SUM('1.  LRAMVA Summary'!G$54:G$80)+SUM('1.  LRAMVA Summary'!G$81:G$82)*(MONTH($E173)-1)/12)*$H173</f>
        <v>0</v>
      </c>
      <c r="M173" s="229">
        <f>(SUM('1.  LRAMVA Summary'!H$54:H$80)+SUM('1.  LRAMVA Summary'!H$81:H$82)*(MONTH($E173)-1)/12)*$H173</f>
        <v>0</v>
      </c>
      <c r="N173" s="229">
        <f>(SUM('1.  LRAMVA Summary'!I$54:I$80)+SUM('1.  LRAMVA Summary'!I$81:I$82)*(MONTH($E173)-1)/12)*$H173</f>
        <v>0</v>
      </c>
      <c r="O173" s="229">
        <f>(SUM('1.  LRAMVA Summary'!J$54:J$80)+SUM('1.  LRAMVA Summary'!J$81:J$82)*(MONTH($E173)-1)/12)*$H173</f>
        <v>0</v>
      </c>
      <c r="P173" s="229">
        <f>(SUM('1.  LRAMVA Summary'!K$54:K$80)+SUM('1.  LRAMVA Summary'!K$81:K$82)*(MONTH($E173)-1)/12)*$H173</f>
        <v>0</v>
      </c>
      <c r="Q173" s="229">
        <f>(SUM('1.  LRAMVA Summary'!L$54:L$80)+SUM('1.  LRAMVA Summary'!L$81:L$82)*(MONTH($E173)-1)/12)*$H173</f>
        <v>0</v>
      </c>
      <c r="R173" s="229">
        <f>(SUM('1.  LRAMVA Summary'!M$54:M$80)+SUM('1.  LRAMVA Summary'!M$81:M$82)*(MONTH($E173)-1)/12)*$H173</f>
        <v>0</v>
      </c>
      <c r="S173" s="229">
        <f>(SUM('1.  LRAMVA Summary'!N$54:N$80)+SUM('1.  LRAMVA Summary'!N$81:N$82)*(MONTH($E173)-1)/12)*$H173</f>
        <v>0</v>
      </c>
      <c r="T173" s="229">
        <f>(SUM('1.  LRAMVA Summary'!O$54:O$80)+SUM('1.  LRAMVA Summary'!O$81:O$82)*(MONTH($E173)-1)/12)*$H173</f>
        <v>0</v>
      </c>
      <c r="U173" s="229">
        <f>(SUM('1.  LRAMVA Summary'!P$54:P$80)+SUM('1.  LRAMVA Summary'!P$81:P$82)*(MONTH($E173)-1)/12)*$H173</f>
        <v>0</v>
      </c>
      <c r="V173" s="229">
        <f>(SUM('1.  LRAMVA Summary'!Q$54:Q$80)+SUM('1.  LRAMVA Summary'!Q$81:Q$82)*(MONTH($E173)-1)/12)*$H173</f>
        <v>0</v>
      </c>
      <c r="W173" s="230">
        <f t="shared" si="94"/>
        <v>14.453425060353347</v>
      </c>
    </row>
    <row r="174" spans="2:23">
      <c r="E174" s="213">
        <v>44470</v>
      </c>
      <c r="F174" s="213" t="s">
        <v>722</v>
      </c>
      <c r="G174" s="214" t="s">
        <v>69</v>
      </c>
      <c r="H174" s="239">
        <f>$C$58/12</f>
        <v>4.75E-4</v>
      </c>
      <c r="I174" s="229">
        <f>(SUM('1.  LRAMVA Summary'!D$54:D$80)+SUM('1.  LRAMVA Summary'!D$81:D$82)*(MONTH($E174)-1)/12)*$H174</f>
        <v>0</v>
      </c>
      <c r="J174" s="229">
        <f>(SUM('1.  LRAMVA Summary'!E$54:E$80)+SUM('1.  LRAMVA Summary'!E$81:E$82)*(MONTH($E174)-1)/12)*$H174</f>
        <v>-5.8888267204128351</v>
      </c>
      <c r="K174" s="229">
        <f>(SUM('1.  LRAMVA Summary'!F$54:F$80)+SUM('1.  LRAMVA Summary'!F$81:F$82)*(MONTH($E174)-1)/12)*$H174</f>
        <v>22.148929913310347</v>
      </c>
      <c r="L174" s="229">
        <f>(SUM('1.  LRAMVA Summary'!G$54:G$80)+SUM('1.  LRAMVA Summary'!G$81:G$82)*(MONTH($E174)-1)/12)*$H174</f>
        <v>0</v>
      </c>
      <c r="M174" s="229">
        <f>(SUM('1.  LRAMVA Summary'!H$54:H$80)+SUM('1.  LRAMVA Summary'!H$81:H$82)*(MONTH($E174)-1)/12)*$H174</f>
        <v>0</v>
      </c>
      <c r="N174" s="229">
        <f>(SUM('1.  LRAMVA Summary'!I$54:I$80)+SUM('1.  LRAMVA Summary'!I$81:I$82)*(MONTH($E174)-1)/12)*$H174</f>
        <v>0</v>
      </c>
      <c r="O174" s="229">
        <f>(SUM('1.  LRAMVA Summary'!J$54:J$80)+SUM('1.  LRAMVA Summary'!J$81:J$82)*(MONTH($E174)-1)/12)*$H174</f>
        <v>0</v>
      </c>
      <c r="P174" s="229">
        <f>(SUM('1.  LRAMVA Summary'!K$54:K$80)+SUM('1.  LRAMVA Summary'!K$81:K$82)*(MONTH($E174)-1)/12)*$H174</f>
        <v>0</v>
      </c>
      <c r="Q174" s="229">
        <f>(SUM('1.  LRAMVA Summary'!L$54:L$80)+SUM('1.  LRAMVA Summary'!L$81:L$82)*(MONTH($E174)-1)/12)*$H174</f>
        <v>0</v>
      </c>
      <c r="R174" s="229">
        <f>(SUM('1.  LRAMVA Summary'!M$54:M$80)+SUM('1.  LRAMVA Summary'!M$81:M$82)*(MONTH($E174)-1)/12)*$H174</f>
        <v>0</v>
      </c>
      <c r="S174" s="229">
        <f>(SUM('1.  LRAMVA Summary'!N$54:N$80)+SUM('1.  LRAMVA Summary'!N$81:N$82)*(MONTH($E174)-1)/12)*$H174</f>
        <v>0</v>
      </c>
      <c r="T174" s="229">
        <f>(SUM('1.  LRAMVA Summary'!O$54:O$80)+SUM('1.  LRAMVA Summary'!O$81:O$82)*(MONTH($E174)-1)/12)*$H174</f>
        <v>0</v>
      </c>
      <c r="U174" s="229">
        <f>(SUM('1.  LRAMVA Summary'!P$54:P$80)+SUM('1.  LRAMVA Summary'!P$81:P$82)*(MONTH($E174)-1)/12)*$H174</f>
        <v>0</v>
      </c>
      <c r="V174" s="229">
        <f>(SUM('1.  LRAMVA Summary'!Q$54:Q$80)+SUM('1.  LRAMVA Summary'!Q$81:Q$82)*(MONTH($E174)-1)/12)*$H174</f>
        <v>0</v>
      </c>
      <c r="W174" s="230">
        <f t="shared" si="94"/>
        <v>16.26010319289751</v>
      </c>
    </row>
    <row r="175" spans="2:23">
      <c r="E175" s="213">
        <v>44501</v>
      </c>
      <c r="F175" s="213" t="s">
        <v>722</v>
      </c>
      <c r="G175" s="214" t="s">
        <v>69</v>
      </c>
      <c r="H175" s="239">
        <f>$C$58/12</f>
        <v>4.75E-4</v>
      </c>
      <c r="I175" s="229">
        <f>(SUM('1.  LRAMVA Summary'!D$54:D$80)+SUM('1.  LRAMVA Summary'!D$81:D$82)*(MONTH($E175)-1)/12)*$H175</f>
        <v>0</v>
      </c>
      <c r="J175" s="229">
        <f>(SUM('1.  LRAMVA Summary'!E$54:E$80)+SUM('1.  LRAMVA Summary'!E$81:E$82)*(MONTH($E175)-1)/12)*$H175</f>
        <v>-6.5431408004587066</v>
      </c>
      <c r="K175" s="229">
        <f>(SUM('1.  LRAMVA Summary'!F$54:F$80)+SUM('1.  LRAMVA Summary'!F$81:F$82)*(MONTH($E175)-1)/12)*$H175</f>
        <v>24.609922125900386</v>
      </c>
      <c r="L175" s="229">
        <f>(SUM('1.  LRAMVA Summary'!G$54:G$80)+SUM('1.  LRAMVA Summary'!G$81:G$82)*(MONTH($E175)-1)/12)*$H175</f>
        <v>0</v>
      </c>
      <c r="M175" s="229">
        <f>(SUM('1.  LRAMVA Summary'!H$54:H$80)+SUM('1.  LRAMVA Summary'!H$81:H$82)*(MONTH($E175)-1)/12)*$H175</f>
        <v>0</v>
      </c>
      <c r="N175" s="229">
        <f>(SUM('1.  LRAMVA Summary'!I$54:I$80)+SUM('1.  LRAMVA Summary'!I$81:I$82)*(MONTH($E175)-1)/12)*$H175</f>
        <v>0</v>
      </c>
      <c r="O175" s="229">
        <f>(SUM('1.  LRAMVA Summary'!J$54:J$80)+SUM('1.  LRAMVA Summary'!J$81:J$82)*(MONTH($E175)-1)/12)*$H175</f>
        <v>0</v>
      </c>
      <c r="P175" s="229">
        <f>(SUM('1.  LRAMVA Summary'!K$54:K$80)+SUM('1.  LRAMVA Summary'!K$81:K$82)*(MONTH($E175)-1)/12)*$H175</f>
        <v>0</v>
      </c>
      <c r="Q175" s="229">
        <f>(SUM('1.  LRAMVA Summary'!L$54:L$80)+SUM('1.  LRAMVA Summary'!L$81:L$82)*(MONTH($E175)-1)/12)*$H175</f>
        <v>0</v>
      </c>
      <c r="R175" s="229">
        <f>(SUM('1.  LRAMVA Summary'!M$54:M$80)+SUM('1.  LRAMVA Summary'!M$81:M$82)*(MONTH($E175)-1)/12)*$H175</f>
        <v>0</v>
      </c>
      <c r="S175" s="229">
        <f>(SUM('1.  LRAMVA Summary'!N$54:N$80)+SUM('1.  LRAMVA Summary'!N$81:N$82)*(MONTH($E175)-1)/12)*$H175</f>
        <v>0</v>
      </c>
      <c r="T175" s="229">
        <f>(SUM('1.  LRAMVA Summary'!O$54:O$80)+SUM('1.  LRAMVA Summary'!O$81:O$82)*(MONTH($E175)-1)/12)*$H175</f>
        <v>0</v>
      </c>
      <c r="U175" s="229">
        <f>(SUM('1.  LRAMVA Summary'!P$54:P$80)+SUM('1.  LRAMVA Summary'!P$81:P$82)*(MONTH($E175)-1)/12)*$H175</f>
        <v>0</v>
      </c>
      <c r="V175" s="229">
        <f>(SUM('1.  LRAMVA Summary'!Q$54:Q$80)+SUM('1.  LRAMVA Summary'!Q$81:Q$82)*(MONTH($E175)-1)/12)*$H175</f>
        <v>0</v>
      </c>
      <c r="W175" s="230">
        <f t="shared" si="94"/>
        <v>18.066781325441681</v>
      </c>
    </row>
    <row r="176" spans="2:23">
      <c r="E176" s="213">
        <v>44531</v>
      </c>
      <c r="F176" s="213" t="s">
        <v>722</v>
      </c>
      <c r="G176" s="214" t="s">
        <v>69</v>
      </c>
      <c r="H176" s="239">
        <f>$C$58/12</f>
        <v>4.75E-4</v>
      </c>
      <c r="I176" s="229">
        <f>(SUM('1.  LRAMVA Summary'!D$54:D$80)+SUM('1.  LRAMVA Summary'!D$81:D$82)*(MONTH($E176)-1)/12)*$H176</f>
        <v>0</v>
      </c>
      <c r="J176" s="229">
        <f>(SUM('1.  LRAMVA Summary'!E$54:E$80)+SUM('1.  LRAMVA Summary'!E$81:E$82)*(MONTH($E176)-1)/12)*$H176</f>
        <v>-7.1974548805045764</v>
      </c>
      <c r="K176" s="229">
        <f>(SUM('1.  LRAMVA Summary'!F$54:F$80)+SUM('1.  LRAMVA Summary'!F$81:F$82)*(MONTH($E176)-1)/12)*$H176</f>
        <v>27.070914338490425</v>
      </c>
      <c r="L176" s="229">
        <f>(SUM('1.  LRAMVA Summary'!G$54:G$80)+SUM('1.  LRAMVA Summary'!G$81:G$82)*(MONTH($E176)-1)/12)*$H176</f>
        <v>0</v>
      </c>
      <c r="M176" s="229">
        <f>(SUM('1.  LRAMVA Summary'!H$54:H$80)+SUM('1.  LRAMVA Summary'!H$81:H$82)*(MONTH($E176)-1)/12)*$H176</f>
        <v>0</v>
      </c>
      <c r="N176" s="229">
        <f>(SUM('1.  LRAMVA Summary'!I$54:I$80)+SUM('1.  LRAMVA Summary'!I$81:I$82)*(MONTH($E176)-1)/12)*$H176</f>
        <v>0</v>
      </c>
      <c r="O176" s="229">
        <f>(SUM('1.  LRAMVA Summary'!J$54:J$80)+SUM('1.  LRAMVA Summary'!J$81:J$82)*(MONTH($E176)-1)/12)*$H176</f>
        <v>0</v>
      </c>
      <c r="P176" s="229">
        <f>(SUM('1.  LRAMVA Summary'!K$54:K$80)+SUM('1.  LRAMVA Summary'!K$81:K$82)*(MONTH($E176)-1)/12)*$H176</f>
        <v>0</v>
      </c>
      <c r="Q176" s="229">
        <f>(SUM('1.  LRAMVA Summary'!L$54:L$80)+SUM('1.  LRAMVA Summary'!L$81:L$82)*(MONTH($E176)-1)/12)*$H176</f>
        <v>0</v>
      </c>
      <c r="R176" s="229">
        <f>(SUM('1.  LRAMVA Summary'!M$54:M$80)+SUM('1.  LRAMVA Summary'!M$81:M$82)*(MONTH($E176)-1)/12)*$H176</f>
        <v>0</v>
      </c>
      <c r="S176" s="229">
        <f>(SUM('1.  LRAMVA Summary'!N$54:N$80)+SUM('1.  LRAMVA Summary'!N$81:N$82)*(MONTH($E176)-1)/12)*$H176</f>
        <v>0</v>
      </c>
      <c r="T176" s="229">
        <f>(SUM('1.  LRAMVA Summary'!O$54:O$80)+SUM('1.  LRAMVA Summary'!O$81:O$82)*(MONTH($E176)-1)/12)*$H176</f>
        <v>0</v>
      </c>
      <c r="U176" s="229">
        <f>(SUM('1.  LRAMVA Summary'!P$54:P$80)+SUM('1.  LRAMVA Summary'!P$81:P$82)*(MONTH($E176)-1)/12)*$H176</f>
        <v>0</v>
      </c>
      <c r="V176" s="229">
        <f>(SUM('1.  LRAMVA Summary'!Q$54:Q$80)+SUM('1.  LRAMVA Summary'!Q$81:Q$82)*(MONTH($E176)-1)/12)*$H176</f>
        <v>0</v>
      </c>
      <c r="W176" s="230">
        <f>SUM(I176:V176)</f>
        <v>19.873459457985849</v>
      </c>
    </row>
    <row r="177" spans="5:23" ht="15.75" thickBot="1">
      <c r="E177" s="215" t="s">
        <v>717</v>
      </c>
      <c r="F177" s="215"/>
      <c r="G177" s="216"/>
      <c r="H177" s="217"/>
      <c r="I177" s="218">
        <f>SUM(I164:I176)</f>
        <v>0</v>
      </c>
      <c r="J177" s="218">
        <f>SUM(J164:J176)</f>
        <v>-114.09171301010365</v>
      </c>
      <c r="K177" s="218">
        <f t="shared" ref="K177:V177" si="96">SUM(K164:K176)</f>
        <v>429.1193263321473</v>
      </c>
      <c r="L177" s="218">
        <f t="shared" si="96"/>
        <v>0</v>
      </c>
      <c r="M177" s="218">
        <f t="shared" si="96"/>
        <v>0</v>
      </c>
      <c r="N177" s="218">
        <f t="shared" si="96"/>
        <v>0</v>
      </c>
      <c r="O177" s="218">
        <f t="shared" si="96"/>
        <v>0</v>
      </c>
      <c r="P177" s="218">
        <f t="shared" si="96"/>
        <v>0</v>
      </c>
      <c r="Q177" s="218">
        <f t="shared" si="96"/>
        <v>0</v>
      </c>
      <c r="R177" s="218">
        <f t="shared" si="96"/>
        <v>0</v>
      </c>
      <c r="S177" s="218">
        <f t="shared" si="96"/>
        <v>0</v>
      </c>
      <c r="T177" s="218">
        <f t="shared" si="96"/>
        <v>0</v>
      </c>
      <c r="U177" s="218">
        <f t="shared" si="96"/>
        <v>0</v>
      </c>
      <c r="V177" s="218">
        <f t="shared" si="96"/>
        <v>0</v>
      </c>
      <c r="W177" s="218">
        <f>SUM(W164:W176)</f>
        <v>315.02761332204369</v>
      </c>
    </row>
    <row r="178" spans="5:23" ht="15.75" thickTop="1">
      <c r="E178" s="219" t="s">
        <v>67</v>
      </c>
      <c r="F178" s="219"/>
      <c r="G178" s="220"/>
      <c r="H178" s="221"/>
      <c r="I178" s="222"/>
      <c r="J178" s="222"/>
      <c r="K178" s="222"/>
      <c r="L178" s="222"/>
      <c r="M178" s="222"/>
      <c r="N178" s="222"/>
      <c r="O178" s="222"/>
      <c r="P178" s="222"/>
      <c r="Q178" s="222"/>
      <c r="R178" s="222"/>
      <c r="S178" s="222"/>
      <c r="T178" s="222"/>
      <c r="U178" s="222"/>
      <c r="V178" s="222"/>
      <c r="W178" s="223"/>
    </row>
    <row r="179" spans="5:23">
      <c r="E179" s="224" t="s">
        <v>718</v>
      </c>
      <c r="F179" s="224"/>
      <c r="G179" s="225"/>
      <c r="H179" s="226"/>
      <c r="I179" s="227">
        <f>I177+I178</f>
        <v>0</v>
      </c>
      <c r="J179" s="227">
        <f t="shared" ref="J179:U179" si="97">J177+J178</f>
        <v>-114.09171301010365</v>
      </c>
      <c r="K179" s="227">
        <f t="shared" si="97"/>
        <v>429.1193263321473</v>
      </c>
      <c r="L179" s="227">
        <f t="shared" si="97"/>
        <v>0</v>
      </c>
      <c r="M179" s="227">
        <f t="shared" si="97"/>
        <v>0</v>
      </c>
      <c r="N179" s="227">
        <f t="shared" si="97"/>
        <v>0</v>
      </c>
      <c r="O179" s="227">
        <f t="shared" si="97"/>
        <v>0</v>
      </c>
      <c r="P179" s="227">
        <f t="shared" si="97"/>
        <v>0</v>
      </c>
      <c r="Q179" s="227">
        <f t="shared" si="97"/>
        <v>0</v>
      </c>
      <c r="R179" s="227">
        <f t="shared" si="97"/>
        <v>0</v>
      </c>
      <c r="S179" s="227">
        <f t="shared" si="97"/>
        <v>0</v>
      </c>
      <c r="T179" s="227">
        <f t="shared" si="97"/>
        <v>0</v>
      </c>
      <c r="U179" s="227">
        <f t="shared" si="97"/>
        <v>0</v>
      </c>
      <c r="V179" s="227">
        <f>V177+V178</f>
        <v>0</v>
      </c>
      <c r="W179" s="227">
        <f>W177+W178</f>
        <v>315.02761332204369</v>
      </c>
    </row>
    <row r="180" spans="5:23">
      <c r="E180" s="213">
        <v>44562</v>
      </c>
      <c r="F180" s="213" t="s">
        <v>723</v>
      </c>
      <c r="G180" s="214" t="s">
        <v>65</v>
      </c>
      <c r="H180" s="239">
        <f t="shared" ref="H180:H183" si="98">$C$58/12</f>
        <v>4.75E-4</v>
      </c>
      <c r="I180" s="229">
        <f>(SUM('1.  LRAMVA Summary'!D$54:D$80)+SUM('1.  LRAMVA Summary'!D$81:D$82)*(MONTH($E180)-1)/12)*$H180</f>
        <v>0</v>
      </c>
      <c r="J180" s="229">
        <f>(SUM('1.  LRAMVA Summary'!E$54:E$80)+SUM('1.  LRAMVA Summary'!E$81:E$82)*(MONTH($E180)-1)/12)*$H180</f>
        <v>0</v>
      </c>
      <c r="K180" s="229">
        <f>(SUM('1.  LRAMVA Summary'!F$54:F$80)+SUM('1.  LRAMVA Summary'!F$81:F$82)*(MONTH($E180)-1)/12)*$H180</f>
        <v>0</v>
      </c>
      <c r="L180" s="229">
        <f>(SUM('1.  LRAMVA Summary'!G$54:G$80)+SUM('1.  LRAMVA Summary'!G$81:G$82)*(MONTH($E180)-1)/12)*$H180</f>
        <v>0</v>
      </c>
      <c r="M180" s="229">
        <f>(SUM('1.  LRAMVA Summary'!H$54:H$80)+SUM('1.  LRAMVA Summary'!H$81:H$82)*(MONTH($E180)-1)/12)*$H180</f>
        <v>0</v>
      </c>
      <c r="N180" s="229">
        <f>(SUM('1.  LRAMVA Summary'!I$54:I$80)+SUM('1.  LRAMVA Summary'!I$81:I$82)*(MONTH($E180)-1)/12)*$H180</f>
        <v>0</v>
      </c>
      <c r="O180" s="229">
        <f>(SUM('1.  LRAMVA Summary'!J$54:J$80)+SUM('1.  LRAMVA Summary'!J$81:J$82)*(MONTH($E180)-1)/12)*$H180</f>
        <v>0</v>
      </c>
      <c r="P180" s="229">
        <f>(SUM('1.  LRAMVA Summary'!K$54:K$80)+SUM('1.  LRAMVA Summary'!K$81:K$82)*(MONTH($E180)-1)/12)*$H180</f>
        <v>0</v>
      </c>
      <c r="Q180" s="229">
        <f>(SUM('1.  LRAMVA Summary'!L$54:L$80)+SUM('1.  LRAMVA Summary'!L$81:L$82)*(MONTH($E180)-1)/12)*$H180</f>
        <v>0</v>
      </c>
      <c r="R180" s="229">
        <f>(SUM('1.  LRAMVA Summary'!M$54:M$80)+SUM('1.  LRAMVA Summary'!M$81:M$82)*(MONTH($E180)-1)/12)*$H180</f>
        <v>0</v>
      </c>
      <c r="S180" s="229">
        <f>(SUM('1.  LRAMVA Summary'!N$54:N$80)+SUM('1.  LRAMVA Summary'!N$81:N$82)*(MONTH($E180)-1)/12)*$H180</f>
        <v>0</v>
      </c>
      <c r="T180" s="229">
        <f>(SUM('1.  LRAMVA Summary'!O$54:O$80)+SUM('1.  LRAMVA Summary'!O$81:O$82)*(MONTH($E180)-1)/12)*$H180</f>
        <v>0</v>
      </c>
      <c r="U180" s="229">
        <f>(SUM('1.  LRAMVA Summary'!P$54:P$80)+SUM('1.  LRAMVA Summary'!P$81:P$82)*(MONTH($E180)-1)/12)*$H180</f>
        <v>0</v>
      </c>
      <c r="V180" s="229">
        <f>(SUM('1.  LRAMVA Summary'!Q$54:Q$80)+SUM('1.  LRAMVA Summary'!Q$81:Q$82)*(MONTH($E180)-1)/12)*$H180</f>
        <v>0</v>
      </c>
      <c r="W180" s="230">
        <f>SUM(I180:V180)</f>
        <v>0</v>
      </c>
    </row>
    <row r="181" spans="5:23">
      <c r="E181" s="213">
        <v>44593</v>
      </c>
      <c r="F181" s="213" t="s">
        <v>723</v>
      </c>
      <c r="G181" s="214" t="s">
        <v>65</v>
      </c>
      <c r="H181" s="239">
        <f t="shared" si="98"/>
        <v>4.75E-4</v>
      </c>
      <c r="I181" s="229">
        <f>(SUM('1.  LRAMVA Summary'!D$54:D$80)+SUM('1.  LRAMVA Summary'!D$81:D$82)*(MONTH($E181)-1)/12)*$H181</f>
        <v>0</v>
      </c>
      <c r="J181" s="229">
        <f>(SUM('1.  LRAMVA Summary'!E$54:E$80)+SUM('1.  LRAMVA Summary'!E$81:E$82)*(MONTH($E181)-1)/12)*$H181</f>
        <v>-0.65431408004587066</v>
      </c>
      <c r="K181" s="229">
        <f>(SUM('1.  LRAMVA Summary'!F$54:F$80)+SUM('1.  LRAMVA Summary'!F$81:F$82)*(MONTH($E181)-1)/12)*$H181</f>
        <v>2.460992212590039</v>
      </c>
      <c r="L181" s="229">
        <f>(SUM('1.  LRAMVA Summary'!G$54:G$80)+SUM('1.  LRAMVA Summary'!G$81:G$82)*(MONTH($E181)-1)/12)*$H181</f>
        <v>0</v>
      </c>
      <c r="M181" s="229">
        <f>(SUM('1.  LRAMVA Summary'!H$54:H$80)+SUM('1.  LRAMVA Summary'!H$81:H$82)*(MONTH($E181)-1)/12)*$H181</f>
        <v>0</v>
      </c>
      <c r="N181" s="229">
        <f>(SUM('1.  LRAMVA Summary'!I$54:I$80)+SUM('1.  LRAMVA Summary'!I$81:I$82)*(MONTH($E181)-1)/12)*$H181</f>
        <v>0</v>
      </c>
      <c r="O181" s="229">
        <f>(SUM('1.  LRAMVA Summary'!J$54:J$80)+SUM('1.  LRAMVA Summary'!J$81:J$82)*(MONTH($E181)-1)/12)*$H181</f>
        <v>0</v>
      </c>
      <c r="P181" s="229">
        <f>(SUM('1.  LRAMVA Summary'!K$54:K$80)+SUM('1.  LRAMVA Summary'!K$81:K$82)*(MONTH($E181)-1)/12)*$H181</f>
        <v>0</v>
      </c>
      <c r="Q181" s="229">
        <f>(SUM('1.  LRAMVA Summary'!L$54:L$80)+SUM('1.  LRAMVA Summary'!L$81:L$82)*(MONTH($E181)-1)/12)*$H181</f>
        <v>0</v>
      </c>
      <c r="R181" s="229">
        <f>(SUM('1.  LRAMVA Summary'!M$54:M$80)+SUM('1.  LRAMVA Summary'!M$81:M$82)*(MONTH($E181)-1)/12)*$H181</f>
        <v>0</v>
      </c>
      <c r="S181" s="229">
        <f>(SUM('1.  LRAMVA Summary'!N$54:N$80)+SUM('1.  LRAMVA Summary'!N$81:N$82)*(MONTH($E181)-1)/12)*$H181</f>
        <v>0</v>
      </c>
      <c r="T181" s="229">
        <f>(SUM('1.  LRAMVA Summary'!O$54:O$80)+SUM('1.  LRAMVA Summary'!O$81:O$82)*(MONTH($E181)-1)/12)*$H181</f>
        <v>0</v>
      </c>
      <c r="U181" s="229">
        <f>(SUM('1.  LRAMVA Summary'!P$54:P$80)+SUM('1.  LRAMVA Summary'!P$81:P$82)*(MONTH($E181)-1)/12)*$H181</f>
        <v>0</v>
      </c>
      <c r="V181" s="229">
        <f>(SUM('1.  LRAMVA Summary'!Q$54:Q$80)+SUM('1.  LRAMVA Summary'!Q$81:Q$82)*(MONTH($E181)-1)/12)*$H181</f>
        <v>0</v>
      </c>
      <c r="W181" s="230">
        <f t="shared" ref="W181:W190" si="99">SUM(I181:V181)</f>
        <v>1.8066781325441683</v>
      </c>
    </row>
    <row r="182" spans="5:23">
      <c r="E182" s="213">
        <v>44621</v>
      </c>
      <c r="F182" s="213" t="s">
        <v>723</v>
      </c>
      <c r="G182" s="214" t="s">
        <v>65</v>
      </c>
      <c r="H182" s="239">
        <f t="shared" si="98"/>
        <v>4.75E-4</v>
      </c>
      <c r="I182" s="229">
        <f>(SUM('1.  LRAMVA Summary'!D$54:D$80)+SUM('1.  LRAMVA Summary'!D$81:D$82)*(MONTH($E182)-1)/12)*$H182</f>
        <v>0</v>
      </c>
      <c r="J182" s="229">
        <f>(SUM('1.  LRAMVA Summary'!E$54:E$80)+SUM('1.  LRAMVA Summary'!E$81:E$82)*(MONTH($E182)-1)/12)*$H182</f>
        <v>-1.3086281600917413</v>
      </c>
      <c r="K182" s="229">
        <f>(SUM('1.  LRAMVA Summary'!F$54:F$80)+SUM('1.  LRAMVA Summary'!F$81:F$82)*(MONTH($E182)-1)/12)*$H182</f>
        <v>4.9219844251800779</v>
      </c>
      <c r="L182" s="229">
        <f>(SUM('1.  LRAMVA Summary'!G$54:G$80)+SUM('1.  LRAMVA Summary'!G$81:G$82)*(MONTH($E182)-1)/12)*$H182</f>
        <v>0</v>
      </c>
      <c r="M182" s="229">
        <f>(SUM('1.  LRAMVA Summary'!H$54:H$80)+SUM('1.  LRAMVA Summary'!H$81:H$82)*(MONTH($E182)-1)/12)*$H182</f>
        <v>0</v>
      </c>
      <c r="N182" s="229">
        <f>(SUM('1.  LRAMVA Summary'!I$54:I$80)+SUM('1.  LRAMVA Summary'!I$81:I$82)*(MONTH($E182)-1)/12)*$H182</f>
        <v>0</v>
      </c>
      <c r="O182" s="229">
        <f>(SUM('1.  LRAMVA Summary'!J$54:J$80)+SUM('1.  LRAMVA Summary'!J$81:J$82)*(MONTH($E182)-1)/12)*$H182</f>
        <v>0</v>
      </c>
      <c r="P182" s="229">
        <f>(SUM('1.  LRAMVA Summary'!K$54:K$80)+SUM('1.  LRAMVA Summary'!K$81:K$82)*(MONTH($E182)-1)/12)*$H182</f>
        <v>0</v>
      </c>
      <c r="Q182" s="229">
        <f>(SUM('1.  LRAMVA Summary'!L$54:L$80)+SUM('1.  LRAMVA Summary'!L$81:L$82)*(MONTH($E182)-1)/12)*$H182</f>
        <v>0</v>
      </c>
      <c r="R182" s="229">
        <f>(SUM('1.  LRAMVA Summary'!M$54:M$80)+SUM('1.  LRAMVA Summary'!M$81:M$82)*(MONTH($E182)-1)/12)*$H182</f>
        <v>0</v>
      </c>
      <c r="S182" s="229">
        <f>(SUM('1.  LRAMVA Summary'!N$54:N$80)+SUM('1.  LRAMVA Summary'!N$81:N$82)*(MONTH($E182)-1)/12)*$H182</f>
        <v>0</v>
      </c>
      <c r="T182" s="229">
        <f>(SUM('1.  LRAMVA Summary'!O$54:O$80)+SUM('1.  LRAMVA Summary'!O$81:O$82)*(MONTH($E182)-1)/12)*$H182</f>
        <v>0</v>
      </c>
      <c r="U182" s="229">
        <f>(SUM('1.  LRAMVA Summary'!P$54:P$80)+SUM('1.  LRAMVA Summary'!P$81:P$82)*(MONTH($E182)-1)/12)*$H182</f>
        <v>0</v>
      </c>
      <c r="V182" s="229">
        <f>(SUM('1.  LRAMVA Summary'!Q$54:Q$80)+SUM('1.  LRAMVA Summary'!Q$81:Q$82)*(MONTH($E182)-1)/12)*$H182</f>
        <v>0</v>
      </c>
      <c r="W182" s="230">
        <f t="shared" si="99"/>
        <v>3.6133562650883366</v>
      </c>
    </row>
    <row r="183" spans="5:23">
      <c r="E183" s="213">
        <v>44652</v>
      </c>
      <c r="F183" s="213" t="s">
        <v>723</v>
      </c>
      <c r="G183" s="214" t="s">
        <v>66</v>
      </c>
      <c r="H183" s="239">
        <f t="shared" si="98"/>
        <v>4.75E-4</v>
      </c>
      <c r="I183" s="229">
        <f>(SUM('1.  LRAMVA Summary'!D$54:D$80)+SUM('1.  LRAMVA Summary'!D$81:D$82)*(MONTH($E183)-1)/12)*$H183</f>
        <v>0</v>
      </c>
      <c r="J183" s="229">
        <f>(SUM('1.  LRAMVA Summary'!E$54:E$80)+SUM('1.  LRAMVA Summary'!E$81:E$82)*(MONTH($E183)-1)/12)*$H183</f>
        <v>-1.9629422401376118</v>
      </c>
      <c r="K183" s="229">
        <f>(SUM('1.  LRAMVA Summary'!F$54:F$80)+SUM('1.  LRAMVA Summary'!F$81:F$82)*(MONTH($E183)-1)/12)*$H183</f>
        <v>7.382976637770116</v>
      </c>
      <c r="L183" s="229">
        <f>(SUM('1.  LRAMVA Summary'!G$54:G$80)+SUM('1.  LRAMVA Summary'!G$81:G$82)*(MONTH($E183)-1)/12)*$H183</f>
        <v>0</v>
      </c>
      <c r="M183" s="229">
        <f>(SUM('1.  LRAMVA Summary'!H$54:H$80)+SUM('1.  LRAMVA Summary'!H$81:H$82)*(MONTH($E183)-1)/12)*$H183</f>
        <v>0</v>
      </c>
      <c r="N183" s="229">
        <f>(SUM('1.  LRAMVA Summary'!I$54:I$80)+SUM('1.  LRAMVA Summary'!I$81:I$82)*(MONTH($E183)-1)/12)*$H183</f>
        <v>0</v>
      </c>
      <c r="O183" s="229">
        <f>(SUM('1.  LRAMVA Summary'!J$54:J$80)+SUM('1.  LRAMVA Summary'!J$81:J$82)*(MONTH($E183)-1)/12)*$H183</f>
        <v>0</v>
      </c>
      <c r="P183" s="229">
        <f>(SUM('1.  LRAMVA Summary'!K$54:K$80)+SUM('1.  LRAMVA Summary'!K$81:K$82)*(MONTH($E183)-1)/12)*$H183</f>
        <v>0</v>
      </c>
      <c r="Q183" s="229">
        <f>(SUM('1.  LRAMVA Summary'!L$54:L$80)+SUM('1.  LRAMVA Summary'!L$81:L$82)*(MONTH($E183)-1)/12)*$H183</f>
        <v>0</v>
      </c>
      <c r="R183" s="229">
        <f>(SUM('1.  LRAMVA Summary'!M$54:M$80)+SUM('1.  LRAMVA Summary'!M$81:M$82)*(MONTH($E183)-1)/12)*$H183</f>
        <v>0</v>
      </c>
      <c r="S183" s="229">
        <f>(SUM('1.  LRAMVA Summary'!N$54:N$80)+SUM('1.  LRAMVA Summary'!N$81:N$82)*(MONTH($E183)-1)/12)*$H183</f>
        <v>0</v>
      </c>
      <c r="T183" s="229">
        <f>(SUM('1.  LRAMVA Summary'!O$54:O$80)+SUM('1.  LRAMVA Summary'!O$81:O$82)*(MONTH($E183)-1)/12)*$H183</f>
        <v>0</v>
      </c>
      <c r="U183" s="229">
        <f>(SUM('1.  LRAMVA Summary'!P$54:P$80)+SUM('1.  LRAMVA Summary'!P$81:P$82)*(MONTH($E183)-1)/12)*$H183</f>
        <v>0</v>
      </c>
      <c r="V183" s="229">
        <f>(SUM('1.  LRAMVA Summary'!Q$54:Q$80)+SUM('1.  LRAMVA Summary'!Q$81:Q$82)*(MONTH($E183)-1)/12)*$H183</f>
        <v>0</v>
      </c>
      <c r="W183" s="230">
        <f t="shared" si="99"/>
        <v>5.4200343976325041</v>
      </c>
    </row>
    <row r="184" spans="5:23">
      <c r="E184" s="213">
        <v>44682</v>
      </c>
      <c r="F184" s="213" t="s">
        <v>723</v>
      </c>
      <c r="G184" s="214" t="s">
        <v>66</v>
      </c>
      <c r="H184" s="239"/>
      <c r="I184" s="229">
        <f>(SUM('1.  LRAMVA Summary'!D$54:D$80)+SUM('1.  LRAMVA Summary'!D$81:D$82)*(MONTH($E184)-1)/12)*$H184</f>
        <v>0</v>
      </c>
      <c r="J184" s="229">
        <f>(SUM('1.  LRAMVA Summary'!E$54:E$80)+SUM('1.  LRAMVA Summary'!E$81:E$82)*(MONTH($E184)-1)/12)*$H184</f>
        <v>0</v>
      </c>
      <c r="K184" s="229">
        <f>(SUM('1.  LRAMVA Summary'!F$54:F$80)+SUM('1.  LRAMVA Summary'!F$81:F$82)*(MONTH($E184)-1)/12)*$H184</f>
        <v>0</v>
      </c>
      <c r="L184" s="229">
        <f>(SUM('1.  LRAMVA Summary'!G$54:G$80)+SUM('1.  LRAMVA Summary'!G$81:G$82)*(MONTH($E184)-1)/12)*$H184</f>
        <v>0</v>
      </c>
      <c r="M184" s="229">
        <f>(SUM('1.  LRAMVA Summary'!H$54:H$80)+SUM('1.  LRAMVA Summary'!H$81:H$82)*(MONTH($E184)-1)/12)*$H184</f>
        <v>0</v>
      </c>
      <c r="N184" s="229">
        <f>(SUM('1.  LRAMVA Summary'!I$54:I$80)+SUM('1.  LRAMVA Summary'!I$81:I$82)*(MONTH($E184)-1)/12)*$H184</f>
        <v>0</v>
      </c>
      <c r="O184" s="229">
        <f>(SUM('1.  LRAMVA Summary'!J$54:J$80)+SUM('1.  LRAMVA Summary'!J$81:J$82)*(MONTH($E184)-1)/12)*$H184</f>
        <v>0</v>
      </c>
      <c r="P184" s="229">
        <f>(SUM('1.  LRAMVA Summary'!K$54:K$80)+SUM('1.  LRAMVA Summary'!K$81:K$82)*(MONTH($E184)-1)/12)*$H184</f>
        <v>0</v>
      </c>
      <c r="Q184" s="229">
        <f>(SUM('1.  LRAMVA Summary'!L$54:L$80)+SUM('1.  LRAMVA Summary'!L$81:L$82)*(MONTH($E184)-1)/12)*$H184</f>
        <v>0</v>
      </c>
      <c r="R184" s="229">
        <f>(SUM('1.  LRAMVA Summary'!M$54:M$80)+SUM('1.  LRAMVA Summary'!M$81:M$82)*(MONTH($E184)-1)/12)*$H184</f>
        <v>0</v>
      </c>
      <c r="S184" s="229">
        <f>(SUM('1.  LRAMVA Summary'!N$54:N$80)+SUM('1.  LRAMVA Summary'!N$81:N$82)*(MONTH($E184)-1)/12)*$H184</f>
        <v>0</v>
      </c>
      <c r="T184" s="229">
        <f>(SUM('1.  LRAMVA Summary'!O$54:O$80)+SUM('1.  LRAMVA Summary'!O$81:O$82)*(MONTH($E184)-1)/12)*$H184</f>
        <v>0</v>
      </c>
      <c r="U184" s="229">
        <f>(SUM('1.  LRAMVA Summary'!P$54:P$80)+SUM('1.  LRAMVA Summary'!P$81:P$82)*(MONTH($E184)-1)/12)*$H184</f>
        <v>0</v>
      </c>
      <c r="V184" s="229">
        <f>(SUM('1.  LRAMVA Summary'!Q$54:Q$80)+SUM('1.  LRAMVA Summary'!Q$81:Q$82)*(MONTH($E184)-1)/12)*$H184</f>
        <v>0</v>
      </c>
      <c r="W184" s="230">
        <f t="shared" si="99"/>
        <v>0</v>
      </c>
    </row>
    <row r="185" spans="5:23">
      <c r="E185" s="213">
        <v>44713</v>
      </c>
      <c r="F185" s="213" t="s">
        <v>723</v>
      </c>
      <c r="G185" s="214" t="s">
        <v>66</v>
      </c>
      <c r="H185" s="239"/>
      <c r="I185" s="229">
        <f>(SUM('1.  LRAMVA Summary'!D$54:D$80)+SUM('1.  LRAMVA Summary'!D$81:D$82)*(MONTH($E185)-1)/12)*$H185</f>
        <v>0</v>
      </c>
      <c r="J185" s="229">
        <f>(SUM('1.  LRAMVA Summary'!E$54:E$80)+SUM('1.  LRAMVA Summary'!E$81:E$82)*(MONTH($E185)-1)/12)*$H185</f>
        <v>0</v>
      </c>
      <c r="K185" s="229">
        <f>(SUM('1.  LRAMVA Summary'!F$54:F$80)+SUM('1.  LRAMVA Summary'!F$81:F$82)*(MONTH($E185)-1)/12)*$H185</f>
        <v>0</v>
      </c>
      <c r="L185" s="229">
        <f>(SUM('1.  LRAMVA Summary'!G$54:G$80)+SUM('1.  LRAMVA Summary'!G$81:G$82)*(MONTH($E185)-1)/12)*$H185</f>
        <v>0</v>
      </c>
      <c r="M185" s="229">
        <f>(SUM('1.  LRAMVA Summary'!H$54:H$80)+SUM('1.  LRAMVA Summary'!H$81:H$82)*(MONTH($E185)-1)/12)*$H185</f>
        <v>0</v>
      </c>
      <c r="N185" s="229">
        <f>(SUM('1.  LRAMVA Summary'!I$54:I$80)+SUM('1.  LRAMVA Summary'!I$81:I$82)*(MONTH($E185)-1)/12)*$H185</f>
        <v>0</v>
      </c>
      <c r="O185" s="229">
        <f>(SUM('1.  LRAMVA Summary'!J$54:J$80)+SUM('1.  LRAMVA Summary'!J$81:J$82)*(MONTH($E185)-1)/12)*$H185</f>
        <v>0</v>
      </c>
      <c r="P185" s="229">
        <f>(SUM('1.  LRAMVA Summary'!K$54:K$80)+SUM('1.  LRAMVA Summary'!K$81:K$82)*(MONTH($E185)-1)/12)*$H185</f>
        <v>0</v>
      </c>
      <c r="Q185" s="229">
        <f>(SUM('1.  LRAMVA Summary'!L$54:L$80)+SUM('1.  LRAMVA Summary'!L$81:L$82)*(MONTH($E185)-1)/12)*$H185</f>
        <v>0</v>
      </c>
      <c r="R185" s="229">
        <f>(SUM('1.  LRAMVA Summary'!M$54:M$80)+SUM('1.  LRAMVA Summary'!M$81:M$82)*(MONTH($E185)-1)/12)*$H185</f>
        <v>0</v>
      </c>
      <c r="S185" s="229">
        <f>(SUM('1.  LRAMVA Summary'!N$54:N$80)+SUM('1.  LRAMVA Summary'!N$81:N$82)*(MONTH($E185)-1)/12)*$H185</f>
        <v>0</v>
      </c>
      <c r="T185" s="229">
        <f>(SUM('1.  LRAMVA Summary'!O$54:O$80)+SUM('1.  LRAMVA Summary'!O$81:O$82)*(MONTH($E185)-1)/12)*$H185</f>
        <v>0</v>
      </c>
      <c r="U185" s="229">
        <f>(SUM('1.  LRAMVA Summary'!P$54:P$80)+SUM('1.  LRAMVA Summary'!P$81:P$82)*(MONTH($E185)-1)/12)*$H185</f>
        <v>0</v>
      </c>
      <c r="V185" s="229">
        <f>(SUM('1.  LRAMVA Summary'!Q$54:Q$80)+SUM('1.  LRAMVA Summary'!Q$81:Q$82)*(MONTH($E185)-1)/12)*$H185</f>
        <v>0</v>
      </c>
      <c r="W185" s="230">
        <f t="shared" si="99"/>
        <v>0</v>
      </c>
    </row>
    <row r="186" spans="5:23">
      <c r="E186" s="213">
        <v>44743</v>
      </c>
      <c r="F186" s="213" t="s">
        <v>723</v>
      </c>
      <c r="G186" s="214" t="s">
        <v>68</v>
      </c>
      <c r="H186" s="239"/>
      <c r="I186" s="229">
        <f>(SUM('1.  LRAMVA Summary'!D$54:D$80)+SUM('1.  LRAMVA Summary'!D$81:D$82)*(MONTH($E186)-1)/12)*$H186</f>
        <v>0</v>
      </c>
      <c r="J186" s="229">
        <f>(SUM('1.  LRAMVA Summary'!E$54:E$80)+SUM('1.  LRAMVA Summary'!E$81:E$82)*(MONTH($E186)-1)/12)*$H186</f>
        <v>0</v>
      </c>
      <c r="K186" s="229">
        <f>(SUM('1.  LRAMVA Summary'!F$54:F$80)+SUM('1.  LRAMVA Summary'!F$81:F$82)*(MONTH($E186)-1)/12)*$H186</f>
        <v>0</v>
      </c>
      <c r="L186" s="229">
        <f>(SUM('1.  LRAMVA Summary'!G$54:G$80)+SUM('1.  LRAMVA Summary'!G$81:G$82)*(MONTH($E186)-1)/12)*$H186</f>
        <v>0</v>
      </c>
      <c r="M186" s="229">
        <f>(SUM('1.  LRAMVA Summary'!H$54:H$80)+SUM('1.  LRAMVA Summary'!H$81:H$82)*(MONTH($E186)-1)/12)*$H186</f>
        <v>0</v>
      </c>
      <c r="N186" s="229">
        <f>(SUM('1.  LRAMVA Summary'!I$54:I$80)+SUM('1.  LRAMVA Summary'!I$81:I$82)*(MONTH($E186)-1)/12)*$H186</f>
        <v>0</v>
      </c>
      <c r="O186" s="229">
        <f>(SUM('1.  LRAMVA Summary'!J$54:J$80)+SUM('1.  LRAMVA Summary'!J$81:J$82)*(MONTH($E186)-1)/12)*$H186</f>
        <v>0</v>
      </c>
      <c r="P186" s="229">
        <f>(SUM('1.  LRAMVA Summary'!K$54:K$80)+SUM('1.  LRAMVA Summary'!K$81:K$82)*(MONTH($E186)-1)/12)*$H186</f>
        <v>0</v>
      </c>
      <c r="Q186" s="229">
        <f>(SUM('1.  LRAMVA Summary'!L$54:L$80)+SUM('1.  LRAMVA Summary'!L$81:L$82)*(MONTH($E186)-1)/12)*$H186</f>
        <v>0</v>
      </c>
      <c r="R186" s="229">
        <f>(SUM('1.  LRAMVA Summary'!M$54:M$80)+SUM('1.  LRAMVA Summary'!M$81:M$82)*(MONTH($E186)-1)/12)*$H186</f>
        <v>0</v>
      </c>
      <c r="S186" s="229">
        <f>(SUM('1.  LRAMVA Summary'!N$54:N$80)+SUM('1.  LRAMVA Summary'!N$81:N$82)*(MONTH($E186)-1)/12)*$H186</f>
        <v>0</v>
      </c>
      <c r="T186" s="229">
        <f>(SUM('1.  LRAMVA Summary'!O$54:O$80)+SUM('1.  LRAMVA Summary'!O$81:O$82)*(MONTH($E186)-1)/12)*$H186</f>
        <v>0</v>
      </c>
      <c r="U186" s="229">
        <f>(SUM('1.  LRAMVA Summary'!P$54:P$80)+SUM('1.  LRAMVA Summary'!P$81:P$82)*(MONTH($E186)-1)/12)*$H186</f>
        <v>0</v>
      </c>
      <c r="V186" s="229">
        <f>(SUM('1.  LRAMVA Summary'!Q$54:Q$80)+SUM('1.  LRAMVA Summary'!Q$81:Q$82)*(MONTH($E186)-1)/12)*$H186</f>
        <v>0</v>
      </c>
      <c r="W186" s="230">
        <f t="shared" si="99"/>
        <v>0</v>
      </c>
    </row>
    <row r="187" spans="5:23">
      <c r="E187" s="213">
        <v>44774</v>
      </c>
      <c r="F187" s="213" t="s">
        <v>723</v>
      </c>
      <c r="G187" s="214" t="s">
        <v>68</v>
      </c>
      <c r="H187" s="239"/>
      <c r="I187" s="229">
        <f>(SUM('1.  LRAMVA Summary'!D$54:D$80)+SUM('1.  LRAMVA Summary'!D$81:D$82)*(MONTH($E187)-1)/12)*$H187</f>
        <v>0</v>
      </c>
      <c r="J187" s="229">
        <f>(SUM('1.  LRAMVA Summary'!E$54:E$80)+SUM('1.  LRAMVA Summary'!E$81:E$82)*(MONTH($E187)-1)/12)*$H187</f>
        <v>0</v>
      </c>
      <c r="K187" s="229">
        <f>(SUM('1.  LRAMVA Summary'!F$54:F$80)+SUM('1.  LRAMVA Summary'!F$81:F$82)*(MONTH($E187)-1)/12)*$H187</f>
        <v>0</v>
      </c>
      <c r="L187" s="229">
        <f>(SUM('1.  LRAMVA Summary'!G$54:G$80)+SUM('1.  LRAMVA Summary'!G$81:G$82)*(MONTH($E187)-1)/12)*$H187</f>
        <v>0</v>
      </c>
      <c r="M187" s="229">
        <f>(SUM('1.  LRAMVA Summary'!H$54:H$80)+SUM('1.  LRAMVA Summary'!H$81:H$82)*(MONTH($E187)-1)/12)*$H187</f>
        <v>0</v>
      </c>
      <c r="N187" s="229">
        <f>(SUM('1.  LRAMVA Summary'!I$54:I$80)+SUM('1.  LRAMVA Summary'!I$81:I$82)*(MONTH($E187)-1)/12)*$H187</f>
        <v>0</v>
      </c>
      <c r="O187" s="229">
        <f>(SUM('1.  LRAMVA Summary'!J$54:J$80)+SUM('1.  LRAMVA Summary'!J$81:J$82)*(MONTH($E187)-1)/12)*$H187</f>
        <v>0</v>
      </c>
      <c r="P187" s="229">
        <f>(SUM('1.  LRAMVA Summary'!K$54:K$80)+SUM('1.  LRAMVA Summary'!K$81:K$82)*(MONTH($E187)-1)/12)*$H187</f>
        <v>0</v>
      </c>
      <c r="Q187" s="229">
        <f>(SUM('1.  LRAMVA Summary'!L$54:L$80)+SUM('1.  LRAMVA Summary'!L$81:L$82)*(MONTH($E187)-1)/12)*$H187</f>
        <v>0</v>
      </c>
      <c r="R187" s="229">
        <f>(SUM('1.  LRAMVA Summary'!M$54:M$80)+SUM('1.  LRAMVA Summary'!M$81:M$82)*(MONTH($E187)-1)/12)*$H187</f>
        <v>0</v>
      </c>
      <c r="S187" s="229">
        <f>(SUM('1.  LRAMVA Summary'!N$54:N$80)+SUM('1.  LRAMVA Summary'!N$81:N$82)*(MONTH($E187)-1)/12)*$H187</f>
        <v>0</v>
      </c>
      <c r="T187" s="229">
        <f>(SUM('1.  LRAMVA Summary'!O$54:O$80)+SUM('1.  LRAMVA Summary'!O$81:O$82)*(MONTH($E187)-1)/12)*$H187</f>
        <v>0</v>
      </c>
      <c r="U187" s="229">
        <f>(SUM('1.  LRAMVA Summary'!P$54:P$80)+SUM('1.  LRAMVA Summary'!P$81:P$82)*(MONTH($E187)-1)/12)*$H187</f>
        <v>0</v>
      </c>
      <c r="V187" s="229">
        <f>(SUM('1.  LRAMVA Summary'!Q$54:Q$80)+SUM('1.  LRAMVA Summary'!Q$81:Q$82)*(MONTH($E187)-1)/12)*$H187</f>
        <v>0</v>
      </c>
      <c r="W187" s="230">
        <f t="shared" si="99"/>
        <v>0</v>
      </c>
    </row>
    <row r="188" spans="5:23">
      <c r="E188" s="213">
        <v>44805</v>
      </c>
      <c r="F188" s="213" t="s">
        <v>723</v>
      </c>
      <c r="G188" s="214" t="s">
        <v>68</v>
      </c>
      <c r="H188" s="239"/>
      <c r="I188" s="229">
        <f>(SUM('1.  LRAMVA Summary'!D$54:D$80)+SUM('1.  LRAMVA Summary'!D$81:D$82)*(MONTH($E188)-1)/12)*$H188</f>
        <v>0</v>
      </c>
      <c r="J188" s="229">
        <f>(SUM('1.  LRAMVA Summary'!E$54:E$80)+SUM('1.  LRAMVA Summary'!E$81:E$82)*(MONTH($E188)-1)/12)*$H188</f>
        <v>0</v>
      </c>
      <c r="K188" s="229">
        <f>(SUM('1.  LRAMVA Summary'!F$54:F$80)+SUM('1.  LRAMVA Summary'!F$81:F$82)*(MONTH($E188)-1)/12)*$H188</f>
        <v>0</v>
      </c>
      <c r="L188" s="229">
        <f>(SUM('1.  LRAMVA Summary'!G$54:G$80)+SUM('1.  LRAMVA Summary'!G$81:G$82)*(MONTH($E188)-1)/12)*$H188</f>
        <v>0</v>
      </c>
      <c r="M188" s="229">
        <f>(SUM('1.  LRAMVA Summary'!H$54:H$80)+SUM('1.  LRAMVA Summary'!H$81:H$82)*(MONTH($E188)-1)/12)*$H188</f>
        <v>0</v>
      </c>
      <c r="N188" s="229">
        <f>(SUM('1.  LRAMVA Summary'!I$54:I$80)+SUM('1.  LRAMVA Summary'!I$81:I$82)*(MONTH($E188)-1)/12)*$H188</f>
        <v>0</v>
      </c>
      <c r="O188" s="229">
        <f>(SUM('1.  LRAMVA Summary'!J$54:J$80)+SUM('1.  LRAMVA Summary'!J$81:J$82)*(MONTH($E188)-1)/12)*$H188</f>
        <v>0</v>
      </c>
      <c r="P188" s="229">
        <f>(SUM('1.  LRAMVA Summary'!K$54:K$80)+SUM('1.  LRAMVA Summary'!K$81:K$82)*(MONTH($E188)-1)/12)*$H188</f>
        <v>0</v>
      </c>
      <c r="Q188" s="229">
        <f>(SUM('1.  LRAMVA Summary'!L$54:L$80)+SUM('1.  LRAMVA Summary'!L$81:L$82)*(MONTH($E188)-1)/12)*$H188</f>
        <v>0</v>
      </c>
      <c r="R188" s="229">
        <f>(SUM('1.  LRAMVA Summary'!M$54:M$80)+SUM('1.  LRAMVA Summary'!M$81:M$82)*(MONTH($E188)-1)/12)*$H188</f>
        <v>0</v>
      </c>
      <c r="S188" s="229">
        <f>(SUM('1.  LRAMVA Summary'!N$54:N$80)+SUM('1.  LRAMVA Summary'!N$81:N$82)*(MONTH($E188)-1)/12)*$H188</f>
        <v>0</v>
      </c>
      <c r="T188" s="229">
        <f>(SUM('1.  LRAMVA Summary'!O$54:O$80)+SUM('1.  LRAMVA Summary'!O$81:O$82)*(MONTH($E188)-1)/12)*$H188</f>
        <v>0</v>
      </c>
      <c r="U188" s="229">
        <f>(SUM('1.  LRAMVA Summary'!P$54:P$80)+SUM('1.  LRAMVA Summary'!P$81:P$82)*(MONTH($E188)-1)/12)*$H188</f>
        <v>0</v>
      </c>
      <c r="V188" s="229">
        <f>(SUM('1.  LRAMVA Summary'!Q$54:Q$80)+SUM('1.  LRAMVA Summary'!Q$81:Q$82)*(MONTH($E188)-1)/12)*$H188</f>
        <v>0</v>
      </c>
      <c r="W188" s="230">
        <f t="shared" si="99"/>
        <v>0</v>
      </c>
    </row>
    <row r="189" spans="5:23">
      <c r="E189" s="213">
        <v>44835</v>
      </c>
      <c r="F189" s="213" t="s">
        <v>723</v>
      </c>
      <c r="G189" s="214" t="s">
        <v>69</v>
      </c>
      <c r="H189" s="239"/>
      <c r="I189" s="229">
        <f>(SUM('1.  LRAMVA Summary'!D$54:D$80)+SUM('1.  LRAMVA Summary'!D$81:D$82)*(MONTH($E189)-1)/12)*$H189</f>
        <v>0</v>
      </c>
      <c r="J189" s="229">
        <f>(SUM('1.  LRAMVA Summary'!E$54:E$80)+SUM('1.  LRAMVA Summary'!E$81:E$82)*(MONTH($E189)-1)/12)*$H189</f>
        <v>0</v>
      </c>
      <c r="K189" s="229">
        <f>(SUM('1.  LRAMVA Summary'!F$54:F$80)+SUM('1.  LRAMVA Summary'!F$81:F$82)*(MONTH($E189)-1)/12)*$H189</f>
        <v>0</v>
      </c>
      <c r="L189" s="229">
        <f>(SUM('1.  LRAMVA Summary'!G$54:G$80)+SUM('1.  LRAMVA Summary'!G$81:G$82)*(MONTH($E189)-1)/12)*$H189</f>
        <v>0</v>
      </c>
      <c r="M189" s="229">
        <f>(SUM('1.  LRAMVA Summary'!H$54:H$80)+SUM('1.  LRAMVA Summary'!H$81:H$82)*(MONTH($E189)-1)/12)*$H189</f>
        <v>0</v>
      </c>
      <c r="N189" s="229">
        <f>(SUM('1.  LRAMVA Summary'!I$54:I$80)+SUM('1.  LRAMVA Summary'!I$81:I$82)*(MONTH($E189)-1)/12)*$H189</f>
        <v>0</v>
      </c>
      <c r="O189" s="229">
        <f>(SUM('1.  LRAMVA Summary'!J$54:J$80)+SUM('1.  LRAMVA Summary'!J$81:J$82)*(MONTH($E189)-1)/12)*$H189</f>
        <v>0</v>
      </c>
      <c r="P189" s="229">
        <f>(SUM('1.  LRAMVA Summary'!K$54:K$80)+SUM('1.  LRAMVA Summary'!K$81:K$82)*(MONTH($E189)-1)/12)*$H189</f>
        <v>0</v>
      </c>
      <c r="Q189" s="229">
        <f>(SUM('1.  LRAMVA Summary'!L$54:L$80)+SUM('1.  LRAMVA Summary'!L$81:L$82)*(MONTH($E189)-1)/12)*$H189</f>
        <v>0</v>
      </c>
      <c r="R189" s="229">
        <f>(SUM('1.  LRAMVA Summary'!M$54:M$80)+SUM('1.  LRAMVA Summary'!M$81:M$82)*(MONTH($E189)-1)/12)*$H189</f>
        <v>0</v>
      </c>
      <c r="S189" s="229">
        <f>(SUM('1.  LRAMVA Summary'!N$54:N$80)+SUM('1.  LRAMVA Summary'!N$81:N$82)*(MONTH($E189)-1)/12)*$H189</f>
        <v>0</v>
      </c>
      <c r="T189" s="229">
        <f>(SUM('1.  LRAMVA Summary'!O$54:O$80)+SUM('1.  LRAMVA Summary'!O$81:O$82)*(MONTH($E189)-1)/12)*$H189</f>
        <v>0</v>
      </c>
      <c r="U189" s="229">
        <f>(SUM('1.  LRAMVA Summary'!P$54:P$80)+SUM('1.  LRAMVA Summary'!P$81:P$82)*(MONTH($E189)-1)/12)*$H189</f>
        <v>0</v>
      </c>
      <c r="V189" s="229">
        <f>(SUM('1.  LRAMVA Summary'!Q$54:Q$80)+SUM('1.  LRAMVA Summary'!Q$81:Q$82)*(MONTH($E189)-1)/12)*$H189</f>
        <v>0</v>
      </c>
      <c r="W189" s="230">
        <f t="shared" si="99"/>
        <v>0</v>
      </c>
    </row>
    <row r="190" spans="5:23">
      <c r="E190" s="213">
        <v>44866</v>
      </c>
      <c r="F190" s="213" t="s">
        <v>723</v>
      </c>
      <c r="G190" s="214" t="s">
        <v>69</v>
      </c>
      <c r="H190" s="239"/>
      <c r="I190" s="229">
        <f>(SUM('1.  LRAMVA Summary'!D$54:D$80)+SUM('1.  LRAMVA Summary'!D$81:D$82)*(MONTH($E190)-1)/12)*$H190</f>
        <v>0</v>
      </c>
      <c r="J190" s="229">
        <f>(SUM('1.  LRAMVA Summary'!E$54:E$80)+SUM('1.  LRAMVA Summary'!E$81:E$82)*(MONTH($E190)-1)/12)*$H190</f>
        <v>0</v>
      </c>
      <c r="K190" s="229">
        <f>(SUM('1.  LRAMVA Summary'!F$54:F$80)+SUM('1.  LRAMVA Summary'!F$81:F$82)*(MONTH($E190)-1)/12)*$H190</f>
        <v>0</v>
      </c>
      <c r="L190" s="229">
        <f>(SUM('1.  LRAMVA Summary'!G$54:G$80)+SUM('1.  LRAMVA Summary'!G$81:G$82)*(MONTH($E190)-1)/12)*$H190</f>
        <v>0</v>
      </c>
      <c r="M190" s="229">
        <f>(SUM('1.  LRAMVA Summary'!H$54:H$80)+SUM('1.  LRAMVA Summary'!H$81:H$82)*(MONTH($E190)-1)/12)*$H190</f>
        <v>0</v>
      </c>
      <c r="N190" s="229">
        <f>(SUM('1.  LRAMVA Summary'!I$54:I$80)+SUM('1.  LRAMVA Summary'!I$81:I$82)*(MONTH($E190)-1)/12)*$H190</f>
        <v>0</v>
      </c>
      <c r="O190" s="229">
        <f>(SUM('1.  LRAMVA Summary'!J$54:J$80)+SUM('1.  LRAMVA Summary'!J$81:J$82)*(MONTH($E190)-1)/12)*$H190</f>
        <v>0</v>
      </c>
      <c r="P190" s="229">
        <f>(SUM('1.  LRAMVA Summary'!K$54:K$80)+SUM('1.  LRAMVA Summary'!K$81:K$82)*(MONTH($E190)-1)/12)*$H190</f>
        <v>0</v>
      </c>
      <c r="Q190" s="229">
        <f>(SUM('1.  LRAMVA Summary'!L$54:L$80)+SUM('1.  LRAMVA Summary'!L$81:L$82)*(MONTH($E190)-1)/12)*$H190</f>
        <v>0</v>
      </c>
      <c r="R190" s="229">
        <f>(SUM('1.  LRAMVA Summary'!M$54:M$80)+SUM('1.  LRAMVA Summary'!M$81:M$82)*(MONTH($E190)-1)/12)*$H190</f>
        <v>0</v>
      </c>
      <c r="S190" s="229">
        <f>(SUM('1.  LRAMVA Summary'!N$54:N$80)+SUM('1.  LRAMVA Summary'!N$81:N$82)*(MONTH($E190)-1)/12)*$H190</f>
        <v>0</v>
      </c>
      <c r="T190" s="229">
        <f>(SUM('1.  LRAMVA Summary'!O$54:O$80)+SUM('1.  LRAMVA Summary'!O$81:O$82)*(MONTH($E190)-1)/12)*$H190</f>
        <v>0</v>
      </c>
      <c r="U190" s="229">
        <f>(SUM('1.  LRAMVA Summary'!P$54:P$80)+SUM('1.  LRAMVA Summary'!P$81:P$82)*(MONTH($E190)-1)/12)*$H190</f>
        <v>0</v>
      </c>
      <c r="V190" s="229">
        <f>(SUM('1.  LRAMVA Summary'!Q$54:Q$80)+SUM('1.  LRAMVA Summary'!Q$81:Q$82)*(MONTH($E190)-1)/12)*$H190</f>
        <v>0</v>
      </c>
      <c r="W190" s="230">
        <f t="shared" si="99"/>
        <v>0</v>
      </c>
    </row>
    <row r="191" spans="5:23">
      <c r="E191" s="213">
        <v>44896</v>
      </c>
      <c r="F191" s="213" t="s">
        <v>723</v>
      </c>
      <c r="G191" s="214" t="s">
        <v>69</v>
      </c>
      <c r="H191" s="239"/>
      <c r="I191" s="229">
        <f>(SUM('1.  LRAMVA Summary'!D$54:D$80)+SUM('1.  LRAMVA Summary'!D$81:D$82)*(MONTH($E191)-1)/12)*$H191</f>
        <v>0</v>
      </c>
      <c r="J191" s="229">
        <f>(SUM('1.  LRAMVA Summary'!E$54:E$80)+SUM('1.  LRAMVA Summary'!E$81:E$82)*(MONTH($E191)-1)/12)*$H191</f>
        <v>0</v>
      </c>
      <c r="K191" s="229">
        <f>(SUM('1.  LRAMVA Summary'!F$54:F$80)+SUM('1.  LRAMVA Summary'!F$81:F$82)*(MONTH($E191)-1)/12)*$H191</f>
        <v>0</v>
      </c>
      <c r="L191" s="229">
        <f>(SUM('1.  LRAMVA Summary'!G$54:G$80)+SUM('1.  LRAMVA Summary'!G$81:G$82)*(MONTH($E191)-1)/12)*$H191</f>
        <v>0</v>
      </c>
      <c r="M191" s="229">
        <f>(SUM('1.  LRAMVA Summary'!H$54:H$80)+SUM('1.  LRAMVA Summary'!H$81:H$82)*(MONTH($E191)-1)/12)*$H191</f>
        <v>0</v>
      </c>
      <c r="N191" s="229">
        <f>(SUM('1.  LRAMVA Summary'!I$54:I$80)+SUM('1.  LRAMVA Summary'!I$81:I$82)*(MONTH($E191)-1)/12)*$H191</f>
        <v>0</v>
      </c>
      <c r="O191" s="229">
        <f>(SUM('1.  LRAMVA Summary'!J$54:J$80)+SUM('1.  LRAMVA Summary'!J$81:J$82)*(MONTH($E191)-1)/12)*$H191</f>
        <v>0</v>
      </c>
      <c r="P191" s="229">
        <f>(SUM('1.  LRAMVA Summary'!K$54:K$80)+SUM('1.  LRAMVA Summary'!K$81:K$82)*(MONTH($E191)-1)/12)*$H191</f>
        <v>0</v>
      </c>
      <c r="Q191" s="229">
        <f>(SUM('1.  LRAMVA Summary'!L$54:L$80)+SUM('1.  LRAMVA Summary'!L$81:L$82)*(MONTH($E191)-1)/12)*$H191</f>
        <v>0</v>
      </c>
      <c r="R191" s="229">
        <f>(SUM('1.  LRAMVA Summary'!M$54:M$80)+SUM('1.  LRAMVA Summary'!M$81:M$82)*(MONTH($E191)-1)/12)*$H191</f>
        <v>0</v>
      </c>
      <c r="S191" s="229">
        <f>(SUM('1.  LRAMVA Summary'!N$54:N$80)+SUM('1.  LRAMVA Summary'!N$81:N$82)*(MONTH($E191)-1)/12)*$H191</f>
        <v>0</v>
      </c>
      <c r="T191" s="229">
        <f>(SUM('1.  LRAMVA Summary'!O$54:O$80)+SUM('1.  LRAMVA Summary'!O$81:O$82)*(MONTH($E191)-1)/12)*$H191</f>
        <v>0</v>
      </c>
      <c r="U191" s="229">
        <f>(SUM('1.  LRAMVA Summary'!P$54:P$80)+SUM('1.  LRAMVA Summary'!P$81:P$82)*(MONTH($E191)-1)/12)*$H191</f>
        <v>0</v>
      </c>
      <c r="V191" s="229">
        <f>(SUM('1.  LRAMVA Summary'!Q$54:Q$80)+SUM('1.  LRAMVA Summary'!Q$81:Q$82)*(MONTH($E191)-1)/12)*$H191</f>
        <v>0</v>
      </c>
      <c r="W191" s="230">
        <f>SUM(I191:V191)</f>
        <v>0</v>
      </c>
    </row>
    <row r="192" spans="5:23" ht="15.75" thickBot="1">
      <c r="E192" s="215" t="s">
        <v>719</v>
      </c>
      <c r="F192" s="215"/>
      <c r="G192" s="216"/>
      <c r="H192" s="217"/>
      <c r="I192" s="218">
        <f>SUM(I179:I191)</f>
        <v>0</v>
      </c>
      <c r="J192" s="218">
        <f>SUM(J179:J191)</f>
        <v>-118.01759749037886</v>
      </c>
      <c r="K192" s="218">
        <f t="shared" ref="K192:V192" si="100">SUM(K179:K191)</f>
        <v>443.88527960768755</v>
      </c>
      <c r="L192" s="218">
        <f t="shared" si="100"/>
        <v>0</v>
      </c>
      <c r="M192" s="218">
        <f t="shared" si="100"/>
        <v>0</v>
      </c>
      <c r="N192" s="218">
        <f t="shared" si="100"/>
        <v>0</v>
      </c>
      <c r="O192" s="218">
        <f t="shared" si="100"/>
        <v>0</v>
      </c>
      <c r="P192" s="218">
        <f t="shared" si="100"/>
        <v>0</v>
      </c>
      <c r="Q192" s="218">
        <f t="shared" si="100"/>
        <v>0</v>
      </c>
      <c r="R192" s="218">
        <f t="shared" si="100"/>
        <v>0</v>
      </c>
      <c r="S192" s="218">
        <f t="shared" si="100"/>
        <v>0</v>
      </c>
      <c r="T192" s="218">
        <f t="shared" si="100"/>
        <v>0</v>
      </c>
      <c r="U192" s="218">
        <f t="shared" si="100"/>
        <v>0</v>
      </c>
      <c r="V192" s="218">
        <f t="shared" si="100"/>
        <v>0</v>
      </c>
      <c r="W192" s="218">
        <f>SUM(W179:W191)</f>
        <v>325.86768211730868</v>
      </c>
    </row>
    <row r="193" spans="5:23" ht="15.75" thickTop="1">
      <c r="E193" s="219" t="s">
        <v>67</v>
      </c>
      <c r="F193" s="219"/>
      <c r="G193" s="220"/>
      <c r="H193" s="221"/>
      <c r="I193" s="222"/>
      <c r="J193" s="222"/>
      <c r="K193" s="222"/>
      <c r="L193" s="222"/>
      <c r="M193" s="222"/>
      <c r="N193" s="222"/>
      <c r="O193" s="222"/>
      <c r="P193" s="222"/>
      <c r="Q193" s="222"/>
      <c r="R193" s="222"/>
      <c r="S193" s="222"/>
      <c r="T193" s="222"/>
      <c r="U193" s="222"/>
      <c r="V193" s="222"/>
      <c r="W193" s="223"/>
    </row>
    <row r="194" spans="5:23">
      <c r="E194" s="224" t="s">
        <v>720</v>
      </c>
      <c r="F194" s="224"/>
      <c r="G194" s="225"/>
      <c r="H194" s="226"/>
      <c r="I194" s="227">
        <f>I192+I193</f>
        <v>0</v>
      </c>
      <c r="J194" s="227">
        <f t="shared" ref="J194:U194" si="101">J192+J193</f>
        <v>-118.01759749037886</v>
      </c>
      <c r="K194" s="227">
        <f t="shared" si="101"/>
        <v>443.88527960768755</v>
      </c>
      <c r="L194" s="227">
        <f t="shared" si="101"/>
        <v>0</v>
      </c>
      <c r="M194" s="227">
        <f t="shared" si="101"/>
        <v>0</v>
      </c>
      <c r="N194" s="227">
        <f t="shared" si="101"/>
        <v>0</v>
      </c>
      <c r="O194" s="227">
        <f t="shared" si="101"/>
        <v>0</v>
      </c>
      <c r="P194" s="227">
        <f t="shared" si="101"/>
        <v>0</v>
      </c>
      <c r="Q194" s="227">
        <f t="shared" si="101"/>
        <v>0</v>
      </c>
      <c r="R194" s="227">
        <f t="shared" si="101"/>
        <v>0</v>
      </c>
      <c r="S194" s="227">
        <f t="shared" si="101"/>
        <v>0</v>
      </c>
      <c r="T194" s="227">
        <f t="shared" si="101"/>
        <v>0</v>
      </c>
      <c r="U194" s="227">
        <f t="shared" si="101"/>
        <v>0</v>
      </c>
      <c r="V194" s="227">
        <f>V192+V193</f>
        <v>0</v>
      </c>
      <c r="W194" s="227">
        <f>W192+W193</f>
        <v>325.86768211730868</v>
      </c>
    </row>
    <row r="195" spans="5:23">
      <c r="E195" s="213">
        <v>44927</v>
      </c>
      <c r="F195" s="213" t="s">
        <v>724</v>
      </c>
      <c r="G195" s="214" t="s">
        <v>65</v>
      </c>
      <c r="H195" s="239"/>
      <c r="I195" s="229">
        <f>(SUM('1.  LRAMVA Summary'!D$54:D$80)+SUM('1.  LRAMVA Summary'!D$81:D$82)*(MONTH($E195)-1)/12)*$H195</f>
        <v>0</v>
      </c>
      <c r="J195" s="229">
        <f>(SUM('1.  LRAMVA Summary'!E$54:E$80)+SUM('1.  LRAMVA Summary'!E$81:E$82)*(MONTH($E195)-1)/12)*$H195</f>
        <v>0</v>
      </c>
      <c r="K195" s="229">
        <f>(SUM('1.  LRAMVA Summary'!F$54:F$80)+SUM('1.  LRAMVA Summary'!F$81:F$82)*(MONTH($E195)-1)/12)*$H195</f>
        <v>0</v>
      </c>
      <c r="L195" s="229">
        <f>(SUM('1.  LRAMVA Summary'!G$54:G$80)+SUM('1.  LRAMVA Summary'!G$81:G$82)*(MONTH($E195)-1)/12)*$H195</f>
        <v>0</v>
      </c>
      <c r="M195" s="229">
        <f>(SUM('1.  LRAMVA Summary'!H$54:H$80)+SUM('1.  LRAMVA Summary'!H$81:H$82)*(MONTH($E195)-1)/12)*$H195</f>
        <v>0</v>
      </c>
      <c r="N195" s="229">
        <f>(SUM('1.  LRAMVA Summary'!I$54:I$80)+SUM('1.  LRAMVA Summary'!I$81:I$82)*(MONTH($E195)-1)/12)*$H195</f>
        <v>0</v>
      </c>
      <c r="O195" s="229">
        <f>(SUM('1.  LRAMVA Summary'!J$54:J$80)+SUM('1.  LRAMVA Summary'!J$81:J$82)*(MONTH($E195)-1)/12)*$H195</f>
        <v>0</v>
      </c>
      <c r="P195" s="229">
        <f>(SUM('1.  LRAMVA Summary'!K$54:K$80)+SUM('1.  LRAMVA Summary'!K$81:K$82)*(MONTH($E195)-1)/12)*$H195</f>
        <v>0</v>
      </c>
      <c r="Q195" s="229">
        <f>(SUM('1.  LRAMVA Summary'!L$54:L$80)+SUM('1.  LRAMVA Summary'!L$81:L$82)*(MONTH($E195)-1)/12)*$H195</f>
        <v>0</v>
      </c>
      <c r="R195" s="229">
        <f>(SUM('1.  LRAMVA Summary'!M$54:M$80)+SUM('1.  LRAMVA Summary'!M$81:M$82)*(MONTH($E195)-1)/12)*$H195</f>
        <v>0</v>
      </c>
      <c r="S195" s="229">
        <f>(SUM('1.  LRAMVA Summary'!N$54:N$80)+SUM('1.  LRAMVA Summary'!N$81:N$82)*(MONTH($E195)-1)/12)*$H195</f>
        <v>0</v>
      </c>
      <c r="T195" s="229">
        <f>(SUM('1.  LRAMVA Summary'!O$54:O$80)+SUM('1.  LRAMVA Summary'!O$81:O$82)*(MONTH($E195)-1)/12)*$H195</f>
        <v>0</v>
      </c>
      <c r="U195" s="229">
        <f>(SUM('1.  LRAMVA Summary'!P$54:P$80)+SUM('1.  LRAMVA Summary'!P$81:P$82)*(MONTH($E195)-1)/12)*$H195</f>
        <v>0</v>
      </c>
      <c r="V195" s="229">
        <f>(SUM('1.  LRAMVA Summary'!Q$54:Q$80)+SUM('1.  LRAMVA Summary'!Q$81:Q$82)*(MONTH($E195)-1)/12)*$H195</f>
        <v>0</v>
      </c>
      <c r="W195" s="230">
        <f>SUM(I195:V195)</f>
        <v>0</v>
      </c>
    </row>
    <row r="196" spans="5:23">
      <c r="E196" s="213">
        <v>44958</v>
      </c>
      <c r="F196" s="213" t="s">
        <v>724</v>
      </c>
      <c r="G196" s="214" t="s">
        <v>65</v>
      </c>
      <c r="H196" s="239"/>
      <c r="I196" s="229">
        <f>(SUM('1.  LRAMVA Summary'!D$54:D$80)+SUM('1.  LRAMVA Summary'!D$81:D$82)*(MONTH($E196)-1)/12)*$H196</f>
        <v>0</v>
      </c>
      <c r="J196" s="229">
        <f>(SUM('1.  LRAMVA Summary'!E$54:E$80)+SUM('1.  LRAMVA Summary'!E$81:E$82)*(MONTH($E196)-1)/12)*$H196</f>
        <v>0</v>
      </c>
      <c r="K196" s="229">
        <f>(SUM('1.  LRAMVA Summary'!F$54:F$80)+SUM('1.  LRAMVA Summary'!F$81:F$82)*(MONTH($E196)-1)/12)*$H196</f>
        <v>0</v>
      </c>
      <c r="L196" s="229">
        <f>(SUM('1.  LRAMVA Summary'!G$54:G$80)+SUM('1.  LRAMVA Summary'!G$81:G$82)*(MONTH($E196)-1)/12)*$H196</f>
        <v>0</v>
      </c>
      <c r="M196" s="229">
        <f>(SUM('1.  LRAMVA Summary'!H$54:H$80)+SUM('1.  LRAMVA Summary'!H$81:H$82)*(MONTH($E196)-1)/12)*$H196</f>
        <v>0</v>
      </c>
      <c r="N196" s="229">
        <f>(SUM('1.  LRAMVA Summary'!I$54:I$80)+SUM('1.  LRAMVA Summary'!I$81:I$82)*(MONTH($E196)-1)/12)*$H196</f>
        <v>0</v>
      </c>
      <c r="O196" s="229">
        <f>(SUM('1.  LRAMVA Summary'!J$54:J$80)+SUM('1.  LRAMVA Summary'!J$81:J$82)*(MONTH($E196)-1)/12)*$H196</f>
        <v>0</v>
      </c>
      <c r="P196" s="229">
        <f>(SUM('1.  LRAMVA Summary'!K$54:K$80)+SUM('1.  LRAMVA Summary'!K$81:K$82)*(MONTH($E196)-1)/12)*$H196</f>
        <v>0</v>
      </c>
      <c r="Q196" s="229">
        <f>(SUM('1.  LRAMVA Summary'!L$54:L$80)+SUM('1.  LRAMVA Summary'!L$81:L$82)*(MONTH($E196)-1)/12)*$H196</f>
        <v>0</v>
      </c>
      <c r="R196" s="229">
        <f>(SUM('1.  LRAMVA Summary'!M$54:M$80)+SUM('1.  LRAMVA Summary'!M$81:M$82)*(MONTH($E196)-1)/12)*$H196</f>
        <v>0</v>
      </c>
      <c r="S196" s="229">
        <f>(SUM('1.  LRAMVA Summary'!N$54:N$80)+SUM('1.  LRAMVA Summary'!N$81:N$82)*(MONTH($E196)-1)/12)*$H196</f>
        <v>0</v>
      </c>
      <c r="T196" s="229">
        <f>(SUM('1.  LRAMVA Summary'!O$54:O$80)+SUM('1.  LRAMVA Summary'!O$81:O$82)*(MONTH($E196)-1)/12)*$H196</f>
        <v>0</v>
      </c>
      <c r="U196" s="229">
        <f>(SUM('1.  LRAMVA Summary'!P$54:P$80)+SUM('1.  LRAMVA Summary'!P$81:P$82)*(MONTH($E196)-1)/12)*$H196</f>
        <v>0</v>
      </c>
      <c r="V196" s="229">
        <f>(SUM('1.  LRAMVA Summary'!Q$54:Q$80)+SUM('1.  LRAMVA Summary'!Q$81:Q$82)*(MONTH($E196)-1)/12)*$H196</f>
        <v>0</v>
      </c>
      <c r="W196" s="230">
        <f t="shared" ref="W196:W205" si="102">SUM(I196:V196)</f>
        <v>0</v>
      </c>
    </row>
    <row r="197" spans="5:23">
      <c r="E197" s="213">
        <v>44986</v>
      </c>
      <c r="F197" s="213" t="s">
        <v>724</v>
      </c>
      <c r="G197" s="214" t="s">
        <v>65</v>
      </c>
      <c r="H197" s="239"/>
      <c r="I197" s="229">
        <f>(SUM('1.  LRAMVA Summary'!D$54:D$80)+SUM('1.  LRAMVA Summary'!D$81:D$82)*(MONTH($E197)-1)/12)*$H197</f>
        <v>0</v>
      </c>
      <c r="J197" s="229">
        <f>(SUM('1.  LRAMVA Summary'!E$54:E$80)+SUM('1.  LRAMVA Summary'!E$81:E$82)*(MONTH($E197)-1)/12)*$H197</f>
        <v>0</v>
      </c>
      <c r="K197" s="229">
        <f>(SUM('1.  LRAMVA Summary'!F$54:F$80)+SUM('1.  LRAMVA Summary'!F$81:F$82)*(MONTH($E197)-1)/12)*$H197</f>
        <v>0</v>
      </c>
      <c r="L197" s="229">
        <f>(SUM('1.  LRAMVA Summary'!G$54:G$80)+SUM('1.  LRAMVA Summary'!G$81:G$82)*(MONTH($E197)-1)/12)*$H197</f>
        <v>0</v>
      </c>
      <c r="M197" s="229">
        <f>(SUM('1.  LRAMVA Summary'!H$54:H$80)+SUM('1.  LRAMVA Summary'!H$81:H$82)*(MONTH($E197)-1)/12)*$H197</f>
        <v>0</v>
      </c>
      <c r="N197" s="229">
        <f>(SUM('1.  LRAMVA Summary'!I$54:I$80)+SUM('1.  LRAMVA Summary'!I$81:I$82)*(MONTH($E197)-1)/12)*$H197</f>
        <v>0</v>
      </c>
      <c r="O197" s="229">
        <f>(SUM('1.  LRAMVA Summary'!J$54:J$80)+SUM('1.  LRAMVA Summary'!J$81:J$82)*(MONTH($E197)-1)/12)*$H197</f>
        <v>0</v>
      </c>
      <c r="P197" s="229">
        <f>(SUM('1.  LRAMVA Summary'!K$54:K$80)+SUM('1.  LRAMVA Summary'!K$81:K$82)*(MONTH($E197)-1)/12)*$H197</f>
        <v>0</v>
      </c>
      <c r="Q197" s="229">
        <f>(SUM('1.  LRAMVA Summary'!L$54:L$80)+SUM('1.  LRAMVA Summary'!L$81:L$82)*(MONTH($E197)-1)/12)*$H197</f>
        <v>0</v>
      </c>
      <c r="R197" s="229">
        <f>(SUM('1.  LRAMVA Summary'!M$54:M$80)+SUM('1.  LRAMVA Summary'!M$81:M$82)*(MONTH($E197)-1)/12)*$H197</f>
        <v>0</v>
      </c>
      <c r="S197" s="229">
        <f>(SUM('1.  LRAMVA Summary'!N$54:N$80)+SUM('1.  LRAMVA Summary'!N$81:N$82)*(MONTH($E197)-1)/12)*$H197</f>
        <v>0</v>
      </c>
      <c r="T197" s="229">
        <f>(SUM('1.  LRAMVA Summary'!O$54:O$80)+SUM('1.  LRAMVA Summary'!O$81:O$82)*(MONTH($E197)-1)/12)*$H197</f>
        <v>0</v>
      </c>
      <c r="U197" s="229">
        <f>(SUM('1.  LRAMVA Summary'!P$54:P$80)+SUM('1.  LRAMVA Summary'!P$81:P$82)*(MONTH($E197)-1)/12)*$H197</f>
        <v>0</v>
      </c>
      <c r="V197" s="229">
        <f>(SUM('1.  LRAMVA Summary'!Q$54:Q$80)+SUM('1.  LRAMVA Summary'!Q$81:Q$82)*(MONTH($E197)-1)/12)*$H197</f>
        <v>0</v>
      </c>
      <c r="W197" s="230">
        <f t="shared" si="102"/>
        <v>0</v>
      </c>
    </row>
    <row r="198" spans="5:23">
      <c r="E198" s="213">
        <v>45017</v>
      </c>
      <c r="F198" s="213" t="s">
        <v>724</v>
      </c>
      <c r="G198" s="214" t="s">
        <v>66</v>
      </c>
      <c r="H198" s="239"/>
      <c r="I198" s="229">
        <f>(SUM('1.  LRAMVA Summary'!D$54:D$80)+SUM('1.  LRAMVA Summary'!D$81:D$82)*(MONTH($E198)-1)/12)*$H198</f>
        <v>0</v>
      </c>
      <c r="J198" s="229">
        <f>(SUM('1.  LRAMVA Summary'!E$54:E$80)+SUM('1.  LRAMVA Summary'!E$81:E$82)*(MONTH($E198)-1)/12)*$H198</f>
        <v>0</v>
      </c>
      <c r="K198" s="229">
        <f>(SUM('1.  LRAMVA Summary'!F$54:F$80)+SUM('1.  LRAMVA Summary'!F$81:F$82)*(MONTH($E198)-1)/12)*$H198</f>
        <v>0</v>
      </c>
      <c r="L198" s="229">
        <f>(SUM('1.  LRAMVA Summary'!G$54:G$80)+SUM('1.  LRAMVA Summary'!G$81:G$82)*(MONTH($E198)-1)/12)*$H198</f>
        <v>0</v>
      </c>
      <c r="M198" s="229">
        <f>(SUM('1.  LRAMVA Summary'!H$54:H$80)+SUM('1.  LRAMVA Summary'!H$81:H$82)*(MONTH($E198)-1)/12)*$H198</f>
        <v>0</v>
      </c>
      <c r="N198" s="229">
        <f>(SUM('1.  LRAMVA Summary'!I$54:I$80)+SUM('1.  LRAMVA Summary'!I$81:I$82)*(MONTH($E198)-1)/12)*$H198</f>
        <v>0</v>
      </c>
      <c r="O198" s="229">
        <f>(SUM('1.  LRAMVA Summary'!J$54:J$80)+SUM('1.  LRAMVA Summary'!J$81:J$82)*(MONTH($E198)-1)/12)*$H198</f>
        <v>0</v>
      </c>
      <c r="P198" s="229">
        <f>(SUM('1.  LRAMVA Summary'!K$54:K$80)+SUM('1.  LRAMVA Summary'!K$81:K$82)*(MONTH($E198)-1)/12)*$H198</f>
        <v>0</v>
      </c>
      <c r="Q198" s="229">
        <f>(SUM('1.  LRAMVA Summary'!L$54:L$80)+SUM('1.  LRAMVA Summary'!L$81:L$82)*(MONTH($E198)-1)/12)*$H198</f>
        <v>0</v>
      </c>
      <c r="R198" s="229">
        <f>(SUM('1.  LRAMVA Summary'!M$54:M$80)+SUM('1.  LRAMVA Summary'!M$81:M$82)*(MONTH($E198)-1)/12)*$H198</f>
        <v>0</v>
      </c>
      <c r="S198" s="229">
        <f>(SUM('1.  LRAMVA Summary'!N$54:N$80)+SUM('1.  LRAMVA Summary'!N$81:N$82)*(MONTH($E198)-1)/12)*$H198</f>
        <v>0</v>
      </c>
      <c r="T198" s="229">
        <f>(SUM('1.  LRAMVA Summary'!O$54:O$80)+SUM('1.  LRAMVA Summary'!O$81:O$82)*(MONTH($E198)-1)/12)*$H198</f>
        <v>0</v>
      </c>
      <c r="U198" s="229">
        <f>(SUM('1.  LRAMVA Summary'!P$54:P$80)+SUM('1.  LRAMVA Summary'!P$81:P$82)*(MONTH($E198)-1)/12)*$H198</f>
        <v>0</v>
      </c>
      <c r="V198" s="229">
        <f>(SUM('1.  LRAMVA Summary'!Q$54:Q$80)+SUM('1.  LRAMVA Summary'!Q$81:Q$82)*(MONTH($E198)-1)/12)*$H198</f>
        <v>0</v>
      </c>
      <c r="W198" s="230">
        <f t="shared" si="102"/>
        <v>0</v>
      </c>
    </row>
    <row r="199" spans="5:23">
      <c r="E199" s="213">
        <v>45047</v>
      </c>
      <c r="F199" s="213" t="s">
        <v>724</v>
      </c>
      <c r="G199" s="214" t="s">
        <v>66</v>
      </c>
      <c r="H199" s="239"/>
      <c r="I199" s="229">
        <f>(SUM('1.  LRAMVA Summary'!D$54:D$80)+SUM('1.  LRAMVA Summary'!D$81:D$82)*(MONTH($E199)-1)/12)*$H199</f>
        <v>0</v>
      </c>
      <c r="J199" s="229">
        <f>(SUM('1.  LRAMVA Summary'!E$54:E$80)+SUM('1.  LRAMVA Summary'!E$81:E$82)*(MONTH($E199)-1)/12)*$H199</f>
        <v>0</v>
      </c>
      <c r="K199" s="229">
        <f>(SUM('1.  LRAMVA Summary'!F$54:F$80)+SUM('1.  LRAMVA Summary'!F$81:F$82)*(MONTH($E199)-1)/12)*$H199</f>
        <v>0</v>
      </c>
      <c r="L199" s="229">
        <f>(SUM('1.  LRAMVA Summary'!G$54:G$80)+SUM('1.  LRAMVA Summary'!G$81:G$82)*(MONTH($E199)-1)/12)*$H199</f>
        <v>0</v>
      </c>
      <c r="M199" s="229">
        <f>(SUM('1.  LRAMVA Summary'!H$54:H$80)+SUM('1.  LRAMVA Summary'!H$81:H$82)*(MONTH($E199)-1)/12)*$H199</f>
        <v>0</v>
      </c>
      <c r="N199" s="229">
        <f>(SUM('1.  LRAMVA Summary'!I$54:I$80)+SUM('1.  LRAMVA Summary'!I$81:I$82)*(MONTH($E199)-1)/12)*$H199</f>
        <v>0</v>
      </c>
      <c r="O199" s="229">
        <f>(SUM('1.  LRAMVA Summary'!J$54:J$80)+SUM('1.  LRAMVA Summary'!J$81:J$82)*(MONTH($E199)-1)/12)*$H199</f>
        <v>0</v>
      </c>
      <c r="P199" s="229">
        <f>(SUM('1.  LRAMVA Summary'!K$54:K$80)+SUM('1.  LRAMVA Summary'!K$81:K$82)*(MONTH($E199)-1)/12)*$H199</f>
        <v>0</v>
      </c>
      <c r="Q199" s="229">
        <f>(SUM('1.  LRAMVA Summary'!L$54:L$80)+SUM('1.  LRAMVA Summary'!L$81:L$82)*(MONTH($E199)-1)/12)*$H199</f>
        <v>0</v>
      </c>
      <c r="R199" s="229">
        <f>(SUM('1.  LRAMVA Summary'!M$54:M$80)+SUM('1.  LRAMVA Summary'!M$81:M$82)*(MONTH($E199)-1)/12)*$H199</f>
        <v>0</v>
      </c>
      <c r="S199" s="229">
        <f>(SUM('1.  LRAMVA Summary'!N$54:N$80)+SUM('1.  LRAMVA Summary'!N$81:N$82)*(MONTH($E199)-1)/12)*$H199</f>
        <v>0</v>
      </c>
      <c r="T199" s="229">
        <f>(SUM('1.  LRAMVA Summary'!O$54:O$80)+SUM('1.  LRAMVA Summary'!O$81:O$82)*(MONTH($E199)-1)/12)*$H199</f>
        <v>0</v>
      </c>
      <c r="U199" s="229">
        <f>(SUM('1.  LRAMVA Summary'!P$54:P$80)+SUM('1.  LRAMVA Summary'!P$81:P$82)*(MONTH($E199)-1)/12)*$H199</f>
        <v>0</v>
      </c>
      <c r="V199" s="229">
        <f>(SUM('1.  LRAMVA Summary'!Q$54:Q$80)+SUM('1.  LRAMVA Summary'!Q$81:Q$82)*(MONTH($E199)-1)/12)*$H199</f>
        <v>0</v>
      </c>
      <c r="W199" s="230">
        <f t="shared" si="102"/>
        <v>0</v>
      </c>
    </row>
    <row r="200" spans="5:23">
      <c r="E200" s="213">
        <v>45078</v>
      </c>
      <c r="F200" s="213" t="s">
        <v>724</v>
      </c>
      <c r="G200" s="214" t="s">
        <v>66</v>
      </c>
      <c r="H200" s="239"/>
      <c r="I200" s="229">
        <f>(SUM('1.  LRAMVA Summary'!D$54:D$80)+SUM('1.  LRAMVA Summary'!D$81:D$82)*(MONTH($E200)-1)/12)*$H200</f>
        <v>0</v>
      </c>
      <c r="J200" s="229">
        <f>(SUM('1.  LRAMVA Summary'!E$54:E$80)+SUM('1.  LRAMVA Summary'!E$81:E$82)*(MONTH($E200)-1)/12)*$H200</f>
        <v>0</v>
      </c>
      <c r="K200" s="229">
        <f>(SUM('1.  LRAMVA Summary'!F$54:F$80)+SUM('1.  LRAMVA Summary'!F$81:F$82)*(MONTH($E200)-1)/12)*$H200</f>
        <v>0</v>
      </c>
      <c r="L200" s="229">
        <f>(SUM('1.  LRAMVA Summary'!G$54:G$80)+SUM('1.  LRAMVA Summary'!G$81:G$82)*(MONTH($E200)-1)/12)*$H200</f>
        <v>0</v>
      </c>
      <c r="M200" s="229">
        <f>(SUM('1.  LRAMVA Summary'!H$54:H$80)+SUM('1.  LRAMVA Summary'!H$81:H$82)*(MONTH($E200)-1)/12)*$H200</f>
        <v>0</v>
      </c>
      <c r="N200" s="229">
        <f>(SUM('1.  LRAMVA Summary'!I$54:I$80)+SUM('1.  LRAMVA Summary'!I$81:I$82)*(MONTH($E200)-1)/12)*$H200</f>
        <v>0</v>
      </c>
      <c r="O200" s="229">
        <f>(SUM('1.  LRAMVA Summary'!J$54:J$80)+SUM('1.  LRAMVA Summary'!J$81:J$82)*(MONTH($E200)-1)/12)*$H200</f>
        <v>0</v>
      </c>
      <c r="P200" s="229">
        <f>(SUM('1.  LRAMVA Summary'!K$54:K$80)+SUM('1.  LRAMVA Summary'!K$81:K$82)*(MONTH($E200)-1)/12)*$H200</f>
        <v>0</v>
      </c>
      <c r="Q200" s="229">
        <f>(SUM('1.  LRAMVA Summary'!L$54:L$80)+SUM('1.  LRAMVA Summary'!L$81:L$82)*(MONTH($E200)-1)/12)*$H200</f>
        <v>0</v>
      </c>
      <c r="R200" s="229">
        <f>(SUM('1.  LRAMVA Summary'!M$54:M$80)+SUM('1.  LRAMVA Summary'!M$81:M$82)*(MONTH($E200)-1)/12)*$H200</f>
        <v>0</v>
      </c>
      <c r="S200" s="229">
        <f>(SUM('1.  LRAMVA Summary'!N$54:N$80)+SUM('1.  LRAMVA Summary'!N$81:N$82)*(MONTH($E200)-1)/12)*$H200</f>
        <v>0</v>
      </c>
      <c r="T200" s="229">
        <f>(SUM('1.  LRAMVA Summary'!O$54:O$80)+SUM('1.  LRAMVA Summary'!O$81:O$82)*(MONTH($E200)-1)/12)*$H200</f>
        <v>0</v>
      </c>
      <c r="U200" s="229">
        <f>(SUM('1.  LRAMVA Summary'!P$54:P$80)+SUM('1.  LRAMVA Summary'!P$81:P$82)*(MONTH($E200)-1)/12)*$H200</f>
        <v>0</v>
      </c>
      <c r="V200" s="229">
        <f>(SUM('1.  LRAMVA Summary'!Q$54:Q$80)+SUM('1.  LRAMVA Summary'!Q$81:Q$82)*(MONTH($E200)-1)/12)*$H200</f>
        <v>0</v>
      </c>
      <c r="W200" s="230">
        <f t="shared" si="102"/>
        <v>0</v>
      </c>
    </row>
    <row r="201" spans="5:23">
      <c r="E201" s="213">
        <v>45108</v>
      </c>
      <c r="F201" s="213" t="s">
        <v>724</v>
      </c>
      <c r="G201" s="214" t="s">
        <v>68</v>
      </c>
      <c r="H201" s="239"/>
      <c r="I201" s="229">
        <f>(SUM('1.  LRAMVA Summary'!D$54:D$80)+SUM('1.  LRAMVA Summary'!D$81:D$82)*(MONTH($E201)-1)/12)*$H201</f>
        <v>0</v>
      </c>
      <c r="J201" s="229">
        <f>(SUM('1.  LRAMVA Summary'!E$54:E$80)+SUM('1.  LRAMVA Summary'!E$81:E$82)*(MONTH($E201)-1)/12)*$H201</f>
        <v>0</v>
      </c>
      <c r="K201" s="229">
        <f>(SUM('1.  LRAMVA Summary'!F$54:F$80)+SUM('1.  LRAMVA Summary'!F$81:F$82)*(MONTH($E201)-1)/12)*$H201</f>
        <v>0</v>
      </c>
      <c r="L201" s="229">
        <f>(SUM('1.  LRAMVA Summary'!G$54:G$80)+SUM('1.  LRAMVA Summary'!G$81:G$82)*(MONTH($E201)-1)/12)*$H201</f>
        <v>0</v>
      </c>
      <c r="M201" s="229">
        <f>(SUM('1.  LRAMVA Summary'!H$54:H$80)+SUM('1.  LRAMVA Summary'!H$81:H$82)*(MONTH($E201)-1)/12)*$H201</f>
        <v>0</v>
      </c>
      <c r="N201" s="229">
        <f>(SUM('1.  LRAMVA Summary'!I$54:I$80)+SUM('1.  LRAMVA Summary'!I$81:I$82)*(MONTH($E201)-1)/12)*$H201</f>
        <v>0</v>
      </c>
      <c r="O201" s="229">
        <f>(SUM('1.  LRAMVA Summary'!J$54:J$80)+SUM('1.  LRAMVA Summary'!J$81:J$82)*(MONTH($E201)-1)/12)*$H201</f>
        <v>0</v>
      </c>
      <c r="P201" s="229">
        <f>(SUM('1.  LRAMVA Summary'!K$54:K$80)+SUM('1.  LRAMVA Summary'!K$81:K$82)*(MONTH($E201)-1)/12)*$H201</f>
        <v>0</v>
      </c>
      <c r="Q201" s="229">
        <f>(SUM('1.  LRAMVA Summary'!L$54:L$80)+SUM('1.  LRAMVA Summary'!L$81:L$82)*(MONTH($E201)-1)/12)*$H201</f>
        <v>0</v>
      </c>
      <c r="R201" s="229">
        <f>(SUM('1.  LRAMVA Summary'!M$54:M$80)+SUM('1.  LRAMVA Summary'!M$81:M$82)*(MONTH($E201)-1)/12)*$H201</f>
        <v>0</v>
      </c>
      <c r="S201" s="229">
        <f>(SUM('1.  LRAMVA Summary'!N$54:N$80)+SUM('1.  LRAMVA Summary'!N$81:N$82)*(MONTH($E201)-1)/12)*$H201</f>
        <v>0</v>
      </c>
      <c r="T201" s="229">
        <f>(SUM('1.  LRAMVA Summary'!O$54:O$80)+SUM('1.  LRAMVA Summary'!O$81:O$82)*(MONTH($E201)-1)/12)*$H201</f>
        <v>0</v>
      </c>
      <c r="U201" s="229">
        <f>(SUM('1.  LRAMVA Summary'!P$54:P$80)+SUM('1.  LRAMVA Summary'!P$81:P$82)*(MONTH($E201)-1)/12)*$H201</f>
        <v>0</v>
      </c>
      <c r="V201" s="229">
        <f>(SUM('1.  LRAMVA Summary'!Q$54:Q$80)+SUM('1.  LRAMVA Summary'!Q$81:Q$82)*(MONTH($E201)-1)/12)*$H201</f>
        <v>0</v>
      </c>
      <c r="W201" s="230">
        <f t="shared" si="102"/>
        <v>0</v>
      </c>
    </row>
    <row r="202" spans="5:23">
      <c r="E202" s="213">
        <v>45139</v>
      </c>
      <c r="F202" s="213" t="s">
        <v>724</v>
      </c>
      <c r="G202" s="214" t="s">
        <v>68</v>
      </c>
      <c r="H202" s="239"/>
      <c r="I202" s="229">
        <f>(SUM('1.  LRAMVA Summary'!D$54:D$80)+SUM('1.  LRAMVA Summary'!D$81:D$82)*(MONTH($E202)-1)/12)*$H202</f>
        <v>0</v>
      </c>
      <c r="J202" s="229">
        <f>(SUM('1.  LRAMVA Summary'!E$54:E$80)+SUM('1.  LRAMVA Summary'!E$81:E$82)*(MONTH($E202)-1)/12)*$H202</f>
        <v>0</v>
      </c>
      <c r="K202" s="229">
        <f>(SUM('1.  LRAMVA Summary'!F$54:F$80)+SUM('1.  LRAMVA Summary'!F$81:F$82)*(MONTH($E202)-1)/12)*$H202</f>
        <v>0</v>
      </c>
      <c r="L202" s="229">
        <f>(SUM('1.  LRAMVA Summary'!G$54:G$80)+SUM('1.  LRAMVA Summary'!G$81:G$82)*(MONTH($E202)-1)/12)*$H202</f>
        <v>0</v>
      </c>
      <c r="M202" s="229">
        <f>(SUM('1.  LRAMVA Summary'!H$54:H$80)+SUM('1.  LRAMVA Summary'!H$81:H$82)*(MONTH($E202)-1)/12)*$H202</f>
        <v>0</v>
      </c>
      <c r="N202" s="229">
        <f>(SUM('1.  LRAMVA Summary'!I$54:I$80)+SUM('1.  LRAMVA Summary'!I$81:I$82)*(MONTH($E202)-1)/12)*$H202</f>
        <v>0</v>
      </c>
      <c r="O202" s="229">
        <f>(SUM('1.  LRAMVA Summary'!J$54:J$80)+SUM('1.  LRAMVA Summary'!J$81:J$82)*(MONTH($E202)-1)/12)*$H202</f>
        <v>0</v>
      </c>
      <c r="P202" s="229">
        <f>(SUM('1.  LRAMVA Summary'!K$54:K$80)+SUM('1.  LRAMVA Summary'!K$81:K$82)*(MONTH($E202)-1)/12)*$H202</f>
        <v>0</v>
      </c>
      <c r="Q202" s="229">
        <f>(SUM('1.  LRAMVA Summary'!L$54:L$80)+SUM('1.  LRAMVA Summary'!L$81:L$82)*(MONTH($E202)-1)/12)*$H202</f>
        <v>0</v>
      </c>
      <c r="R202" s="229">
        <f>(SUM('1.  LRAMVA Summary'!M$54:M$80)+SUM('1.  LRAMVA Summary'!M$81:M$82)*(MONTH($E202)-1)/12)*$H202</f>
        <v>0</v>
      </c>
      <c r="S202" s="229">
        <f>(SUM('1.  LRAMVA Summary'!N$54:N$80)+SUM('1.  LRAMVA Summary'!N$81:N$82)*(MONTH($E202)-1)/12)*$H202</f>
        <v>0</v>
      </c>
      <c r="T202" s="229">
        <f>(SUM('1.  LRAMVA Summary'!O$54:O$80)+SUM('1.  LRAMVA Summary'!O$81:O$82)*(MONTH($E202)-1)/12)*$H202</f>
        <v>0</v>
      </c>
      <c r="U202" s="229">
        <f>(SUM('1.  LRAMVA Summary'!P$54:P$80)+SUM('1.  LRAMVA Summary'!P$81:P$82)*(MONTH($E202)-1)/12)*$H202</f>
        <v>0</v>
      </c>
      <c r="V202" s="229">
        <f>(SUM('1.  LRAMVA Summary'!Q$54:Q$80)+SUM('1.  LRAMVA Summary'!Q$81:Q$82)*(MONTH($E202)-1)/12)*$H202</f>
        <v>0</v>
      </c>
      <c r="W202" s="230">
        <f t="shared" si="102"/>
        <v>0</v>
      </c>
    </row>
    <row r="203" spans="5:23">
      <c r="E203" s="213">
        <v>45170</v>
      </c>
      <c r="F203" s="213" t="s">
        <v>724</v>
      </c>
      <c r="G203" s="214" t="s">
        <v>68</v>
      </c>
      <c r="H203" s="239"/>
      <c r="I203" s="229">
        <f>(SUM('1.  LRAMVA Summary'!D$54:D$80)+SUM('1.  LRAMVA Summary'!D$81:D$82)*(MONTH($E203)-1)/12)*$H203</f>
        <v>0</v>
      </c>
      <c r="J203" s="229">
        <f>(SUM('1.  LRAMVA Summary'!E$54:E$80)+SUM('1.  LRAMVA Summary'!E$81:E$82)*(MONTH($E203)-1)/12)*$H203</f>
        <v>0</v>
      </c>
      <c r="K203" s="229">
        <f>(SUM('1.  LRAMVA Summary'!F$54:F$80)+SUM('1.  LRAMVA Summary'!F$81:F$82)*(MONTH($E203)-1)/12)*$H203</f>
        <v>0</v>
      </c>
      <c r="L203" s="229">
        <f>(SUM('1.  LRAMVA Summary'!G$54:G$80)+SUM('1.  LRAMVA Summary'!G$81:G$82)*(MONTH($E203)-1)/12)*$H203</f>
        <v>0</v>
      </c>
      <c r="M203" s="229">
        <f>(SUM('1.  LRAMVA Summary'!H$54:H$80)+SUM('1.  LRAMVA Summary'!H$81:H$82)*(MONTH($E203)-1)/12)*$H203</f>
        <v>0</v>
      </c>
      <c r="N203" s="229">
        <f>(SUM('1.  LRAMVA Summary'!I$54:I$80)+SUM('1.  LRAMVA Summary'!I$81:I$82)*(MONTH($E203)-1)/12)*$H203</f>
        <v>0</v>
      </c>
      <c r="O203" s="229">
        <f>(SUM('1.  LRAMVA Summary'!J$54:J$80)+SUM('1.  LRAMVA Summary'!J$81:J$82)*(MONTH($E203)-1)/12)*$H203</f>
        <v>0</v>
      </c>
      <c r="P203" s="229">
        <f>(SUM('1.  LRAMVA Summary'!K$54:K$80)+SUM('1.  LRAMVA Summary'!K$81:K$82)*(MONTH($E203)-1)/12)*$H203</f>
        <v>0</v>
      </c>
      <c r="Q203" s="229">
        <f>(SUM('1.  LRAMVA Summary'!L$54:L$80)+SUM('1.  LRAMVA Summary'!L$81:L$82)*(MONTH($E203)-1)/12)*$H203</f>
        <v>0</v>
      </c>
      <c r="R203" s="229">
        <f>(SUM('1.  LRAMVA Summary'!M$54:M$80)+SUM('1.  LRAMVA Summary'!M$81:M$82)*(MONTH($E203)-1)/12)*$H203</f>
        <v>0</v>
      </c>
      <c r="S203" s="229">
        <f>(SUM('1.  LRAMVA Summary'!N$54:N$80)+SUM('1.  LRAMVA Summary'!N$81:N$82)*(MONTH($E203)-1)/12)*$H203</f>
        <v>0</v>
      </c>
      <c r="T203" s="229">
        <f>(SUM('1.  LRAMVA Summary'!O$54:O$80)+SUM('1.  LRAMVA Summary'!O$81:O$82)*(MONTH($E203)-1)/12)*$H203</f>
        <v>0</v>
      </c>
      <c r="U203" s="229">
        <f>(SUM('1.  LRAMVA Summary'!P$54:P$80)+SUM('1.  LRAMVA Summary'!P$81:P$82)*(MONTH($E203)-1)/12)*$H203</f>
        <v>0</v>
      </c>
      <c r="V203" s="229">
        <f>(SUM('1.  LRAMVA Summary'!Q$54:Q$80)+SUM('1.  LRAMVA Summary'!Q$81:Q$82)*(MONTH($E203)-1)/12)*$H203</f>
        <v>0</v>
      </c>
      <c r="W203" s="230">
        <f t="shared" si="102"/>
        <v>0</v>
      </c>
    </row>
    <row r="204" spans="5:23">
      <c r="E204" s="213">
        <v>45200</v>
      </c>
      <c r="F204" s="213" t="s">
        <v>724</v>
      </c>
      <c r="G204" s="214" t="s">
        <v>69</v>
      </c>
      <c r="H204" s="239"/>
      <c r="I204" s="229">
        <f>(SUM('1.  LRAMVA Summary'!D$54:D$80)+SUM('1.  LRAMVA Summary'!D$81:D$82)*(MONTH($E204)-1)/12)*$H204</f>
        <v>0</v>
      </c>
      <c r="J204" s="229">
        <f>(SUM('1.  LRAMVA Summary'!E$54:E$80)+SUM('1.  LRAMVA Summary'!E$81:E$82)*(MONTH($E204)-1)/12)*$H204</f>
        <v>0</v>
      </c>
      <c r="K204" s="229">
        <f>(SUM('1.  LRAMVA Summary'!F$54:F$80)+SUM('1.  LRAMVA Summary'!F$81:F$82)*(MONTH($E204)-1)/12)*$H204</f>
        <v>0</v>
      </c>
      <c r="L204" s="229">
        <f>(SUM('1.  LRAMVA Summary'!G$54:G$80)+SUM('1.  LRAMVA Summary'!G$81:G$82)*(MONTH($E204)-1)/12)*$H204</f>
        <v>0</v>
      </c>
      <c r="M204" s="229">
        <f>(SUM('1.  LRAMVA Summary'!H$54:H$80)+SUM('1.  LRAMVA Summary'!H$81:H$82)*(MONTH($E204)-1)/12)*$H204</f>
        <v>0</v>
      </c>
      <c r="N204" s="229">
        <f>(SUM('1.  LRAMVA Summary'!I$54:I$80)+SUM('1.  LRAMVA Summary'!I$81:I$82)*(MONTH($E204)-1)/12)*$H204</f>
        <v>0</v>
      </c>
      <c r="O204" s="229">
        <f>(SUM('1.  LRAMVA Summary'!J$54:J$80)+SUM('1.  LRAMVA Summary'!J$81:J$82)*(MONTH($E204)-1)/12)*$H204</f>
        <v>0</v>
      </c>
      <c r="P204" s="229">
        <f>(SUM('1.  LRAMVA Summary'!K$54:K$80)+SUM('1.  LRAMVA Summary'!K$81:K$82)*(MONTH($E204)-1)/12)*$H204</f>
        <v>0</v>
      </c>
      <c r="Q204" s="229">
        <f>(SUM('1.  LRAMVA Summary'!L$54:L$80)+SUM('1.  LRAMVA Summary'!L$81:L$82)*(MONTH($E204)-1)/12)*$H204</f>
        <v>0</v>
      </c>
      <c r="R204" s="229">
        <f>(SUM('1.  LRAMVA Summary'!M$54:M$80)+SUM('1.  LRAMVA Summary'!M$81:M$82)*(MONTH($E204)-1)/12)*$H204</f>
        <v>0</v>
      </c>
      <c r="S204" s="229">
        <f>(SUM('1.  LRAMVA Summary'!N$54:N$80)+SUM('1.  LRAMVA Summary'!N$81:N$82)*(MONTH($E204)-1)/12)*$H204</f>
        <v>0</v>
      </c>
      <c r="T204" s="229">
        <f>(SUM('1.  LRAMVA Summary'!O$54:O$80)+SUM('1.  LRAMVA Summary'!O$81:O$82)*(MONTH($E204)-1)/12)*$H204</f>
        <v>0</v>
      </c>
      <c r="U204" s="229">
        <f>(SUM('1.  LRAMVA Summary'!P$54:P$80)+SUM('1.  LRAMVA Summary'!P$81:P$82)*(MONTH($E204)-1)/12)*$H204</f>
        <v>0</v>
      </c>
      <c r="V204" s="229">
        <f>(SUM('1.  LRAMVA Summary'!Q$54:Q$80)+SUM('1.  LRAMVA Summary'!Q$81:Q$82)*(MONTH($E204)-1)/12)*$H204</f>
        <v>0</v>
      </c>
      <c r="W204" s="230">
        <f t="shared" si="102"/>
        <v>0</v>
      </c>
    </row>
    <row r="205" spans="5:23">
      <c r="E205" s="213">
        <v>45231</v>
      </c>
      <c r="F205" s="213" t="s">
        <v>724</v>
      </c>
      <c r="G205" s="214" t="s">
        <v>69</v>
      </c>
      <c r="H205" s="239"/>
      <c r="I205" s="229">
        <f>(SUM('1.  LRAMVA Summary'!D$54:D$80)+SUM('1.  LRAMVA Summary'!D$81:D$82)*(MONTH($E205)-1)/12)*$H205</f>
        <v>0</v>
      </c>
      <c r="J205" s="229">
        <f>(SUM('1.  LRAMVA Summary'!E$54:E$80)+SUM('1.  LRAMVA Summary'!E$81:E$82)*(MONTH($E205)-1)/12)*$H205</f>
        <v>0</v>
      </c>
      <c r="K205" s="229">
        <f>(SUM('1.  LRAMVA Summary'!F$54:F$80)+SUM('1.  LRAMVA Summary'!F$81:F$82)*(MONTH($E205)-1)/12)*$H205</f>
        <v>0</v>
      </c>
      <c r="L205" s="229">
        <f>(SUM('1.  LRAMVA Summary'!G$54:G$80)+SUM('1.  LRAMVA Summary'!G$81:G$82)*(MONTH($E205)-1)/12)*$H205</f>
        <v>0</v>
      </c>
      <c r="M205" s="229">
        <f>(SUM('1.  LRAMVA Summary'!H$54:H$80)+SUM('1.  LRAMVA Summary'!H$81:H$82)*(MONTH($E205)-1)/12)*$H205</f>
        <v>0</v>
      </c>
      <c r="N205" s="229">
        <f>(SUM('1.  LRAMVA Summary'!I$54:I$80)+SUM('1.  LRAMVA Summary'!I$81:I$82)*(MONTH($E205)-1)/12)*$H205</f>
        <v>0</v>
      </c>
      <c r="O205" s="229">
        <f>(SUM('1.  LRAMVA Summary'!J$54:J$80)+SUM('1.  LRAMVA Summary'!J$81:J$82)*(MONTH($E205)-1)/12)*$H205</f>
        <v>0</v>
      </c>
      <c r="P205" s="229">
        <f>(SUM('1.  LRAMVA Summary'!K$54:K$80)+SUM('1.  LRAMVA Summary'!K$81:K$82)*(MONTH($E205)-1)/12)*$H205</f>
        <v>0</v>
      </c>
      <c r="Q205" s="229">
        <f>(SUM('1.  LRAMVA Summary'!L$54:L$80)+SUM('1.  LRAMVA Summary'!L$81:L$82)*(MONTH($E205)-1)/12)*$H205</f>
        <v>0</v>
      </c>
      <c r="R205" s="229">
        <f>(SUM('1.  LRAMVA Summary'!M$54:M$80)+SUM('1.  LRAMVA Summary'!M$81:M$82)*(MONTH($E205)-1)/12)*$H205</f>
        <v>0</v>
      </c>
      <c r="S205" s="229">
        <f>(SUM('1.  LRAMVA Summary'!N$54:N$80)+SUM('1.  LRAMVA Summary'!N$81:N$82)*(MONTH($E205)-1)/12)*$H205</f>
        <v>0</v>
      </c>
      <c r="T205" s="229">
        <f>(SUM('1.  LRAMVA Summary'!O$54:O$80)+SUM('1.  LRAMVA Summary'!O$81:O$82)*(MONTH($E205)-1)/12)*$H205</f>
        <v>0</v>
      </c>
      <c r="U205" s="229">
        <f>(SUM('1.  LRAMVA Summary'!P$54:P$80)+SUM('1.  LRAMVA Summary'!P$81:P$82)*(MONTH($E205)-1)/12)*$H205</f>
        <v>0</v>
      </c>
      <c r="V205" s="229">
        <f>(SUM('1.  LRAMVA Summary'!Q$54:Q$80)+SUM('1.  LRAMVA Summary'!Q$81:Q$82)*(MONTH($E205)-1)/12)*$H205</f>
        <v>0</v>
      </c>
      <c r="W205" s="230">
        <f t="shared" si="102"/>
        <v>0</v>
      </c>
    </row>
    <row r="206" spans="5:23">
      <c r="E206" s="213">
        <v>45261</v>
      </c>
      <c r="F206" s="213" t="s">
        <v>724</v>
      </c>
      <c r="G206" s="214" t="s">
        <v>69</v>
      </c>
      <c r="H206" s="239"/>
      <c r="I206" s="229">
        <f>(SUM('1.  LRAMVA Summary'!D$54:D$80)+SUM('1.  LRAMVA Summary'!D$81:D$82)*(MONTH($E206)-1)/12)*$H206</f>
        <v>0</v>
      </c>
      <c r="J206" s="229">
        <f>(SUM('1.  LRAMVA Summary'!E$54:E$80)+SUM('1.  LRAMVA Summary'!E$81:E$82)*(MONTH($E206)-1)/12)*$H206</f>
        <v>0</v>
      </c>
      <c r="K206" s="229">
        <f>(SUM('1.  LRAMVA Summary'!F$54:F$80)+SUM('1.  LRAMVA Summary'!F$81:F$82)*(MONTH($E206)-1)/12)*$H206</f>
        <v>0</v>
      </c>
      <c r="L206" s="229">
        <f>(SUM('1.  LRAMVA Summary'!G$54:G$80)+SUM('1.  LRAMVA Summary'!G$81:G$82)*(MONTH($E206)-1)/12)*$H206</f>
        <v>0</v>
      </c>
      <c r="M206" s="229">
        <f>(SUM('1.  LRAMVA Summary'!H$54:H$80)+SUM('1.  LRAMVA Summary'!H$81:H$82)*(MONTH($E206)-1)/12)*$H206</f>
        <v>0</v>
      </c>
      <c r="N206" s="229">
        <f>(SUM('1.  LRAMVA Summary'!I$54:I$80)+SUM('1.  LRAMVA Summary'!I$81:I$82)*(MONTH($E206)-1)/12)*$H206</f>
        <v>0</v>
      </c>
      <c r="O206" s="229">
        <f>(SUM('1.  LRAMVA Summary'!J$54:J$80)+SUM('1.  LRAMVA Summary'!J$81:J$82)*(MONTH($E206)-1)/12)*$H206</f>
        <v>0</v>
      </c>
      <c r="P206" s="229">
        <f>(SUM('1.  LRAMVA Summary'!K$54:K$80)+SUM('1.  LRAMVA Summary'!K$81:K$82)*(MONTH($E206)-1)/12)*$H206</f>
        <v>0</v>
      </c>
      <c r="Q206" s="229">
        <f>(SUM('1.  LRAMVA Summary'!L$54:L$80)+SUM('1.  LRAMVA Summary'!L$81:L$82)*(MONTH($E206)-1)/12)*$H206</f>
        <v>0</v>
      </c>
      <c r="R206" s="229">
        <f>(SUM('1.  LRAMVA Summary'!M$54:M$80)+SUM('1.  LRAMVA Summary'!M$81:M$82)*(MONTH($E206)-1)/12)*$H206</f>
        <v>0</v>
      </c>
      <c r="S206" s="229">
        <f>(SUM('1.  LRAMVA Summary'!N$54:N$80)+SUM('1.  LRAMVA Summary'!N$81:N$82)*(MONTH($E206)-1)/12)*$H206</f>
        <v>0</v>
      </c>
      <c r="T206" s="229">
        <f>(SUM('1.  LRAMVA Summary'!O$54:O$80)+SUM('1.  LRAMVA Summary'!O$81:O$82)*(MONTH($E206)-1)/12)*$H206</f>
        <v>0</v>
      </c>
      <c r="U206" s="229">
        <f>(SUM('1.  LRAMVA Summary'!P$54:P$80)+SUM('1.  LRAMVA Summary'!P$81:P$82)*(MONTH($E206)-1)/12)*$H206</f>
        <v>0</v>
      </c>
      <c r="V206" s="229">
        <f>(SUM('1.  LRAMVA Summary'!Q$54:Q$80)+SUM('1.  LRAMVA Summary'!Q$81:Q$82)*(MONTH($E206)-1)/12)*$H206</f>
        <v>0</v>
      </c>
      <c r="W206" s="230">
        <f>SUM(I206:V206)</f>
        <v>0</v>
      </c>
    </row>
    <row r="207" spans="5:23" ht="15.75" thickBot="1">
      <c r="E207" s="215" t="s">
        <v>721</v>
      </c>
      <c r="F207" s="215"/>
      <c r="G207" s="216"/>
      <c r="H207" s="217"/>
      <c r="I207" s="218">
        <f>SUM(I194:I206)</f>
        <v>0</v>
      </c>
      <c r="J207" s="218">
        <f>SUM(J194:J206)</f>
        <v>-118.01759749037886</v>
      </c>
      <c r="K207" s="218">
        <f t="shared" ref="K207:V207" si="103">SUM(K194:K206)</f>
        <v>443.88527960768755</v>
      </c>
      <c r="L207" s="218">
        <f t="shared" si="103"/>
        <v>0</v>
      </c>
      <c r="M207" s="218">
        <f t="shared" si="103"/>
        <v>0</v>
      </c>
      <c r="N207" s="218">
        <f t="shared" si="103"/>
        <v>0</v>
      </c>
      <c r="O207" s="218">
        <f t="shared" si="103"/>
        <v>0</v>
      </c>
      <c r="P207" s="218">
        <f t="shared" si="103"/>
        <v>0</v>
      </c>
      <c r="Q207" s="218">
        <f t="shared" si="103"/>
        <v>0</v>
      </c>
      <c r="R207" s="218">
        <f t="shared" si="103"/>
        <v>0</v>
      </c>
      <c r="S207" s="218">
        <f t="shared" si="103"/>
        <v>0</v>
      </c>
      <c r="T207" s="218">
        <f t="shared" si="103"/>
        <v>0</v>
      </c>
      <c r="U207" s="218">
        <f t="shared" si="103"/>
        <v>0</v>
      </c>
      <c r="V207" s="218">
        <f t="shared" si="103"/>
        <v>0</v>
      </c>
      <c r="W207" s="218">
        <f>SUM(W194:W206)</f>
        <v>325.86768211730868</v>
      </c>
    </row>
    <row r="208" spans="5:23" ht="15.75" thickTop="1">
      <c r="E208" s="219" t="s">
        <v>67</v>
      </c>
      <c r="F208" s="219"/>
      <c r="G208" s="220"/>
      <c r="H208" s="221"/>
      <c r="I208" s="222"/>
      <c r="J208" s="222"/>
      <c r="K208" s="222"/>
      <c r="L208" s="222"/>
      <c r="M208" s="222"/>
      <c r="N208" s="222"/>
      <c r="O208" s="222"/>
      <c r="P208" s="222"/>
      <c r="Q208" s="222"/>
      <c r="R208" s="222"/>
      <c r="S208" s="222"/>
      <c r="T208" s="222"/>
      <c r="U208" s="222"/>
      <c r="V208" s="222"/>
      <c r="W208" s="223"/>
    </row>
    <row r="209" spans="5:23">
      <c r="E209" s="224" t="s">
        <v>739</v>
      </c>
      <c r="F209" s="224"/>
      <c r="G209" s="225"/>
      <c r="H209" s="226"/>
      <c r="I209" s="227">
        <f>I207+I208</f>
        <v>0</v>
      </c>
      <c r="J209" s="227">
        <f t="shared" ref="J209:U209" si="104">J207+J208</f>
        <v>-118.01759749037886</v>
      </c>
      <c r="K209" s="227">
        <f t="shared" si="104"/>
        <v>443.88527960768755</v>
      </c>
      <c r="L209" s="227">
        <f t="shared" si="104"/>
        <v>0</v>
      </c>
      <c r="M209" s="227">
        <f t="shared" si="104"/>
        <v>0</v>
      </c>
      <c r="N209" s="227">
        <f t="shared" si="104"/>
        <v>0</v>
      </c>
      <c r="O209" s="227">
        <f t="shared" si="104"/>
        <v>0</v>
      </c>
      <c r="P209" s="227">
        <f t="shared" si="104"/>
        <v>0</v>
      </c>
      <c r="Q209" s="227">
        <f t="shared" si="104"/>
        <v>0</v>
      </c>
      <c r="R209" s="227">
        <f t="shared" si="104"/>
        <v>0</v>
      </c>
      <c r="S209" s="227">
        <f t="shared" si="104"/>
        <v>0</v>
      </c>
      <c r="T209" s="227">
        <f t="shared" si="104"/>
        <v>0</v>
      </c>
      <c r="U209" s="227">
        <f t="shared" si="104"/>
        <v>0</v>
      </c>
      <c r="V209" s="227">
        <f>V207+V208</f>
        <v>0</v>
      </c>
      <c r="W209" s="227">
        <f>W207+W208</f>
        <v>325.86768211730868</v>
      </c>
    </row>
    <row r="210" spans="5:23">
      <c r="E210" s="213">
        <v>45292</v>
      </c>
      <c r="F210" s="213" t="s">
        <v>743</v>
      </c>
      <c r="G210" s="214" t="s">
        <v>65</v>
      </c>
      <c r="H210" s="239"/>
      <c r="I210" s="229">
        <f>(SUM('1.  LRAMVA Summary'!D$54:D$80)+SUM('1.  LRAMVA Summary'!D$81:D$82)*(MONTH($E210)-1)/12)*$H210</f>
        <v>0</v>
      </c>
      <c r="J210" s="229">
        <f>(SUM('1.  LRAMVA Summary'!E$54:E$80)+SUM('1.  LRAMVA Summary'!E$81:E$82)*(MONTH($E210)-1)/12)*$H210</f>
        <v>0</v>
      </c>
      <c r="K210" s="229">
        <f>(SUM('1.  LRAMVA Summary'!F$54:F$80)+SUM('1.  LRAMVA Summary'!F$81:F$82)*(MONTH($E210)-1)/12)*$H210</f>
        <v>0</v>
      </c>
      <c r="L210" s="229">
        <f>(SUM('1.  LRAMVA Summary'!G$54:G$80)+SUM('1.  LRAMVA Summary'!G$81:G$82)*(MONTH($E210)-1)/12)*$H210</f>
        <v>0</v>
      </c>
      <c r="M210" s="229">
        <f>(SUM('1.  LRAMVA Summary'!H$54:H$80)+SUM('1.  LRAMVA Summary'!H$81:H$82)*(MONTH($E210)-1)/12)*$H210</f>
        <v>0</v>
      </c>
      <c r="N210" s="229">
        <f>(SUM('1.  LRAMVA Summary'!I$54:I$80)+SUM('1.  LRAMVA Summary'!I$81:I$82)*(MONTH($E210)-1)/12)*$H210</f>
        <v>0</v>
      </c>
      <c r="O210" s="229">
        <f>(SUM('1.  LRAMVA Summary'!J$54:J$80)+SUM('1.  LRAMVA Summary'!J$81:J$82)*(MONTH($E210)-1)/12)*$H210</f>
        <v>0</v>
      </c>
      <c r="P210" s="229">
        <f>(SUM('1.  LRAMVA Summary'!K$54:K$80)+SUM('1.  LRAMVA Summary'!K$81:K$82)*(MONTH($E210)-1)/12)*$H210</f>
        <v>0</v>
      </c>
      <c r="Q210" s="229">
        <f>(SUM('1.  LRAMVA Summary'!L$54:L$80)+SUM('1.  LRAMVA Summary'!L$81:L$82)*(MONTH($E210)-1)/12)*$H210</f>
        <v>0</v>
      </c>
      <c r="R210" s="229">
        <f>(SUM('1.  LRAMVA Summary'!M$54:M$80)+SUM('1.  LRAMVA Summary'!M$81:M$82)*(MONTH($E210)-1)/12)*$H210</f>
        <v>0</v>
      </c>
      <c r="S210" s="229">
        <f>(SUM('1.  LRAMVA Summary'!N$54:N$80)+SUM('1.  LRAMVA Summary'!N$81:N$82)*(MONTH($E210)-1)/12)*$H210</f>
        <v>0</v>
      </c>
      <c r="T210" s="229">
        <f>(SUM('1.  LRAMVA Summary'!O$54:O$80)+SUM('1.  LRAMVA Summary'!O$81:O$82)*(MONTH($E210)-1)/12)*$H210</f>
        <v>0</v>
      </c>
      <c r="U210" s="229">
        <f>(SUM('1.  LRAMVA Summary'!P$54:P$80)+SUM('1.  LRAMVA Summary'!P$81:P$82)*(MONTH($E210)-1)/12)*$H210</f>
        <v>0</v>
      </c>
      <c r="V210" s="229">
        <f>(SUM('1.  LRAMVA Summary'!Q$54:Q$80)+SUM('1.  LRAMVA Summary'!Q$81:Q$82)*(MONTH($E210)-1)/12)*$H210</f>
        <v>0</v>
      </c>
      <c r="W210" s="230">
        <f>SUM(I210:V210)</f>
        <v>0</v>
      </c>
    </row>
    <row r="211" spans="5:23">
      <c r="E211" s="213">
        <v>45323</v>
      </c>
      <c r="F211" s="213" t="s">
        <v>743</v>
      </c>
      <c r="G211" s="214" t="s">
        <v>65</v>
      </c>
      <c r="H211" s="239"/>
      <c r="I211" s="229">
        <f>(SUM('1.  LRAMVA Summary'!D$54:D$80)+SUM('1.  LRAMVA Summary'!D$81:D$82)*(MONTH($E211)-1)/12)*$H211</f>
        <v>0</v>
      </c>
      <c r="J211" s="229">
        <f>(SUM('1.  LRAMVA Summary'!E$54:E$80)+SUM('1.  LRAMVA Summary'!E$81:E$82)*(MONTH($E211)-1)/12)*$H211</f>
        <v>0</v>
      </c>
      <c r="K211" s="229">
        <f>(SUM('1.  LRAMVA Summary'!F$54:F$80)+SUM('1.  LRAMVA Summary'!F$81:F$82)*(MONTH($E211)-1)/12)*$H211</f>
        <v>0</v>
      </c>
      <c r="L211" s="229">
        <f>(SUM('1.  LRAMVA Summary'!G$54:G$80)+SUM('1.  LRAMVA Summary'!G$81:G$82)*(MONTH($E211)-1)/12)*$H211</f>
        <v>0</v>
      </c>
      <c r="M211" s="229">
        <f>(SUM('1.  LRAMVA Summary'!H$54:H$80)+SUM('1.  LRAMVA Summary'!H$81:H$82)*(MONTH($E211)-1)/12)*$H211</f>
        <v>0</v>
      </c>
      <c r="N211" s="229">
        <f>(SUM('1.  LRAMVA Summary'!I$54:I$80)+SUM('1.  LRAMVA Summary'!I$81:I$82)*(MONTH($E211)-1)/12)*$H211</f>
        <v>0</v>
      </c>
      <c r="O211" s="229">
        <f>(SUM('1.  LRAMVA Summary'!J$54:J$80)+SUM('1.  LRAMVA Summary'!J$81:J$82)*(MONTH($E211)-1)/12)*$H211</f>
        <v>0</v>
      </c>
      <c r="P211" s="229">
        <f>(SUM('1.  LRAMVA Summary'!K$54:K$80)+SUM('1.  LRAMVA Summary'!K$81:K$82)*(MONTH($E211)-1)/12)*$H211</f>
        <v>0</v>
      </c>
      <c r="Q211" s="229">
        <f>(SUM('1.  LRAMVA Summary'!L$54:L$80)+SUM('1.  LRAMVA Summary'!L$81:L$82)*(MONTH($E211)-1)/12)*$H211</f>
        <v>0</v>
      </c>
      <c r="R211" s="229">
        <f>(SUM('1.  LRAMVA Summary'!M$54:M$80)+SUM('1.  LRAMVA Summary'!M$81:M$82)*(MONTH($E211)-1)/12)*$H211</f>
        <v>0</v>
      </c>
      <c r="S211" s="229">
        <f>(SUM('1.  LRAMVA Summary'!N$54:N$80)+SUM('1.  LRAMVA Summary'!N$81:N$82)*(MONTH($E211)-1)/12)*$H211</f>
        <v>0</v>
      </c>
      <c r="T211" s="229">
        <f>(SUM('1.  LRAMVA Summary'!O$54:O$80)+SUM('1.  LRAMVA Summary'!O$81:O$82)*(MONTH($E211)-1)/12)*$H211</f>
        <v>0</v>
      </c>
      <c r="U211" s="229">
        <f>(SUM('1.  LRAMVA Summary'!P$54:P$80)+SUM('1.  LRAMVA Summary'!P$81:P$82)*(MONTH($E211)-1)/12)*$H211</f>
        <v>0</v>
      </c>
      <c r="V211" s="229">
        <f>(SUM('1.  LRAMVA Summary'!Q$54:Q$80)+SUM('1.  LRAMVA Summary'!Q$81:Q$82)*(MONTH($E211)-1)/12)*$H211</f>
        <v>0</v>
      </c>
      <c r="W211" s="230">
        <f t="shared" ref="W211:W220" si="105">SUM(I211:V211)</f>
        <v>0</v>
      </c>
    </row>
    <row r="212" spans="5:23">
      <c r="E212" s="213">
        <v>45352</v>
      </c>
      <c r="F212" s="213" t="s">
        <v>743</v>
      </c>
      <c r="G212" s="214" t="s">
        <v>65</v>
      </c>
      <c r="H212" s="239"/>
      <c r="I212" s="229">
        <f>(SUM('1.  LRAMVA Summary'!D$54:D$80)+SUM('1.  LRAMVA Summary'!D$81:D$82)*(MONTH($E212)-1)/12)*$H212</f>
        <v>0</v>
      </c>
      <c r="J212" s="229">
        <f>(SUM('1.  LRAMVA Summary'!E$54:E$80)+SUM('1.  LRAMVA Summary'!E$81:E$82)*(MONTH($E212)-1)/12)*$H212</f>
        <v>0</v>
      </c>
      <c r="K212" s="229">
        <f>(SUM('1.  LRAMVA Summary'!F$54:F$80)+SUM('1.  LRAMVA Summary'!F$81:F$82)*(MONTH($E212)-1)/12)*$H212</f>
        <v>0</v>
      </c>
      <c r="L212" s="229">
        <f>(SUM('1.  LRAMVA Summary'!G$54:G$80)+SUM('1.  LRAMVA Summary'!G$81:G$82)*(MONTH($E212)-1)/12)*$H212</f>
        <v>0</v>
      </c>
      <c r="M212" s="229">
        <f>(SUM('1.  LRAMVA Summary'!H$54:H$80)+SUM('1.  LRAMVA Summary'!H$81:H$82)*(MONTH($E212)-1)/12)*$H212</f>
        <v>0</v>
      </c>
      <c r="N212" s="229">
        <f>(SUM('1.  LRAMVA Summary'!I$54:I$80)+SUM('1.  LRAMVA Summary'!I$81:I$82)*(MONTH($E212)-1)/12)*$H212</f>
        <v>0</v>
      </c>
      <c r="O212" s="229">
        <f>(SUM('1.  LRAMVA Summary'!J$54:J$80)+SUM('1.  LRAMVA Summary'!J$81:J$82)*(MONTH($E212)-1)/12)*$H212</f>
        <v>0</v>
      </c>
      <c r="P212" s="229">
        <f>(SUM('1.  LRAMVA Summary'!K$54:K$80)+SUM('1.  LRAMVA Summary'!K$81:K$82)*(MONTH($E212)-1)/12)*$H212</f>
        <v>0</v>
      </c>
      <c r="Q212" s="229">
        <f>(SUM('1.  LRAMVA Summary'!L$54:L$80)+SUM('1.  LRAMVA Summary'!L$81:L$82)*(MONTH($E212)-1)/12)*$H212</f>
        <v>0</v>
      </c>
      <c r="R212" s="229">
        <f>(SUM('1.  LRAMVA Summary'!M$54:M$80)+SUM('1.  LRAMVA Summary'!M$81:M$82)*(MONTH($E212)-1)/12)*$H212</f>
        <v>0</v>
      </c>
      <c r="S212" s="229">
        <f>(SUM('1.  LRAMVA Summary'!N$54:N$80)+SUM('1.  LRAMVA Summary'!N$81:N$82)*(MONTH($E212)-1)/12)*$H212</f>
        <v>0</v>
      </c>
      <c r="T212" s="229">
        <f>(SUM('1.  LRAMVA Summary'!O$54:O$80)+SUM('1.  LRAMVA Summary'!O$81:O$82)*(MONTH($E212)-1)/12)*$H212</f>
        <v>0</v>
      </c>
      <c r="U212" s="229">
        <f>(SUM('1.  LRAMVA Summary'!P$54:P$80)+SUM('1.  LRAMVA Summary'!P$81:P$82)*(MONTH($E212)-1)/12)*$H212</f>
        <v>0</v>
      </c>
      <c r="V212" s="229">
        <f>(SUM('1.  LRAMVA Summary'!Q$54:Q$80)+SUM('1.  LRAMVA Summary'!Q$81:Q$82)*(MONTH($E212)-1)/12)*$H212</f>
        <v>0</v>
      </c>
      <c r="W212" s="230">
        <f t="shared" si="105"/>
        <v>0</v>
      </c>
    </row>
    <row r="213" spans="5:23">
      <c r="E213" s="213">
        <v>45383</v>
      </c>
      <c r="F213" s="213" t="s">
        <v>743</v>
      </c>
      <c r="G213" s="214" t="s">
        <v>66</v>
      </c>
      <c r="H213" s="239"/>
      <c r="I213" s="229">
        <f>(SUM('1.  LRAMVA Summary'!D$54:D$80)+SUM('1.  LRAMVA Summary'!D$81:D$82)*(MONTH($E213)-1)/12)*$H213</f>
        <v>0</v>
      </c>
      <c r="J213" s="229">
        <f>(SUM('1.  LRAMVA Summary'!E$54:E$80)+SUM('1.  LRAMVA Summary'!E$81:E$82)*(MONTH($E213)-1)/12)*$H213</f>
        <v>0</v>
      </c>
      <c r="K213" s="229">
        <f>(SUM('1.  LRAMVA Summary'!F$54:F$80)+SUM('1.  LRAMVA Summary'!F$81:F$82)*(MONTH($E213)-1)/12)*$H213</f>
        <v>0</v>
      </c>
      <c r="L213" s="229">
        <f>(SUM('1.  LRAMVA Summary'!G$54:G$80)+SUM('1.  LRAMVA Summary'!G$81:G$82)*(MONTH($E213)-1)/12)*$H213</f>
        <v>0</v>
      </c>
      <c r="M213" s="229">
        <f>(SUM('1.  LRAMVA Summary'!H$54:H$80)+SUM('1.  LRAMVA Summary'!H$81:H$82)*(MONTH($E213)-1)/12)*$H213</f>
        <v>0</v>
      </c>
      <c r="N213" s="229">
        <f>(SUM('1.  LRAMVA Summary'!I$54:I$80)+SUM('1.  LRAMVA Summary'!I$81:I$82)*(MONTH($E213)-1)/12)*$H213</f>
        <v>0</v>
      </c>
      <c r="O213" s="229">
        <f>(SUM('1.  LRAMVA Summary'!J$54:J$80)+SUM('1.  LRAMVA Summary'!J$81:J$82)*(MONTH($E213)-1)/12)*$H213</f>
        <v>0</v>
      </c>
      <c r="P213" s="229">
        <f>(SUM('1.  LRAMVA Summary'!K$54:K$80)+SUM('1.  LRAMVA Summary'!K$81:K$82)*(MONTH($E213)-1)/12)*$H213</f>
        <v>0</v>
      </c>
      <c r="Q213" s="229">
        <f>(SUM('1.  LRAMVA Summary'!L$54:L$80)+SUM('1.  LRAMVA Summary'!L$81:L$82)*(MONTH($E213)-1)/12)*$H213</f>
        <v>0</v>
      </c>
      <c r="R213" s="229">
        <f>(SUM('1.  LRAMVA Summary'!M$54:M$80)+SUM('1.  LRAMVA Summary'!M$81:M$82)*(MONTH($E213)-1)/12)*$H213</f>
        <v>0</v>
      </c>
      <c r="S213" s="229">
        <f>(SUM('1.  LRAMVA Summary'!N$54:N$80)+SUM('1.  LRAMVA Summary'!N$81:N$82)*(MONTH($E213)-1)/12)*$H213</f>
        <v>0</v>
      </c>
      <c r="T213" s="229">
        <f>(SUM('1.  LRAMVA Summary'!O$54:O$80)+SUM('1.  LRAMVA Summary'!O$81:O$82)*(MONTH($E213)-1)/12)*$H213</f>
        <v>0</v>
      </c>
      <c r="U213" s="229">
        <f>(SUM('1.  LRAMVA Summary'!P$54:P$80)+SUM('1.  LRAMVA Summary'!P$81:P$82)*(MONTH($E213)-1)/12)*$H213</f>
        <v>0</v>
      </c>
      <c r="V213" s="229">
        <f>(SUM('1.  LRAMVA Summary'!Q$54:Q$80)+SUM('1.  LRAMVA Summary'!Q$81:Q$82)*(MONTH($E213)-1)/12)*$H213</f>
        <v>0</v>
      </c>
      <c r="W213" s="230">
        <f t="shared" si="105"/>
        <v>0</v>
      </c>
    </row>
    <row r="214" spans="5:23">
      <c r="E214" s="213">
        <v>45413</v>
      </c>
      <c r="F214" s="213" t="s">
        <v>743</v>
      </c>
      <c r="G214" s="214" t="s">
        <v>66</v>
      </c>
      <c r="H214" s="239"/>
      <c r="I214" s="229">
        <f>(SUM('1.  LRAMVA Summary'!D$54:D$80)+SUM('1.  LRAMVA Summary'!D$81:D$82)*(MONTH($E214)-1)/12)*$H214</f>
        <v>0</v>
      </c>
      <c r="J214" s="229">
        <f>(SUM('1.  LRAMVA Summary'!E$54:E$80)+SUM('1.  LRAMVA Summary'!E$81:E$82)*(MONTH($E214)-1)/12)*$H214</f>
        <v>0</v>
      </c>
      <c r="K214" s="229">
        <f>(SUM('1.  LRAMVA Summary'!F$54:F$80)+SUM('1.  LRAMVA Summary'!F$81:F$82)*(MONTH($E214)-1)/12)*$H214</f>
        <v>0</v>
      </c>
      <c r="L214" s="229">
        <f>(SUM('1.  LRAMVA Summary'!G$54:G$80)+SUM('1.  LRAMVA Summary'!G$81:G$82)*(MONTH($E214)-1)/12)*$H214</f>
        <v>0</v>
      </c>
      <c r="M214" s="229">
        <f>(SUM('1.  LRAMVA Summary'!H$54:H$80)+SUM('1.  LRAMVA Summary'!H$81:H$82)*(MONTH($E214)-1)/12)*$H214</f>
        <v>0</v>
      </c>
      <c r="N214" s="229">
        <f>(SUM('1.  LRAMVA Summary'!I$54:I$80)+SUM('1.  LRAMVA Summary'!I$81:I$82)*(MONTH($E214)-1)/12)*$H214</f>
        <v>0</v>
      </c>
      <c r="O214" s="229">
        <f>(SUM('1.  LRAMVA Summary'!J$54:J$80)+SUM('1.  LRAMVA Summary'!J$81:J$82)*(MONTH($E214)-1)/12)*$H214</f>
        <v>0</v>
      </c>
      <c r="P214" s="229">
        <f>(SUM('1.  LRAMVA Summary'!K$54:K$80)+SUM('1.  LRAMVA Summary'!K$81:K$82)*(MONTH($E214)-1)/12)*$H214</f>
        <v>0</v>
      </c>
      <c r="Q214" s="229">
        <f>(SUM('1.  LRAMVA Summary'!L$54:L$80)+SUM('1.  LRAMVA Summary'!L$81:L$82)*(MONTH($E214)-1)/12)*$H214</f>
        <v>0</v>
      </c>
      <c r="R214" s="229">
        <f>(SUM('1.  LRAMVA Summary'!M$54:M$80)+SUM('1.  LRAMVA Summary'!M$81:M$82)*(MONTH($E214)-1)/12)*$H214</f>
        <v>0</v>
      </c>
      <c r="S214" s="229">
        <f>(SUM('1.  LRAMVA Summary'!N$54:N$80)+SUM('1.  LRAMVA Summary'!N$81:N$82)*(MONTH($E214)-1)/12)*$H214</f>
        <v>0</v>
      </c>
      <c r="T214" s="229">
        <f>(SUM('1.  LRAMVA Summary'!O$54:O$80)+SUM('1.  LRAMVA Summary'!O$81:O$82)*(MONTH($E214)-1)/12)*$H214</f>
        <v>0</v>
      </c>
      <c r="U214" s="229">
        <f>(SUM('1.  LRAMVA Summary'!P$54:P$80)+SUM('1.  LRAMVA Summary'!P$81:P$82)*(MONTH($E214)-1)/12)*$H214</f>
        <v>0</v>
      </c>
      <c r="V214" s="229">
        <f>(SUM('1.  LRAMVA Summary'!Q$54:Q$80)+SUM('1.  LRAMVA Summary'!Q$81:Q$82)*(MONTH($E214)-1)/12)*$H214</f>
        <v>0</v>
      </c>
      <c r="W214" s="230">
        <f t="shared" si="105"/>
        <v>0</v>
      </c>
    </row>
    <row r="215" spans="5:23">
      <c r="E215" s="213">
        <v>45444</v>
      </c>
      <c r="F215" s="213" t="s">
        <v>743</v>
      </c>
      <c r="G215" s="214" t="s">
        <v>66</v>
      </c>
      <c r="H215" s="239"/>
      <c r="I215" s="229">
        <f>(SUM('1.  LRAMVA Summary'!D$54:D$80)+SUM('1.  LRAMVA Summary'!D$81:D$82)*(MONTH($E215)-1)/12)*$H215</f>
        <v>0</v>
      </c>
      <c r="J215" s="229">
        <f>(SUM('1.  LRAMVA Summary'!E$54:E$80)+SUM('1.  LRAMVA Summary'!E$81:E$82)*(MONTH($E215)-1)/12)*$H215</f>
        <v>0</v>
      </c>
      <c r="K215" s="229">
        <f>(SUM('1.  LRAMVA Summary'!F$54:F$80)+SUM('1.  LRAMVA Summary'!F$81:F$82)*(MONTH($E215)-1)/12)*$H215</f>
        <v>0</v>
      </c>
      <c r="L215" s="229">
        <f>(SUM('1.  LRAMVA Summary'!G$54:G$80)+SUM('1.  LRAMVA Summary'!G$81:G$82)*(MONTH($E215)-1)/12)*$H215</f>
        <v>0</v>
      </c>
      <c r="M215" s="229">
        <f>(SUM('1.  LRAMVA Summary'!H$54:H$80)+SUM('1.  LRAMVA Summary'!H$81:H$82)*(MONTH($E215)-1)/12)*$H215</f>
        <v>0</v>
      </c>
      <c r="N215" s="229">
        <f>(SUM('1.  LRAMVA Summary'!I$54:I$80)+SUM('1.  LRAMVA Summary'!I$81:I$82)*(MONTH($E215)-1)/12)*$H215</f>
        <v>0</v>
      </c>
      <c r="O215" s="229">
        <f>(SUM('1.  LRAMVA Summary'!J$54:J$80)+SUM('1.  LRAMVA Summary'!J$81:J$82)*(MONTH($E215)-1)/12)*$H215</f>
        <v>0</v>
      </c>
      <c r="P215" s="229">
        <f>(SUM('1.  LRAMVA Summary'!K$54:K$80)+SUM('1.  LRAMVA Summary'!K$81:K$82)*(MONTH($E215)-1)/12)*$H215</f>
        <v>0</v>
      </c>
      <c r="Q215" s="229">
        <f>(SUM('1.  LRAMVA Summary'!L$54:L$80)+SUM('1.  LRAMVA Summary'!L$81:L$82)*(MONTH($E215)-1)/12)*$H215</f>
        <v>0</v>
      </c>
      <c r="R215" s="229">
        <f>(SUM('1.  LRAMVA Summary'!M$54:M$80)+SUM('1.  LRAMVA Summary'!M$81:M$82)*(MONTH($E215)-1)/12)*$H215</f>
        <v>0</v>
      </c>
      <c r="S215" s="229">
        <f>(SUM('1.  LRAMVA Summary'!N$54:N$80)+SUM('1.  LRAMVA Summary'!N$81:N$82)*(MONTH($E215)-1)/12)*$H215</f>
        <v>0</v>
      </c>
      <c r="T215" s="229">
        <f>(SUM('1.  LRAMVA Summary'!O$54:O$80)+SUM('1.  LRAMVA Summary'!O$81:O$82)*(MONTH($E215)-1)/12)*$H215</f>
        <v>0</v>
      </c>
      <c r="U215" s="229">
        <f>(SUM('1.  LRAMVA Summary'!P$54:P$80)+SUM('1.  LRAMVA Summary'!P$81:P$82)*(MONTH($E215)-1)/12)*$H215</f>
        <v>0</v>
      </c>
      <c r="V215" s="229">
        <f>(SUM('1.  LRAMVA Summary'!Q$54:Q$80)+SUM('1.  LRAMVA Summary'!Q$81:Q$82)*(MONTH($E215)-1)/12)*$H215</f>
        <v>0</v>
      </c>
      <c r="W215" s="230">
        <f t="shared" si="105"/>
        <v>0</v>
      </c>
    </row>
    <row r="216" spans="5:23">
      <c r="E216" s="213">
        <v>45474</v>
      </c>
      <c r="F216" s="213" t="s">
        <v>743</v>
      </c>
      <c r="G216" s="214" t="s">
        <v>68</v>
      </c>
      <c r="H216" s="239"/>
      <c r="I216" s="229">
        <f>(SUM('1.  LRAMVA Summary'!D$54:D$80)+SUM('1.  LRAMVA Summary'!D$81:D$82)*(MONTH($E216)-1)/12)*$H216</f>
        <v>0</v>
      </c>
      <c r="J216" s="229">
        <f>(SUM('1.  LRAMVA Summary'!E$54:E$80)+SUM('1.  LRAMVA Summary'!E$81:E$82)*(MONTH($E216)-1)/12)*$H216</f>
        <v>0</v>
      </c>
      <c r="K216" s="229">
        <f>(SUM('1.  LRAMVA Summary'!F$54:F$80)+SUM('1.  LRAMVA Summary'!F$81:F$82)*(MONTH($E216)-1)/12)*$H216</f>
        <v>0</v>
      </c>
      <c r="L216" s="229">
        <f>(SUM('1.  LRAMVA Summary'!G$54:G$80)+SUM('1.  LRAMVA Summary'!G$81:G$82)*(MONTH($E216)-1)/12)*$H216</f>
        <v>0</v>
      </c>
      <c r="M216" s="229">
        <f>(SUM('1.  LRAMVA Summary'!H$54:H$80)+SUM('1.  LRAMVA Summary'!H$81:H$82)*(MONTH($E216)-1)/12)*$H216</f>
        <v>0</v>
      </c>
      <c r="N216" s="229">
        <f>(SUM('1.  LRAMVA Summary'!I$54:I$80)+SUM('1.  LRAMVA Summary'!I$81:I$82)*(MONTH($E216)-1)/12)*$H216</f>
        <v>0</v>
      </c>
      <c r="O216" s="229">
        <f>(SUM('1.  LRAMVA Summary'!J$54:J$80)+SUM('1.  LRAMVA Summary'!J$81:J$82)*(MONTH($E216)-1)/12)*$H216</f>
        <v>0</v>
      </c>
      <c r="P216" s="229">
        <f>(SUM('1.  LRAMVA Summary'!K$54:K$80)+SUM('1.  LRAMVA Summary'!K$81:K$82)*(MONTH($E216)-1)/12)*$H216</f>
        <v>0</v>
      </c>
      <c r="Q216" s="229">
        <f>(SUM('1.  LRAMVA Summary'!L$54:L$80)+SUM('1.  LRAMVA Summary'!L$81:L$82)*(MONTH($E216)-1)/12)*$H216</f>
        <v>0</v>
      </c>
      <c r="R216" s="229">
        <f>(SUM('1.  LRAMVA Summary'!M$54:M$80)+SUM('1.  LRAMVA Summary'!M$81:M$82)*(MONTH($E216)-1)/12)*$H216</f>
        <v>0</v>
      </c>
      <c r="S216" s="229">
        <f>(SUM('1.  LRAMVA Summary'!N$54:N$80)+SUM('1.  LRAMVA Summary'!N$81:N$82)*(MONTH($E216)-1)/12)*$H216</f>
        <v>0</v>
      </c>
      <c r="T216" s="229">
        <f>(SUM('1.  LRAMVA Summary'!O$54:O$80)+SUM('1.  LRAMVA Summary'!O$81:O$82)*(MONTH($E216)-1)/12)*$H216</f>
        <v>0</v>
      </c>
      <c r="U216" s="229">
        <f>(SUM('1.  LRAMVA Summary'!P$54:P$80)+SUM('1.  LRAMVA Summary'!P$81:P$82)*(MONTH($E216)-1)/12)*$H216</f>
        <v>0</v>
      </c>
      <c r="V216" s="229">
        <f>(SUM('1.  LRAMVA Summary'!Q$54:Q$80)+SUM('1.  LRAMVA Summary'!Q$81:Q$82)*(MONTH($E216)-1)/12)*$H216</f>
        <v>0</v>
      </c>
      <c r="W216" s="230">
        <f t="shared" si="105"/>
        <v>0</v>
      </c>
    </row>
    <row r="217" spans="5:23">
      <c r="E217" s="213">
        <v>45505</v>
      </c>
      <c r="F217" s="213" t="s">
        <v>743</v>
      </c>
      <c r="G217" s="214" t="s">
        <v>68</v>
      </c>
      <c r="H217" s="239"/>
      <c r="I217" s="229">
        <f>(SUM('1.  LRAMVA Summary'!D$54:D$80)+SUM('1.  LRAMVA Summary'!D$81:D$82)*(MONTH($E217)-1)/12)*$H217</f>
        <v>0</v>
      </c>
      <c r="J217" s="229">
        <f>(SUM('1.  LRAMVA Summary'!E$54:E$80)+SUM('1.  LRAMVA Summary'!E$81:E$82)*(MONTH($E217)-1)/12)*$H217</f>
        <v>0</v>
      </c>
      <c r="K217" s="229">
        <f>(SUM('1.  LRAMVA Summary'!F$54:F$80)+SUM('1.  LRAMVA Summary'!F$81:F$82)*(MONTH($E217)-1)/12)*$H217</f>
        <v>0</v>
      </c>
      <c r="L217" s="229">
        <f>(SUM('1.  LRAMVA Summary'!G$54:G$80)+SUM('1.  LRAMVA Summary'!G$81:G$82)*(MONTH($E217)-1)/12)*$H217</f>
        <v>0</v>
      </c>
      <c r="M217" s="229">
        <f>(SUM('1.  LRAMVA Summary'!H$54:H$80)+SUM('1.  LRAMVA Summary'!H$81:H$82)*(MONTH($E217)-1)/12)*$H217</f>
        <v>0</v>
      </c>
      <c r="N217" s="229">
        <f>(SUM('1.  LRAMVA Summary'!I$54:I$80)+SUM('1.  LRAMVA Summary'!I$81:I$82)*(MONTH($E217)-1)/12)*$H217</f>
        <v>0</v>
      </c>
      <c r="O217" s="229">
        <f>(SUM('1.  LRAMVA Summary'!J$54:J$80)+SUM('1.  LRAMVA Summary'!J$81:J$82)*(MONTH($E217)-1)/12)*$H217</f>
        <v>0</v>
      </c>
      <c r="P217" s="229">
        <f>(SUM('1.  LRAMVA Summary'!K$54:K$80)+SUM('1.  LRAMVA Summary'!K$81:K$82)*(MONTH($E217)-1)/12)*$H217</f>
        <v>0</v>
      </c>
      <c r="Q217" s="229">
        <f>(SUM('1.  LRAMVA Summary'!L$54:L$80)+SUM('1.  LRAMVA Summary'!L$81:L$82)*(MONTH($E217)-1)/12)*$H217</f>
        <v>0</v>
      </c>
      <c r="R217" s="229">
        <f>(SUM('1.  LRAMVA Summary'!M$54:M$80)+SUM('1.  LRAMVA Summary'!M$81:M$82)*(MONTH($E217)-1)/12)*$H217</f>
        <v>0</v>
      </c>
      <c r="S217" s="229">
        <f>(SUM('1.  LRAMVA Summary'!N$54:N$80)+SUM('1.  LRAMVA Summary'!N$81:N$82)*(MONTH($E217)-1)/12)*$H217</f>
        <v>0</v>
      </c>
      <c r="T217" s="229">
        <f>(SUM('1.  LRAMVA Summary'!O$54:O$80)+SUM('1.  LRAMVA Summary'!O$81:O$82)*(MONTH($E217)-1)/12)*$H217</f>
        <v>0</v>
      </c>
      <c r="U217" s="229">
        <f>(SUM('1.  LRAMVA Summary'!P$54:P$80)+SUM('1.  LRAMVA Summary'!P$81:P$82)*(MONTH($E217)-1)/12)*$H217</f>
        <v>0</v>
      </c>
      <c r="V217" s="229">
        <f>(SUM('1.  LRAMVA Summary'!Q$54:Q$80)+SUM('1.  LRAMVA Summary'!Q$81:Q$82)*(MONTH($E217)-1)/12)*$H217</f>
        <v>0</v>
      </c>
      <c r="W217" s="230">
        <f t="shared" si="105"/>
        <v>0</v>
      </c>
    </row>
    <row r="218" spans="5:23">
      <c r="E218" s="213">
        <v>45536</v>
      </c>
      <c r="F218" s="213" t="s">
        <v>743</v>
      </c>
      <c r="G218" s="214" t="s">
        <v>68</v>
      </c>
      <c r="H218" s="239"/>
      <c r="I218" s="229">
        <f>(SUM('1.  LRAMVA Summary'!D$54:D$80)+SUM('1.  LRAMVA Summary'!D$81:D$82)*(MONTH($E218)-1)/12)*$H218</f>
        <v>0</v>
      </c>
      <c r="J218" s="229">
        <f>(SUM('1.  LRAMVA Summary'!E$54:E$80)+SUM('1.  LRAMVA Summary'!E$81:E$82)*(MONTH($E218)-1)/12)*$H218</f>
        <v>0</v>
      </c>
      <c r="K218" s="229">
        <f>(SUM('1.  LRAMVA Summary'!F$54:F$80)+SUM('1.  LRAMVA Summary'!F$81:F$82)*(MONTH($E218)-1)/12)*$H218</f>
        <v>0</v>
      </c>
      <c r="L218" s="229">
        <f>(SUM('1.  LRAMVA Summary'!G$54:G$80)+SUM('1.  LRAMVA Summary'!G$81:G$82)*(MONTH($E218)-1)/12)*$H218</f>
        <v>0</v>
      </c>
      <c r="M218" s="229">
        <f>(SUM('1.  LRAMVA Summary'!H$54:H$80)+SUM('1.  LRAMVA Summary'!H$81:H$82)*(MONTH($E218)-1)/12)*$H218</f>
        <v>0</v>
      </c>
      <c r="N218" s="229">
        <f>(SUM('1.  LRAMVA Summary'!I$54:I$80)+SUM('1.  LRAMVA Summary'!I$81:I$82)*(MONTH($E218)-1)/12)*$H218</f>
        <v>0</v>
      </c>
      <c r="O218" s="229">
        <f>(SUM('1.  LRAMVA Summary'!J$54:J$80)+SUM('1.  LRAMVA Summary'!J$81:J$82)*(MONTH($E218)-1)/12)*$H218</f>
        <v>0</v>
      </c>
      <c r="P218" s="229">
        <f>(SUM('1.  LRAMVA Summary'!K$54:K$80)+SUM('1.  LRAMVA Summary'!K$81:K$82)*(MONTH($E218)-1)/12)*$H218</f>
        <v>0</v>
      </c>
      <c r="Q218" s="229">
        <f>(SUM('1.  LRAMVA Summary'!L$54:L$80)+SUM('1.  LRAMVA Summary'!L$81:L$82)*(MONTH($E218)-1)/12)*$H218</f>
        <v>0</v>
      </c>
      <c r="R218" s="229">
        <f>(SUM('1.  LRAMVA Summary'!M$54:M$80)+SUM('1.  LRAMVA Summary'!M$81:M$82)*(MONTH($E218)-1)/12)*$H218</f>
        <v>0</v>
      </c>
      <c r="S218" s="229">
        <f>(SUM('1.  LRAMVA Summary'!N$54:N$80)+SUM('1.  LRAMVA Summary'!N$81:N$82)*(MONTH($E218)-1)/12)*$H218</f>
        <v>0</v>
      </c>
      <c r="T218" s="229">
        <f>(SUM('1.  LRAMVA Summary'!O$54:O$80)+SUM('1.  LRAMVA Summary'!O$81:O$82)*(MONTH($E218)-1)/12)*$H218</f>
        <v>0</v>
      </c>
      <c r="U218" s="229">
        <f>(SUM('1.  LRAMVA Summary'!P$54:P$80)+SUM('1.  LRAMVA Summary'!P$81:P$82)*(MONTH($E218)-1)/12)*$H218</f>
        <v>0</v>
      </c>
      <c r="V218" s="229">
        <f>(SUM('1.  LRAMVA Summary'!Q$54:Q$80)+SUM('1.  LRAMVA Summary'!Q$81:Q$82)*(MONTH($E218)-1)/12)*$H218</f>
        <v>0</v>
      </c>
      <c r="W218" s="230">
        <f t="shared" si="105"/>
        <v>0</v>
      </c>
    </row>
    <row r="219" spans="5:23">
      <c r="E219" s="213">
        <v>45566</v>
      </c>
      <c r="F219" s="213" t="s">
        <v>743</v>
      </c>
      <c r="G219" s="214" t="s">
        <v>69</v>
      </c>
      <c r="H219" s="239"/>
      <c r="I219" s="229">
        <f>(SUM('1.  LRAMVA Summary'!D$54:D$80)+SUM('1.  LRAMVA Summary'!D$81:D$82)*(MONTH($E219)-1)/12)*$H219</f>
        <v>0</v>
      </c>
      <c r="J219" s="229">
        <f>(SUM('1.  LRAMVA Summary'!E$54:E$80)+SUM('1.  LRAMVA Summary'!E$81:E$82)*(MONTH($E219)-1)/12)*$H219</f>
        <v>0</v>
      </c>
      <c r="K219" s="229">
        <f>(SUM('1.  LRAMVA Summary'!F$54:F$80)+SUM('1.  LRAMVA Summary'!F$81:F$82)*(MONTH($E219)-1)/12)*$H219</f>
        <v>0</v>
      </c>
      <c r="L219" s="229">
        <f>(SUM('1.  LRAMVA Summary'!G$54:G$80)+SUM('1.  LRAMVA Summary'!G$81:G$82)*(MONTH($E219)-1)/12)*$H219</f>
        <v>0</v>
      </c>
      <c r="M219" s="229">
        <f>(SUM('1.  LRAMVA Summary'!H$54:H$80)+SUM('1.  LRAMVA Summary'!H$81:H$82)*(MONTH($E219)-1)/12)*$H219</f>
        <v>0</v>
      </c>
      <c r="N219" s="229">
        <f>(SUM('1.  LRAMVA Summary'!I$54:I$80)+SUM('1.  LRAMVA Summary'!I$81:I$82)*(MONTH($E219)-1)/12)*$H219</f>
        <v>0</v>
      </c>
      <c r="O219" s="229">
        <f>(SUM('1.  LRAMVA Summary'!J$54:J$80)+SUM('1.  LRAMVA Summary'!J$81:J$82)*(MONTH($E219)-1)/12)*$H219</f>
        <v>0</v>
      </c>
      <c r="P219" s="229">
        <f>(SUM('1.  LRAMVA Summary'!K$54:K$80)+SUM('1.  LRAMVA Summary'!K$81:K$82)*(MONTH($E219)-1)/12)*$H219</f>
        <v>0</v>
      </c>
      <c r="Q219" s="229">
        <f>(SUM('1.  LRAMVA Summary'!L$54:L$80)+SUM('1.  LRAMVA Summary'!L$81:L$82)*(MONTH($E219)-1)/12)*$H219</f>
        <v>0</v>
      </c>
      <c r="R219" s="229">
        <f>(SUM('1.  LRAMVA Summary'!M$54:M$80)+SUM('1.  LRAMVA Summary'!M$81:M$82)*(MONTH($E219)-1)/12)*$H219</f>
        <v>0</v>
      </c>
      <c r="S219" s="229">
        <f>(SUM('1.  LRAMVA Summary'!N$54:N$80)+SUM('1.  LRAMVA Summary'!N$81:N$82)*(MONTH($E219)-1)/12)*$H219</f>
        <v>0</v>
      </c>
      <c r="T219" s="229">
        <f>(SUM('1.  LRAMVA Summary'!O$54:O$80)+SUM('1.  LRAMVA Summary'!O$81:O$82)*(MONTH($E219)-1)/12)*$H219</f>
        <v>0</v>
      </c>
      <c r="U219" s="229">
        <f>(SUM('1.  LRAMVA Summary'!P$54:P$80)+SUM('1.  LRAMVA Summary'!P$81:P$82)*(MONTH($E219)-1)/12)*$H219</f>
        <v>0</v>
      </c>
      <c r="V219" s="229">
        <f>(SUM('1.  LRAMVA Summary'!Q$54:Q$80)+SUM('1.  LRAMVA Summary'!Q$81:Q$82)*(MONTH($E219)-1)/12)*$H219</f>
        <v>0</v>
      </c>
      <c r="W219" s="230">
        <f t="shared" si="105"/>
        <v>0</v>
      </c>
    </row>
    <row r="220" spans="5:23">
      <c r="E220" s="213">
        <v>45597</v>
      </c>
      <c r="F220" s="213" t="s">
        <v>743</v>
      </c>
      <c r="G220" s="214" t="s">
        <v>69</v>
      </c>
      <c r="H220" s="239"/>
      <c r="I220" s="229">
        <f>(SUM('1.  LRAMVA Summary'!D$54:D$80)+SUM('1.  LRAMVA Summary'!D$81:D$82)*(MONTH($E220)-1)/12)*$H220</f>
        <v>0</v>
      </c>
      <c r="J220" s="229">
        <f>(SUM('1.  LRAMVA Summary'!E$54:E$80)+SUM('1.  LRAMVA Summary'!E$81:E$82)*(MONTH($E220)-1)/12)*$H220</f>
        <v>0</v>
      </c>
      <c r="K220" s="229">
        <f>(SUM('1.  LRAMVA Summary'!F$54:F$80)+SUM('1.  LRAMVA Summary'!F$81:F$82)*(MONTH($E220)-1)/12)*$H220</f>
        <v>0</v>
      </c>
      <c r="L220" s="229">
        <f>(SUM('1.  LRAMVA Summary'!G$54:G$80)+SUM('1.  LRAMVA Summary'!G$81:G$82)*(MONTH($E220)-1)/12)*$H220</f>
        <v>0</v>
      </c>
      <c r="M220" s="229">
        <f>(SUM('1.  LRAMVA Summary'!H$54:H$80)+SUM('1.  LRAMVA Summary'!H$81:H$82)*(MONTH($E220)-1)/12)*$H220</f>
        <v>0</v>
      </c>
      <c r="N220" s="229">
        <f>(SUM('1.  LRAMVA Summary'!I$54:I$80)+SUM('1.  LRAMVA Summary'!I$81:I$82)*(MONTH($E220)-1)/12)*$H220</f>
        <v>0</v>
      </c>
      <c r="O220" s="229">
        <f>(SUM('1.  LRAMVA Summary'!J$54:J$80)+SUM('1.  LRAMVA Summary'!J$81:J$82)*(MONTH($E220)-1)/12)*$H220</f>
        <v>0</v>
      </c>
      <c r="P220" s="229">
        <f>(SUM('1.  LRAMVA Summary'!K$54:K$80)+SUM('1.  LRAMVA Summary'!K$81:K$82)*(MONTH($E220)-1)/12)*$H220</f>
        <v>0</v>
      </c>
      <c r="Q220" s="229">
        <f>(SUM('1.  LRAMVA Summary'!L$54:L$80)+SUM('1.  LRAMVA Summary'!L$81:L$82)*(MONTH($E220)-1)/12)*$H220</f>
        <v>0</v>
      </c>
      <c r="R220" s="229">
        <f>(SUM('1.  LRAMVA Summary'!M$54:M$80)+SUM('1.  LRAMVA Summary'!M$81:M$82)*(MONTH($E220)-1)/12)*$H220</f>
        <v>0</v>
      </c>
      <c r="S220" s="229">
        <f>(SUM('1.  LRAMVA Summary'!N$54:N$80)+SUM('1.  LRAMVA Summary'!N$81:N$82)*(MONTH($E220)-1)/12)*$H220</f>
        <v>0</v>
      </c>
      <c r="T220" s="229">
        <f>(SUM('1.  LRAMVA Summary'!O$54:O$80)+SUM('1.  LRAMVA Summary'!O$81:O$82)*(MONTH($E220)-1)/12)*$H220</f>
        <v>0</v>
      </c>
      <c r="U220" s="229">
        <f>(SUM('1.  LRAMVA Summary'!P$54:P$80)+SUM('1.  LRAMVA Summary'!P$81:P$82)*(MONTH($E220)-1)/12)*$H220</f>
        <v>0</v>
      </c>
      <c r="V220" s="229">
        <f>(SUM('1.  LRAMVA Summary'!Q$54:Q$80)+SUM('1.  LRAMVA Summary'!Q$81:Q$82)*(MONTH($E220)-1)/12)*$H220</f>
        <v>0</v>
      </c>
      <c r="W220" s="230">
        <f t="shared" si="105"/>
        <v>0</v>
      </c>
    </row>
    <row r="221" spans="5:23">
      <c r="E221" s="213">
        <v>45627</v>
      </c>
      <c r="F221" s="213" t="s">
        <v>743</v>
      </c>
      <c r="G221" s="214" t="s">
        <v>69</v>
      </c>
      <c r="H221" s="239"/>
      <c r="I221" s="229">
        <f>(SUM('1.  LRAMVA Summary'!D$54:D$80)+SUM('1.  LRAMVA Summary'!D$81:D$82)*(MONTH($E221)-1)/12)*$H221</f>
        <v>0</v>
      </c>
      <c r="J221" s="229">
        <f>(SUM('1.  LRAMVA Summary'!E$54:E$80)+SUM('1.  LRAMVA Summary'!E$81:E$82)*(MONTH($E221)-1)/12)*$H221</f>
        <v>0</v>
      </c>
      <c r="K221" s="229">
        <f>(SUM('1.  LRAMVA Summary'!F$54:F$80)+SUM('1.  LRAMVA Summary'!F$81:F$82)*(MONTH($E221)-1)/12)*$H221</f>
        <v>0</v>
      </c>
      <c r="L221" s="229">
        <f>(SUM('1.  LRAMVA Summary'!G$54:G$80)+SUM('1.  LRAMVA Summary'!G$81:G$82)*(MONTH($E221)-1)/12)*$H221</f>
        <v>0</v>
      </c>
      <c r="M221" s="229">
        <f>(SUM('1.  LRAMVA Summary'!H$54:H$80)+SUM('1.  LRAMVA Summary'!H$81:H$82)*(MONTH($E221)-1)/12)*$H221</f>
        <v>0</v>
      </c>
      <c r="N221" s="229">
        <f>(SUM('1.  LRAMVA Summary'!I$54:I$80)+SUM('1.  LRAMVA Summary'!I$81:I$82)*(MONTH($E221)-1)/12)*$H221</f>
        <v>0</v>
      </c>
      <c r="O221" s="229">
        <f>(SUM('1.  LRAMVA Summary'!J$54:J$80)+SUM('1.  LRAMVA Summary'!J$81:J$82)*(MONTH($E221)-1)/12)*$H221</f>
        <v>0</v>
      </c>
      <c r="P221" s="229">
        <f>(SUM('1.  LRAMVA Summary'!K$54:K$80)+SUM('1.  LRAMVA Summary'!K$81:K$82)*(MONTH($E221)-1)/12)*$H221</f>
        <v>0</v>
      </c>
      <c r="Q221" s="229">
        <f>(SUM('1.  LRAMVA Summary'!L$54:L$80)+SUM('1.  LRAMVA Summary'!L$81:L$82)*(MONTH($E221)-1)/12)*$H221</f>
        <v>0</v>
      </c>
      <c r="R221" s="229">
        <f>(SUM('1.  LRAMVA Summary'!M$54:M$80)+SUM('1.  LRAMVA Summary'!M$81:M$82)*(MONTH($E221)-1)/12)*$H221</f>
        <v>0</v>
      </c>
      <c r="S221" s="229">
        <f>(SUM('1.  LRAMVA Summary'!N$54:N$80)+SUM('1.  LRAMVA Summary'!N$81:N$82)*(MONTH($E221)-1)/12)*$H221</f>
        <v>0</v>
      </c>
      <c r="T221" s="229">
        <f>(SUM('1.  LRAMVA Summary'!O$54:O$80)+SUM('1.  LRAMVA Summary'!O$81:O$82)*(MONTH($E221)-1)/12)*$H221</f>
        <v>0</v>
      </c>
      <c r="U221" s="229">
        <f>(SUM('1.  LRAMVA Summary'!P$54:P$80)+SUM('1.  LRAMVA Summary'!P$81:P$82)*(MONTH($E221)-1)/12)*$H221</f>
        <v>0</v>
      </c>
      <c r="V221" s="229">
        <f>(SUM('1.  LRAMVA Summary'!Q$54:Q$80)+SUM('1.  LRAMVA Summary'!Q$81:Q$82)*(MONTH($E221)-1)/12)*$H221</f>
        <v>0</v>
      </c>
      <c r="W221" s="230">
        <f>SUM(I221:V221)</f>
        <v>0</v>
      </c>
    </row>
    <row r="222" spans="5:23" ht="15.75" thickBot="1">
      <c r="E222" s="215" t="s">
        <v>741</v>
      </c>
      <c r="F222" s="215"/>
      <c r="G222" s="216"/>
      <c r="H222" s="217"/>
      <c r="I222" s="218">
        <f>SUM(I209:I221)</f>
        <v>0</v>
      </c>
      <c r="J222" s="218">
        <f>SUM(J209:J221)</f>
        <v>-118.01759749037886</v>
      </c>
      <c r="K222" s="218">
        <f t="shared" ref="K222:V222" si="106">SUM(K209:K221)</f>
        <v>443.88527960768755</v>
      </c>
      <c r="L222" s="218">
        <f t="shared" si="106"/>
        <v>0</v>
      </c>
      <c r="M222" s="218">
        <f t="shared" si="106"/>
        <v>0</v>
      </c>
      <c r="N222" s="218">
        <f t="shared" si="106"/>
        <v>0</v>
      </c>
      <c r="O222" s="218">
        <f t="shared" si="106"/>
        <v>0</v>
      </c>
      <c r="P222" s="218">
        <f t="shared" si="106"/>
        <v>0</v>
      </c>
      <c r="Q222" s="218">
        <f t="shared" si="106"/>
        <v>0</v>
      </c>
      <c r="R222" s="218">
        <f t="shared" si="106"/>
        <v>0</v>
      </c>
      <c r="S222" s="218">
        <f t="shared" si="106"/>
        <v>0</v>
      </c>
      <c r="T222" s="218">
        <f t="shared" si="106"/>
        <v>0</v>
      </c>
      <c r="U222" s="218">
        <f t="shared" si="106"/>
        <v>0</v>
      </c>
      <c r="V222" s="218">
        <f t="shared" si="106"/>
        <v>0</v>
      </c>
      <c r="W222" s="218">
        <f>SUM(W209:W221)</f>
        <v>325.86768211730868</v>
      </c>
    </row>
    <row r="223" spans="5:23" ht="15.75" thickTop="1">
      <c r="E223" s="219" t="s">
        <v>67</v>
      </c>
      <c r="F223" s="219"/>
      <c r="G223" s="220"/>
      <c r="H223" s="221"/>
      <c r="I223" s="222"/>
      <c r="J223" s="222"/>
      <c r="K223" s="222"/>
      <c r="L223" s="222"/>
      <c r="M223" s="222"/>
      <c r="N223" s="222"/>
      <c r="O223" s="222"/>
      <c r="P223" s="222"/>
      <c r="Q223" s="222"/>
      <c r="R223" s="222"/>
      <c r="S223" s="222"/>
      <c r="T223" s="222"/>
      <c r="U223" s="222"/>
      <c r="V223" s="222"/>
      <c r="W223" s="223"/>
    </row>
    <row r="224" spans="5:23">
      <c r="E224" s="224" t="s">
        <v>740</v>
      </c>
      <c r="F224" s="224"/>
      <c r="G224" s="225"/>
      <c r="H224" s="226"/>
      <c r="I224" s="227">
        <f>I222+I223</f>
        <v>0</v>
      </c>
      <c r="J224" s="227">
        <f t="shared" ref="J224:U224" si="107">J222+J223</f>
        <v>-118.01759749037886</v>
      </c>
      <c r="K224" s="227">
        <f t="shared" si="107"/>
        <v>443.88527960768755</v>
      </c>
      <c r="L224" s="227">
        <f t="shared" si="107"/>
        <v>0</v>
      </c>
      <c r="M224" s="227">
        <f t="shared" si="107"/>
        <v>0</v>
      </c>
      <c r="N224" s="227">
        <f t="shared" si="107"/>
        <v>0</v>
      </c>
      <c r="O224" s="227">
        <f t="shared" si="107"/>
        <v>0</v>
      </c>
      <c r="P224" s="227">
        <f t="shared" si="107"/>
        <v>0</v>
      </c>
      <c r="Q224" s="227">
        <f t="shared" si="107"/>
        <v>0</v>
      </c>
      <c r="R224" s="227">
        <f t="shared" si="107"/>
        <v>0</v>
      </c>
      <c r="S224" s="227">
        <f t="shared" si="107"/>
        <v>0</v>
      </c>
      <c r="T224" s="227">
        <f t="shared" si="107"/>
        <v>0</v>
      </c>
      <c r="U224" s="227">
        <f t="shared" si="107"/>
        <v>0</v>
      </c>
      <c r="V224" s="227">
        <f>V222+V223</f>
        <v>0</v>
      </c>
      <c r="W224" s="227">
        <f>W222+W223</f>
        <v>325.86768211730868</v>
      </c>
    </row>
    <row r="225" spans="5:23">
      <c r="E225" s="213">
        <v>45658</v>
      </c>
      <c r="F225" s="213" t="s">
        <v>744</v>
      </c>
      <c r="G225" s="214" t="s">
        <v>65</v>
      </c>
      <c r="H225" s="239"/>
      <c r="I225" s="229">
        <f>(SUM('1.  LRAMVA Summary'!D$54:D$80)+SUM('1.  LRAMVA Summary'!D$81:D$82)*(MONTH($E225)-1)/12)*$H225</f>
        <v>0</v>
      </c>
      <c r="J225" s="229">
        <f>(SUM('1.  LRAMVA Summary'!E$54:E$80)+SUM('1.  LRAMVA Summary'!E$81:E$82)*(MONTH($E225)-1)/12)*$H225</f>
        <v>0</v>
      </c>
      <c r="K225" s="229">
        <f>(SUM('1.  LRAMVA Summary'!F$54:F$80)+SUM('1.  LRAMVA Summary'!F$81:F$82)*(MONTH($E225)-1)/12)*$H225</f>
        <v>0</v>
      </c>
      <c r="L225" s="229">
        <f>(SUM('1.  LRAMVA Summary'!G$54:G$80)+SUM('1.  LRAMVA Summary'!G$81:G$82)*(MONTH($E225)-1)/12)*$H225</f>
        <v>0</v>
      </c>
      <c r="M225" s="229">
        <f>(SUM('1.  LRAMVA Summary'!H$54:H$80)+SUM('1.  LRAMVA Summary'!H$81:H$82)*(MONTH($E225)-1)/12)*$H225</f>
        <v>0</v>
      </c>
      <c r="N225" s="229">
        <f>(SUM('1.  LRAMVA Summary'!I$54:I$80)+SUM('1.  LRAMVA Summary'!I$81:I$82)*(MONTH($E225)-1)/12)*$H225</f>
        <v>0</v>
      </c>
      <c r="O225" s="229">
        <f>(SUM('1.  LRAMVA Summary'!J$54:J$80)+SUM('1.  LRAMVA Summary'!J$81:J$82)*(MONTH($E225)-1)/12)*$H225</f>
        <v>0</v>
      </c>
      <c r="P225" s="229">
        <f>(SUM('1.  LRAMVA Summary'!K$54:K$80)+SUM('1.  LRAMVA Summary'!K$81:K$82)*(MONTH($E225)-1)/12)*$H225</f>
        <v>0</v>
      </c>
      <c r="Q225" s="229">
        <f>(SUM('1.  LRAMVA Summary'!L$54:L$80)+SUM('1.  LRAMVA Summary'!L$81:L$82)*(MONTH($E225)-1)/12)*$H225</f>
        <v>0</v>
      </c>
      <c r="R225" s="229">
        <f>(SUM('1.  LRAMVA Summary'!M$54:M$80)+SUM('1.  LRAMVA Summary'!M$81:M$82)*(MONTH($E225)-1)/12)*$H225</f>
        <v>0</v>
      </c>
      <c r="S225" s="229">
        <f>(SUM('1.  LRAMVA Summary'!N$54:N$80)+SUM('1.  LRAMVA Summary'!N$81:N$82)*(MONTH($E225)-1)/12)*$H225</f>
        <v>0</v>
      </c>
      <c r="T225" s="229">
        <f>(SUM('1.  LRAMVA Summary'!O$54:O$80)+SUM('1.  LRAMVA Summary'!O$81:O$82)*(MONTH($E225)-1)/12)*$H225</f>
        <v>0</v>
      </c>
      <c r="U225" s="229">
        <f>(SUM('1.  LRAMVA Summary'!P$54:P$80)+SUM('1.  LRAMVA Summary'!P$81:P$82)*(MONTH($E225)-1)/12)*$H225</f>
        <v>0</v>
      </c>
      <c r="V225" s="229">
        <f>(SUM('1.  LRAMVA Summary'!Q$54:Q$80)+SUM('1.  LRAMVA Summary'!Q$81:Q$82)*(MONTH($E225)-1)/12)*$H225</f>
        <v>0</v>
      </c>
      <c r="W225" s="230">
        <f>SUM(I225:V225)</f>
        <v>0</v>
      </c>
    </row>
    <row r="226" spans="5:23">
      <c r="E226" s="213">
        <v>45689</v>
      </c>
      <c r="F226" s="213" t="s">
        <v>744</v>
      </c>
      <c r="G226" s="214" t="s">
        <v>65</v>
      </c>
      <c r="H226" s="239"/>
      <c r="I226" s="229">
        <f>(SUM('1.  LRAMVA Summary'!D$54:D$80)+SUM('1.  LRAMVA Summary'!D$81:D$82)*(MONTH($E226)-1)/12)*$H226</f>
        <v>0</v>
      </c>
      <c r="J226" s="229">
        <f>(SUM('1.  LRAMVA Summary'!E$54:E$80)+SUM('1.  LRAMVA Summary'!E$81:E$82)*(MONTH($E226)-1)/12)*$H226</f>
        <v>0</v>
      </c>
      <c r="K226" s="229">
        <f>(SUM('1.  LRAMVA Summary'!F$54:F$80)+SUM('1.  LRAMVA Summary'!F$81:F$82)*(MONTH($E226)-1)/12)*$H226</f>
        <v>0</v>
      </c>
      <c r="L226" s="229">
        <f>(SUM('1.  LRAMVA Summary'!G$54:G$80)+SUM('1.  LRAMVA Summary'!G$81:G$82)*(MONTH($E226)-1)/12)*$H226</f>
        <v>0</v>
      </c>
      <c r="M226" s="229">
        <f>(SUM('1.  LRAMVA Summary'!H$54:H$80)+SUM('1.  LRAMVA Summary'!H$81:H$82)*(MONTH($E226)-1)/12)*$H226</f>
        <v>0</v>
      </c>
      <c r="N226" s="229">
        <f>(SUM('1.  LRAMVA Summary'!I$54:I$80)+SUM('1.  LRAMVA Summary'!I$81:I$82)*(MONTH($E226)-1)/12)*$H226</f>
        <v>0</v>
      </c>
      <c r="O226" s="229">
        <f>(SUM('1.  LRAMVA Summary'!J$54:J$80)+SUM('1.  LRAMVA Summary'!J$81:J$82)*(MONTH($E226)-1)/12)*$H226</f>
        <v>0</v>
      </c>
      <c r="P226" s="229">
        <f>(SUM('1.  LRAMVA Summary'!K$54:K$80)+SUM('1.  LRAMVA Summary'!K$81:K$82)*(MONTH($E226)-1)/12)*$H226</f>
        <v>0</v>
      </c>
      <c r="Q226" s="229">
        <f>(SUM('1.  LRAMVA Summary'!L$54:L$80)+SUM('1.  LRAMVA Summary'!L$81:L$82)*(MONTH($E226)-1)/12)*$H226</f>
        <v>0</v>
      </c>
      <c r="R226" s="229">
        <f>(SUM('1.  LRAMVA Summary'!M$54:M$80)+SUM('1.  LRAMVA Summary'!M$81:M$82)*(MONTH($E226)-1)/12)*$H226</f>
        <v>0</v>
      </c>
      <c r="S226" s="229">
        <f>(SUM('1.  LRAMVA Summary'!N$54:N$80)+SUM('1.  LRAMVA Summary'!N$81:N$82)*(MONTH($E226)-1)/12)*$H226</f>
        <v>0</v>
      </c>
      <c r="T226" s="229">
        <f>(SUM('1.  LRAMVA Summary'!O$54:O$80)+SUM('1.  LRAMVA Summary'!O$81:O$82)*(MONTH($E226)-1)/12)*$H226</f>
        <v>0</v>
      </c>
      <c r="U226" s="229">
        <f>(SUM('1.  LRAMVA Summary'!P$54:P$80)+SUM('1.  LRAMVA Summary'!P$81:P$82)*(MONTH($E226)-1)/12)*$H226</f>
        <v>0</v>
      </c>
      <c r="V226" s="229">
        <f>(SUM('1.  LRAMVA Summary'!Q$54:Q$80)+SUM('1.  LRAMVA Summary'!Q$81:Q$82)*(MONTH($E226)-1)/12)*$H226</f>
        <v>0</v>
      </c>
      <c r="W226" s="230">
        <f t="shared" ref="W226:W235" si="108">SUM(I226:V226)</f>
        <v>0</v>
      </c>
    </row>
    <row r="227" spans="5:23">
      <c r="E227" s="213">
        <v>45717</v>
      </c>
      <c r="F227" s="213" t="s">
        <v>744</v>
      </c>
      <c r="G227" s="214" t="s">
        <v>65</v>
      </c>
      <c r="H227" s="239"/>
      <c r="I227" s="229">
        <f>(SUM('1.  LRAMVA Summary'!D$54:D$80)+SUM('1.  LRAMVA Summary'!D$81:D$82)*(MONTH($E227)-1)/12)*$H227</f>
        <v>0</v>
      </c>
      <c r="J227" s="229">
        <f>(SUM('1.  LRAMVA Summary'!E$54:E$80)+SUM('1.  LRAMVA Summary'!E$81:E$82)*(MONTH($E227)-1)/12)*$H227</f>
        <v>0</v>
      </c>
      <c r="K227" s="229">
        <f>(SUM('1.  LRAMVA Summary'!F$54:F$80)+SUM('1.  LRAMVA Summary'!F$81:F$82)*(MONTH($E227)-1)/12)*$H227</f>
        <v>0</v>
      </c>
      <c r="L227" s="229">
        <f>(SUM('1.  LRAMVA Summary'!G$54:G$80)+SUM('1.  LRAMVA Summary'!G$81:G$82)*(MONTH($E227)-1)/12)*$H227</f>
        <v>0</v>
      </c>
      <c r="M227" s="229">
        <f>(SUM('1.  LRAMVA Summary'!H$54:H$80)+SUM('1.  LRAMVA Summary'!H$81:H$82)*(MONTH($E227)-1)/12)*$H227</f>
        <v>0</v>
      </c>
      <c r="N227" s="229">
        <f>(SUM('1.  LRAMVA Summary'!I$54:I$80)+SUM('1.  LRAMVA Summary'!I$81:I$82)*(MONTH($E227)-1)/12)*$H227</f>
        <v>0</v>
      </c>
      <c r="O227" s="229">
        <f>(SUM('1.  LRAMVA Summary'!J$54:J$80)+SUM('1.  LRAMVA Summary'!J$81:J$82)*(MONTH($E227)-1)/12)*$H227</f>
        <v>0</v>
      </c>
      <c r="P227" s="229">
        <f>(SUM('1.  LRAMVA Summary'!K$54:K$80)+SUM('1.  LRAMVA Summary'!K$81:K$82)*(MONTH($E227)-1)/12)*$H227</f>
        <v>0</v>
      </c>
      <c r="Q227" s="229">
        <f>(SUM('1.  LRAMVA Summary'!L$54:L$80)+SUM('1.  LRAMVA Summary'!L$81:L$82)*(MONTH($E227)-1)/12)*$H227</f>
        <v>0</v>
      </c>
      <c r="R227" s="229">
        <f>(SUM('1.  LRAMVA Summary'!M$54:M$80)+SUM('1.  LRAMVA Summary'!M$81:M$82)*(MONTH($E227)-1)/12)*$H227</f>
        <v>0</v>
      </c>
      <c r="S227" s="229">
        <f>(SUM('1.  LRAMVA Summary'!N$54:N$80)+SUM('1.  LRAMVA Summary'!N$81:N$82)*(MONTH($E227)-1)/12)*$H227</f>
        <v>0</v>
      </c>
      <c r="T227" s="229">
        <f>(SUM('1.  LRAMVA Summary'!O$54:O$80)+SUM('1.  LRAMVA Summary'!O$81:O$82)*(MONTH($E227)-1)/12)*$H227</f>
        <v>0</v>
      </c>
      <c r="U227" s="229">
        <f>(SUM('1.  LRAMVA Summary'!P$54:P$80)+SUM('1.  LRAMVA Summary'!P$81:P$82)*(MONTH($E227)-1)/12)*$H227</f>
        <v>0</v>
      </c>
      <c r="V227" s="229">
        <f>(SUM('1.  LRAMVA Summary'!Q$54:Q$80)+SUM('1.  LRAMVA Summary'!Q$81:Q$82)*(MONTH($E227)-1)/12)*$H227</f>
        <v>0</v>
      </c>
      <c r="W227" s="230">
        <f t="shared" si="108"/>
        <v>0</v>
      </c>
    </row>
    <row r="228" spans="5:23">
      <c r="E228" s="213">
        <v>45748</v>
      </c>
      <c r="F228" s="213" t="s">
        <v>744</v>
      </c>
      <c r="G228" s="214" t="s">
        <v>66</v>
      </c>
      <c r="H228" s="239"/>
      <c r="I228" s="229">
        <f>(SUM('1.  LRAMVA Summary'!D$54:D$80)+SUM('1.  LRAMVA Summary'!D$81:D$82)*(MONTH($E228)-1)/12)*$H228</f>
        <v>0</v>
      </c>
      <c r="J228" s="229">
        <f>(SUM('1.  LRAMVA Summary'!E$54:E$80)+SUM('1.  LRAMVA Summary'!E$81:E$82)*(MONTH($E228)-1)/12)*$H228</f>
        <v>0</v>
      </c>
      <c r="K228" s="229">
        <f>(SUM('1.  LRAMVA Summary'!F$54:F$80)+SUM('1.  LRAMVA Summary'!F$81:F$82)*(MONTH($E228)-1)/12)*$H228</f>
        <v>0</v>
      </c>
      <c r="L228" s="229">
        <f>(SUM('1.  LRAMVA Summary'!G$54:G$80)+SUM('1.  LRAMVA Summary'!G$81:G$82)*(MONTH($E228)-1)/12)*$H228</f>
        <v>0</v>
      </c>
      <c r="M228" s="229">
        <f>(SUM('1.  LRAMVA Summary'!H$54:H$80)+SUM('1.  LRAMVA Summary'!H$81:H$82)*(MONTH($E228)-1)/12)*$H228</f>
        <v>0</v>
      </c>
      <c r="N228" s="229">
        <f>(SUM('1.  LRAMVA Summary'!I$54:I$80)+SUM('1.  LRAMVA Summary'!I$81:I$82)*(MONTH($E228)-1)/12)*$H228</f>
        <v>0</v>
      </c>
      <c r="O228" s="229">
        <f>(SUM('1.  LRAMVA Summary'!J$54:J$80)+SUM('1.  LRAMVA Summary'!J$81:J$82)*(MONTH($E228)-1)/12)*$H228</f>
        <v>0</v>
      </c>
      <c r="P228" s="229">
        <f>(SUM('1.  LRAMVA Summary'!K$54:K$80)+SUM('1.  LRAMVA Summary'!K$81:K$82)*(MONTH($E228)-1)/12)*$H228</f>
        <v>0</v>
      </c>
      <c r="Q228" s="229">
        <f>(SUM('1.  LRAMVA Summary'!L$54:L$80)+SUM('1.  LRAMVA Summary'!L$81:L$82)*(MONTH($E228)-1)/12)*$H228</f>
        <v>0</v>
      </c>
      <c r="R228" s="229">
        <f>(SUM('1.  LRAMVA Summary'!M$54:M$80)+SUM('1.  LRAMVA Summary'!M$81:M$82)*(MONTH($E228)-1)/12)*$H228</f>
        <v>0</v>
      </c>
      <c r="S228" s="229">
        <f>(SUM('1.  LRAMVA Summary'!N$54:N$80)+SUM('1.  LRAMVA Summary'!N$81:N$82)*(MONTH($E228)-1)/12)*$H228</f>
        <v>0</v>
      </c>
      <c r="T228" s="229">
        <f>(SUM('1.  LRAMVA Summary'!O$54:O$80)+SUM('1.  LRAMVA Summary'!O$81:O$82)*(MONTH($E228)-1)/12)*$H228</f>
        <v>0</v>
      </c>
      <c r="U228" s="229">
        <f>(SUM('1.  LRAMVA Summary'!P$54:P$80)+SUM('1.  LRAMVA Summary'!P$81:P$82)*(MONTH($E228)-1)/12)*$H228</f>
        <v>0</v>
      </c>
      <c r="V228" s="229">
        <f>(SUM('1.  LRAMVA Summary'!Q$54:Q$80)+SUM('1.  LRAMVA Summary'!Q$81:Q$82)*(MONTH($E228)-1)/12)*$H228</f>
        <v>0</v>
      </c>
      <c r="W228" s="230">
        <f t="shared" si="108"/>
        <v>0</v>
      </c>
    </row>
    <row r="229" spans="5:23">
      <c r="E229" s="213">
        <v>45778</v>
      </c>
      <c r="F229" s="213" t="s">
        <v>744</v>
      </c>
      <c r="G229" s="214" t="s">
        <v>66</v>
      </c>
      <c r="H229" s="239"/>
      <c r="I229" s="229">
        <f>(SUM('1.  LRAMVA Summary'!D$54:D$80)+SUM('1.  LRAMVA Summary'!D$81:D$82)*(MONTH($E229)-1)/12)*$H229</f>
        <v>0</v>
      </c>
      <c r="J229" s="229">
        <f>(SUM('1.  LRAMVA Summary'!E$54:E$80)+SUM('1.  LRAMVA Summary'!E$81:E$82)*(MONTH($E229)-1)/12)*$H229</f>
        <v>0</v>
      </c>
      <c r="K229" s="229">
        <f>(SUM('1.  LRAMVA Summary'!F$54:F$80)+SUM('1.  LRAMVA Summary'!F$81:F$82)*(MONTH($E229)-1)/12)*$H229</f>
        <v>0</v>
      </c>
      <c r="L229" s="229">
        <f>(SUM('1.  LRAMVA Summary'!G$54:G$80)+SUM('1.  LRAMVA Summary'!G$81:G$82)*(MONTH($E229)-1)/12)*$H229</f>
        <v>0</v>
      </c>
      <c r="M229" s="229">
        <f>(SUM('1.  LRAMVA Summary'!H$54:H$80)+SUM('1.  LRAMVA Summary'!H$81:H$82)*(MONTH($E229)-1)/12)*$H229</f>
        <v>0</v>
      </c>
      <c r="N229" s="229">
        <f>(SUM('1.  LRAMVA Summary'!I$54:I$80)+SUM('1.  LRAMVA Summary'!I$81:I$82)*(MONTH($E229)-1)/12)*$H229</f>
        <v>0</v>
      </c>
      <c r="O229" s="229">
        <f>(SUM('1.  LRAMVA Summary'!J$54:J$80)+SUM('1.  LRAMVA Summary'!J$81:J$82)*(MONTH($E229)-1)/12)*$H229</f>
        <v>0</v>
      </c>
      <c r="P229" s="229">
        <f>(SUM('1.  LRAMVA Summary'!K$54:K$80)+SUM('1.  LRAMVA Summary'!K$81:K$82)*(MONTH($E229)-1)/12)*$H229</f>
        <v>0</v>
      </c>
      <c r="Q229" s="229">
        <f>(SUM('1.  LRAMVA Summary'!L$54:L$80)+SUM('1.  LRAMVA Summary'!L$81:L$82)*(MONTH($E229)-1)/12)*$H229</f>
        <v>0</v>
      </c>
      <c r="R229" s="229">
        <f>(SUM('1.  LRAMVA Summary'!M$54:M$80)+SUM('1.  LRAMVA Summary'!M$81:M$82)*(MONTH($E229)-1)/12)*$H229</f>
        <v>0</v>
      </c>
      <c r="S229" s="229">
        <f>(SUM('1.  LRAMVA Summary'!N$54:N$80)+SUM('1.  LRAMVA Summary'!N$81:N$82)*(MONTH($E229)-1)/12)*$H229</f>
        <v>0</v>
      </c>
      <c r="T229" s="229">
        <f>(SUM('1.  LRAMVA Summary'!O$54:O$80)+SUM('1.  LRAMVA Summary'!O$81:O$82)*(MONTH($E229)-1)/12)*$H229</f>
        <v>0</v>
      </c>
      <c r="U229" s="229">
        <f>(SUM('1.  LRAMVA Summary'!P$54:P$80)+SUM('1.  LRAMVA Summary'!P$81:P$82)*(MONTH($E229)-1)/12)*$H229</f>
        <v>0</v>
      </c>
      <c r="V229" s="229">
        <f>(SUM('1.  LRAMVA Summary'!Q$54:Q$80)+SUM('1.  LRAMVA Summary'!Q$81:Q$82)*(MONTH($E229)-1)/12)*$H229</f>
        <v>0</v>
      </c>
      <c r="W229" s="230">
        <f t="shared" si="108"/>
        <v>0</v>
      </c>
    </row>
    <row r="230" spans="5:23">
      <c r="E230" s="213">
        <v>45809</v>
      </c>
      <c r="F230" s="213" t="s">
        <v>744</v>
      </c>
      <c r="G230" s="214" t="s">
        <v>66</v>
      </c>
      <c r="H230" s="239"/>
      <c r="I230" s="229">
        <f>(SUM('1.  LRAMVA Summary'!D$54:D$80)+SUM('1.  LRAMVA Summary'!D$81:D$82)*(MONTH($E230)-1)/12)*$H230</f>
        <v>0</v>
      </c>
      <c r="J230" s="229">
        <f>(SUM('1.  LRAMVA Summary'!E$54:E$80)+SUM('1.  LRAMVA Summary'!E$81:E$82)*(MONTH($E230)-1)/12)*$H230</f>
        <v>0</v>
      </c>
      <c r="K230" s="229">
        <f>(SUM('1.  LRAMVA Summary'!F$54:F$80)+SUM('1.  LRAMVA Summary'!F$81:F$82)*(MONTH($E230)-1)/12)*$H230</f>
        <v>0</v>
      </c>
      <c r="L230" s="229">
        <f>(SUM('1.  LRAMVA Summary'!G$54:G$80)+SUM('1.  LRAMVA Summary'!G$81:G$82)*(MONTH($E230)-1)/12)*$H230</f>
        <v>0</v>
      </c>
      <c r="M230" s="229">
        <f>(SUM('1.  LRAMVA Summary'!H$54:H$80)+SUM('1.  LRAMVA Summary'!H$81:H$82)*(MONTH($E230)-1)/12)*$H230</f>
        <v>0</v>
      </c>
      <c r="N230" s="229">
        <f>(SUM('1.  LRAMVA Summary'!I$54:I$80)+SUM('1.  LRAMVA Summary'!I$81:I$82)*(MONTH($E230)-1)/12)*$H230</f>
        <v>0</v>
      </c>
      <c r="O230" s="229">
        <f>(SUM('1.  LRAMVA Summary'!J$54:J$80)+SUM('1.  LRAMVA Summary'!J$81:J$82)*(MONTH($E230)-1)/12)*$H230</f>
        <v>0</v>
      </c>
      <c r="P230" s="229">
        <f>(SUM('1.  LRAMVA Summary'!K$54:K$80)+SUM('1.  LRAMVA Summary'!K$81:K$82)*(MONTH($E230)-1)/12)*$H230</f>
        <v>0</v>
      </c>
      <c r="Q230" s="229">
        <f>(SUM('1.  LRAMVA Summary'!L$54:L$80)+SUM('1.  LRAMVA Summary'!L$81:L$82)*(MONTH($E230)-1)/12)*$H230</f>
        <v>0</v>
      </c>
      <c r="R230" s="229">
        <f>(SUM('1.  LRAMVA Summary'!M$54:M$80)+SUM('1.  LRAMVA Summary'!M$81:M$82)*(MONTH($E230)-1)/12)*$H230</f>
        <v>0</v>
      </c>
      <c r="S230" s="229">
        <f>(SUM('1.  LRAMVA Summary'!N$54:N$80)+SUM('1.  LRAMVA Summary'!N$81:N$82)*(MONTH($E230)-1)/12)*$H230</f>
        <v>0</v>
      </c>
      <c r="T230" s="229">
        <f>(SUM('1.  LRAMVA Summary'!O$54:O$80)+SUM('1.  LRAMVA Summary'!O$81:O$82)*(MONTH($E230)-1)/12)*$H230</f>
        <v>0</v>
      </c>
      <c r="U230" s="229">
        <f>(SUM('1.  LRAMVA Summary'!P$54:P$80)+SUM('1.  LRAMVA Summary'!P$81:P$82)*(MONTH($E230)-1)/12)*$H230</f>
        <v>0</v>
      </c>
      <c r="V230" s="229">
        <f>(SUM('1.  LRAMVA Summary'!Q$54:Q$80)+SUM('1.  LRAMVA Summary'!Q$81:Q$82)*(MONTH($E230)-1)/12)*$H230</f>
        <v>0</v>
      </c>
      <c r="W230" s="230">
        <f t="shared" si="108"/>
        <v>0</v>
      </c>
    </row>
    <row r="231" spans="5:23">
      <c r="E231" s="213">
        <v>45839</v>
      </c>
      <c r="F231" s="213" t="s">
        <v>744</v>
      </c>
      <c r="G231" s="214" t="s">
        <v>68</v>
      </c>
      <c r="H231" s="239"/>
      <c r="I231" s="229">
        <f>(SUM('1.  LRAMVA Summary'!D$54:D$80)+SUM('1.  LRAMVA Summary'!D$81:D$82)*(MONTH($E231)-1)/12)*$H231</f>
        <v>0</v>
      </c>
      <c r="J231" s="229">
        <f>(SUM('1.  LRAMVA Summary'!E$54:E$80)+SUM('1.  LRAMVA Summary'!E$81:E$82)*(MONTH($E231)-1)/12)*$H231</f>
        <v>0</v>
      </c>
      <c r="K231" s="229">
        <f>(SUM('1.  LRAMVA Summary'!F$54:F$80)+SUM('1.  LRAMVA Summary'!F$81:F$82)*(MONTH($E231)-1)/12)*$H231</f>
        <v>0</v>
      </c>
      <c r="L231" s="229">
        <f>(SUM('1.  LRAMVA Summary'!G$54:G$80)+SUM('1.  LRAMVA Summary'!G$81:G$82)*(MONTH($E231)-1)/12)*$H231</f>
        <v>0</v>
      </c>
      <c r="M231" s="229">
        <f>(SUM('1.  LRAMVA Summary'!H$54:H$80)+SUM('1.  LRAMVA Summary'!H$81:H$82)*(MONTH($E231)-1)/12)*$H231</f>
        <v>0</v>
      </c>
      <c r="N231" s="229">
        <f>(SUM('1.  LRAMVA Summary'!I$54:I$80)+SUM('1.  LRAMVA Summary'!I$81:I$82)*(MONTH($E231)-1)/12)*$H231</f>
        <v>0</v>
      </c>
      <c r="O231" s="229">
        <f>(SUM('1.  LRAMVA Summary'!J$54:J$80)+SUM('1.  LRAMVA Summary'!J$81:J$82)*(MONTH($E231)-1)/12)*$H231</f>
        <v>0</v>
      </c>
      <c r="P231" s="229">
        <f>(SUM('1.  LRAMVA Summary'!K$54:K$80)+SUM('1.  LRAMVA Summary'!K$81:K$82)*(MONTH($E231)-1)/12)*$H231</f>
        <v>0</v>
      </c>
      <c r="Q231" s="229">
        <f>(SUM('1.  LRAMVA Summary'!L$54:L$80)+SUM('1.  LRAMVA Summary'!L$81:L$82)*(MONTH($E231)-1)/12)*$H231</f>
        <v>0</v>
      </c>
      <c r="R231" s="229">
        <f>(SUM('1.  LRAMVA Summary'!M$54:M$80)+SUM('1.  LRAMVA Summary'!M$81:M$82)*(MONTH($E231)-1)/12)*$H231</f>
        <v>0</v>
      </c>
      <c r="S231" s="229">
        <f>(SUM('1.  LRAMVA Summary'!N$54:N$80)+SUM('1.  LRAMVA Summary'!N$81:N$82)*(MONTH($E231)-1)/12)*$H231</f>
        <v>0</v>
      </c>
      <c r="T231" s="229">
        <f>(SUM('1.  LRAMVA Summary'!O$54:O$80)+SUM('1.  LRAMVA Summary'!O$81:O$82)*(MONTH($E231)-1)/12)*$H231</f>
        <v>0</v>
      </c>
      <c r="U231" s="229">
        <f>(SUM('1.  LRAMVA Summary'!P$54:P$80)+SUM('1.  LRAMVA Summary'!P$81:P$82)*(MONTH($E231)-1)/12)*$H231</f>
        <v>0</v>
      </c>
      <c r="V231" s="229">
        <f>(SUM('1.  LRAMVA Summary'!Q$54:Q$80)+SUM('1.  LRAMVA Summary'!Q$81:Q$82)*(MONTH($E231)-1)/12)*$H231</f>
        <v>0</v>
      </c>
      <c r="W231" s="230">
        <f t="shared" si="108"/>
        <v>0</v>
      </c>
    </row>
    <row r="232" spans="5:23">
      <c r="E232" s="213">
        <v>45870</v>
      </c>
      <c r="F232" s="213" t="s">
        <v>744</v>
      </c>
      <c r="G232" s="214" t="s">
        <v>68</v>
      </c>
      <c r="H232" s="239"/>
      <c r="I232" s="229">
        <f>(SUM('1.  LRAMVA Summary'!D$54:D$80)+SUM('1.  LRAMVA Summary'!D$81:D$82)*(MONTH($E232)-1)/12)*$H232</f>
        <v>0</v>
      </c>
      <c r="J232" s="229">
        <f>(SUM('1.  LRAMVA Summary'!E$54:E$80)+SUM('1.  LRAMVA Summary'!E$81:E$82)*(MONTH($E232)-1)/12)*$H232</f>
        <v>0</v>
      </c>
      <c r="K232" s="229">
        <f>(SUM('1.  LRAMVA Summary'!F$54:F$80)+SUM('1.  LRAMVA Summary'!F$81:F$82)*(MONTH($E232)-1)/12)*$H232</f>
        <v>0</v>
      </c>
      <c r="L232" s="229">
        <f>(SUM('1.  LRAMVA Summary'!G$54:G$80)+SUM('1.  LRAMVA Summary'!G$81:G$82)*(MONTH($E232)-1)/12)*$H232</f>
        <v>0</v>
      </c>
      <c r="M232" s="229">
        <f>(SUM('1.  LRAMVA Summary'!H$54:H$80)+SUM('1.  LRAMVA Summary'!H$81:H$82)*(MONTH($E232)-1)/12)*$H232</f>
        <v>0</v>
      </c>
      <c r="N232" s="229">
        <f>(SUM('1.  LRAMVA Summary'!I$54:I$80)+SUM('1.  LRAMVA Summary'!I$81:I$82)*(MONTH($E232)-1)/12)*$H232</f>
        <v>0</v>
      </c>
      <c r="O232" s="229">
        <f>(SUM('1.  LRAMVA Summary'!J$54:J$80)+SUM('1.  LRAMVA Summary'!J$81:J$82)*(MONTH($E232)-1)/12)*$H232</f>
        <v>0</v>
      </c>
      <c r="P232" s="229">
        <f>(SUM('1.  LRAMVA Summary'!K$54:K$80)+SUM('1.  LRAMVA Summary'!K$81:K$82)*(MONTH($E232)-1)/12)*$H232</f>
        <v>0</v>
      </c>
      <c r="Q232" s="229">
        <f>(SUM('1.  LRAMVA Summary'!L$54:L$80)+SUM('1.  LRAMVA Summary'!L$81:L$82)*(MONTH($E232)-1)/12)*$H232</f>
        <v>0</v>
      </c>
      <c r="R232" s="229">
        <f>(SUM('1.  LRAMVA Summary'!M$54:M$80)+SUM('1.  LRAMVA Summary'!M$81:M$82)*(MONTH($E232)-1)/12)*$H232</f>
        <v>0</v>
      </c>
      <c r="S232" s="229">
        <f>(SUM('1.  LRAMVA Summary'!N$54:N$80)+SUM('1.  LRAMVA Summary'!N$81:N$82)*(MONTH($E232)-1)/12)*$H232</f>
        <v>0</v>
      </c>
      <c r="T232" s="229">
        <f>(SUM('1.  LRAMVA Summary'!O$54:O$80)+SUM('1.  LRAMVA Summary'!O$81:O$82)*(MONTH($E232)-1)/12)*$H232</f>
        <v>0</v>
      </c>
      <c r="U232" s="229">
        <f>(SUM('1.  LRAMVA Summary'!P$54:P$80)+SUM('1.  LRAMVA Summary'!P$81:P$82)*(MONTH($E232)-1)/12)*$H232</f>
        <v>0</v>
      </c>
      <c r="V232" s="229">
        <f>(SUM('1.  LRAMVA Summary'!Q$54:Q$80)+SUM('1.  LRAMVA Summary'!Q$81:Q$82)*(MONTH($E232)-1)/12)*$H232</f>
        <v>0</v>
      </c>
      <c r="W232" s="230">
        <f t="shared" si="108"/>
        <v>0</v>
      </c>
    </row>
    <row r="233" spans="5:23">
      <c r="E233" s="213">
        <v>45901</v>
      </c>
      <c r="F233" s="213" t="s">
        <v>744</v>
      </c>
      <c r="G233" s="214" t="s">
        <v>68</v>
      </c>
      <c r="H233" s="239"/>
      <c r="I233" s="229">
        <f>(SUM('1.  LRAMVA Summary'!D$54:D$80)+SUM('1.  LRAMVA Summary'!D$81:D$82)*(MONTH($E233)-1)/12)*$H233</f>
        <v>0</v>
      </c>
      <c r="J233" s="229">
        <f>(SUM('1.  LRAMVA Summary'!E$54:E$80)+SUM('1.  LRAMVA Summary'!E$81:E$82)*(MONTH($E233)-1)/12)*$H233</f>
        <v>0</v>
      </c>
      <c r="K233" s="229">
        <f>(SUM('1.  LRAMVA Summary'!F$54:F$80)+SUM('1.  LRAMVA Summary'!F$81:F$82)*(MONTH($E233)-1)/12)*$H233</f>
        <v>0</v>
      </c>
      <c r="L233" s="229">
        <f>(SUM('1.  LRAMVA Summary'!G$54:G$80)+SUM('1.  LRAMVA Summary'!G$81:G$82)*(MONTH($E233)-1)/12)*$H233</f>
        <v>0</v>
      </c>
      <c r="M233" s="229">
        <f>(SUM('1.  LRAMVA Summary'!H$54:H$80)+SUM('1.  LRAMVA Summary'!H$81:H$82)*(MONTH($E233)-1)/12)*$H233</f>
        <v>0</v>
      </c>
      <c r="N233" s="229">
        <f>(SUM('1.  LRAMVA Summary'!I$54:I$80)+SUM('1.  LRAMVA Summary'!I$81:I$82)*(MONTH($E233)-1)/12)*$H233</f>
        <v>0</v>
      </c>
      <c r="O233" s="229">
        <f>(SUM('1.  LRAMVA Summary'!J$54:J$80)+SUM('1.  LRAMVA Summary'!J$81:J$82)*(MONTH($E233)-1)/12)*$H233</f>
        <v>0</v>
      </c>
      <c r="P233" s="229">
        <f>(SUM('1.  LRAMVA Summary'!K$54:K$80)+SUM('1.  LRAMVA Summary'!K$81:K$82)*(MONTH($E233)-1)/12)*$H233</f>
        <v>0</v>
      </c>
      <c r="Q233" s="229">
        <f>(SUM('1.  LRAMVA Summary'!L$54:L$80)+SUM('1.  LRAMVA Summary'!L$81:L$82)*(MONTH($E233)-1)/12)*$H233</f>
        <v>0</v>
      </c>
      <c r="R233" s="229">
        <f>(SUM('1.  LRAMVA Summary'!M$54:M$80)+SUM('1.  LRAMVA Summary'!M$81:M$82)*(MONTH($E233)-1)/12)*$H233</f>
        <v>0</v>
      </c>
      <c r="S233" s="229">
        <f>(SUM('1.  LRAMVA Summary'!N$54:N$80)+SUM('1.  LRAMVA Summary'!N$81:N$82)*(MONTH($E233)-1)/12)*$H233</f>
        <v>0</v>
      </c>
      <c r="T233" s="229">
        <f>(SUM('1.  LRAMVA Summary'!O$54:O$80)+SUM('1.  LRAMVA Summary'!O$81:O$82)*(MONTH($E233)-1)/12)*$H233</f>
        <v>0</v>
      </c>
      <c r="U233" s="229">
        <f>(SUM('1.  LRAMVA Summary'!P$54:P$80)+SUM('1.  LRAMVA Summary'!P$81:P$82)*(MONTH($E233)-1)/12)*$H233</f>
        <v>0</v>
      </c>
      <c r="V233" s="229">
        <f>(SUM('1.  LRAMVA Summary'!Q$54:Q$80)+SUM('1.  LRAMVA Summary'!Q$81:Q$82)*(MONTH($E233)-1)/12)*$H233</f>
        <v>0</v>
      </c>
      <c r="W233" s="230">
        <f t="shared" si="108"/>
        <v>0</v>
      </c>
    </row>
    <row r="234" spans="5:23">
      <c r="E234" s="213">
        <v>45931</v>
      </c>
      <c r="F234" s="213" t="s">
        <v>744</v>
      </c>
      <c r="G234" s="214" t="s">
        <v>69</v>
      </c>
      <c r="H234" s="239"/>
      <c r="I234" s="229">
        <f>(SUM('1.  LRAMVA Summary'!D$54:D$80)+SUM('1.  LRAMVA Summary'!D$81:D$82)*(MONTH($E234)-1)/12)*$H234</f>
        <v>0</v>
      </c>
      <c r="J234" s="229">
        <f>(SUM('1.  LRAMVA Summary'!E$54:E$80)+SUM('1.  LRAMVA Summary'!E$81:E$82)*(MONTH($E234)-1)/12)*$H234</f>
        <v>0</v>
      </c>
      <c r="K234" s="229">
        <f>(SUM('1.  LRAMVA Summary'!F$54:F$80)+SUM('1.  LRAMVA Summary'!F$81:F$82)*(MONTH($E234)-1)/12)*$H234</f>
        <v>0</v>
      </c>
      <c r="L234" s="229">
        <f>(SUM('1.  LRAMVA Summary'!G$54:G$80)+SUM('1.  LRAMVA Summary'!G$81:G$82)*(MONTH($E234)-1)/12)*$H234</f>
        <v>0</v>
      </c>
      <c r="M234" s="229">
        <f>(SUM('1.  LRAMVA Summary'!H$54:H$80)+SUM('1.  LRAMVA Summary'!H$81:H$82)*(MONTH($E234)-1)/12)*$H234</f>
        <v>0</v>
      </c>
      <c r="N234" s="229">
        <f>(SUM('1.  LRAMVA Summary'!I$54:I$80)+SUM('1.  LRAMVA Summary'!I$81:I$82)*(MONTH($E234)-1)/12)*$H234</f>
        <v>0</v>
      </c>
      <c r="O234" s="229">
        <f>(SUM('1.  LRAMVA Summary'!J$54:J$80)+SUM('1.  LRAMVA Summary'!J$81:J$82)*(MONTH($E234)-1)/12)*$H234</f>
        <v>0</v>
      </c>
      <c r="P234" s="229">
        <f>(SUM('1.  LRAMVA Summary'!K$54:K$80)+SUM('1.  LRAMVA Summary'!K$81:K$82)*(MONTH($E234)-1)/12)*$H234</f>
        <v>0</v>
      </c>
      <c r="Q234" s="229">
        <f>(SUM('1.  LRAMVA Summary'!L$54:L$80)+SUM('1.  LRAMVA Summary'!L$81:L$82)*(MONTH($E234)-1)/12)*$H234</f>
        <v>0</v>
      </c>
      <c r="R234" s="229">
        <f>(SUM('1.  LRAMVA Summary'!M$54:M$80)+SUM('1.  LRAMVA Summary'!M$81:M$82)*(MONTH($E234)-1)/12)*$H234</f>
        <v>0</v>
      </c>
      <c r="S234" s="229">
        <f>(SUM('1.  LRAMVA Summary'!N$54:N$80)+SUM('1.  LRAMVA Summary'!N$81:N$82)*(MONTH($E234)-1)/12)*$H234</f>
        <v>0</v>
      </c>
      <c r="T234" s="229">
        <f>(SUM('1.  LRAMVA Summary'!O$54:O$80)+SUM('1.  LRAMVA Summary'!O$81:O$82)*(MONTH($E234)-1)/12)*$H234</f>
        <v>0</v>
      </c>
      <c r="U234" s="229">
        <f>(SUM('1.  LRAMVA Summary'!P$54:P$80)+SUM('1.  LRAMVA Summary'!P$81:P$82)*(MONTH($E234)-1)/12)*$H234</f>
        <v>0</v>
      </c>
      <c r="V234" s="229">
        <f>(SUM('1.  LRAMVA Summary'!Q$54:Q$80)+SUM('1.  LRAMVA Summary'!Q$81:Q$82)*(MONTH($E234)-1)/12)*$H234</f>
        <v>0</v>
      </c>
      <c r="W234" s="230">
        <f t="shared" si="108"/>
        <v>0</v>
      </c>
    </row>
    <row r="235" spans="5:23">
      <c r="E235" s="213">
        <v>45962</v>
      </c>
      <c r="F235" s="213" t="s">
        <v>744</v>
      </c>
      <c r="G235" s="214" t="s">
        <v>69</v>
      </c>
      <c r="H235" s="239"/>
      <c r="I235" s="229">
        <f>(SUM('1.  LRAMVA Summary'!D$54:D$80)+SUM('1.  LRAMVA Summary'!D$81:D$82)*(MONTH($E235)-1)/12)*$H235</f>
        <v>0</v>
      </c>
      <c r="J235" s="229">
        <f>(SUM('1.  LRAMVA Summary'!E$54:E$80)+SUM('1.  LRAMVA Summary'!E$81:E$82)*(MONTH($E235)-1)/12)*$H235</f>
        <v>0</v>
      </c>
      <c r="K235" s="229">
        <f>(SUM('1.  LRAMVA Summary'!F$54:F$80)+SUM('1.  LRAMVA Summary'!F$81:F$82)*(MONTH($E235)-1)/12)*$H235</f>
        <v>0</v>
      </c>
      <c r="L235" s="229">
        <f>(SUM('1.  LRAMVA Summary'!G$54:G$80)+SUM('1.  LRAMVA Summary'!G$81:G$82)*(MONTH($E235)-1)/12)*$H235</f>
        <v>0</v>
      </c>
      <c r="M235" s="229">
        <f>(SUM('1.  LRAMVA Summary'!H$54:H$80)+SUM('1.  LRAMVA Summary'!H$81:H$82)*(MONTH($E235)-1)/12)*$H235</f>
        <v>0</v>
      </c>
      <c r="N235" s="229">
        <f>(SUM('1.  LRAMVA Summary'!I$54:I$80)+SUM('1.  LRAMVA Summary'!I$81:I$82)*(MONTH($E235)-1)/12)*$H235</f>
        <v>0</v>
      </c>
      <c r="O235" s="229">
        <f>(SUM('1.  LRAMVA Summary'!J$54:J$80)+SUM('1.  LRAMVA Summary'!J$81:J$82)*(MONTH($E235)-1)/12)*$H235</f>
        <v>0</v>
      </c>
      <c r="P235" s="229">
        <f>(SUM('1.  LRAMVA Summary'!K$54:K$80)+SUM('1.  LRAMVA Summary'!K$81:K$82)*(MONTH($E235)-1)/12)*$H235</f>
        <v>0</v>
      </c>
      <c r="Q235" s="229">
        <f>(SUM('1.  LRAMVA Summary'!L$54:L$80)+SUM('1.  LRAMVA Summary'!L$81:L$82)*(MONTH($E235)-1)/12)*$H235</f>
        <v>0</v>
      </c>
      <c r="R235" s="229">
        <f>(SUM('1.  LRAMVA Summary'!M$54:M$80)+SUM('1.  LRAMVA Summary'!M$81:M$82)*(MONTH($E235)-1)/12)*$H235</f>
        <v>0</v>
      </c>
      <c r="S235" s="229">
        <f>(SUM('1.  LRAMVA Summary'!N$54:N$80)+SUM('1.  LRAMVA Summary'!N$81:N$82)*(MONTH($E235)-1)/12)*$H235</f>
        <v>0</v>
      </c>
      <c r="T235" s="229">
        <f>(SUM('1.  LRAMVA Summary'!O$54:O$80)+SUM('1.  LRAMVA Summary'!O$81:O$82)*(MONTH($E235)-1)/12)*$H235</f>
        <v>0</v>
      </c>
      <c r="U235" s="229">
        <f>(SUM('1.  LRAMVA Summary'!P$54:P$80)+SUM('1.  LRAMVA Summary'!P$81:P$82)*(MONTH($E235)-1)/12)*$H235</f>
        <v>0</v>
      </c>
      <c r="V235" s="229">
        <f>(SUM('1.  LRAMVA Summary'!Q$54:Q$80)+SUM('1.  LRAMVA Summary'!Q$81:Q$82)*(MONTH($E235)-1)/12)*$H235</f>
        <v>0</v>
      </c>
      <c r="W235" s="230">
        <f t="shared" si="108"/>
        <v>0</v>
      </c>
    </row>
    <row r="236" spans="5:23">
      <c r="E236" s="213">
        <v>45992</v>
      </c>
      <c r="F236" s="213" t="s">
        <v>744</v>
      </c>
      <c r="G236" s="214" t="s">
        <v>69</v>
      </c>
      <c r="H236" s="239"/>
      <c r="I236" s="229">
        <f>(SUM('1.  LRAMVA Summary'!D$54:D$80)+SUM('1.  LRAMVA Summary'!D$81:D$82)*(MONTH($E236)-1)/12)*$H236</f>
        <v>0</v>
      </c>
      <c r="J236" s="229">
        <f>(SUM('1.  LRAMVA Summary'!E$54:E$80)+SUM('1.  LRAMVA Summary'!E$81:E$82)*(MONTH($E236)-1)/12)*$H236</f>
        <v>0</v>
      </c>
      <c r="K236" s="229">
        <f>(SUM('1.  LRAMVA Summary'!F$54:F$80)+SUM('1.  LRAMVA Summary'!F$81:F$82)*(MONTH($E236)-1)/12)*$H236</f>
        <v>0</v>
      </c>
      <c r="L236" s="229">
        <f>(SUM('1.  LRAMVA Summary'!G$54:G$80)+SUM('1.  LRAMVA Summary'!G$81:G$82)*(MONTH($E236)-1)/12)*$H236</f>
        <v>0</v>
      </c>
      <c r="M236" s="229">
        <f>(SUM('1.  LRAMVA Summary'!H$54:H$80)+SUM('1.  LRAMVA Summary'!H$81:H$82)*(MONTH($E236)-1)/12)*$H236</f>
        <v>0</v>
      </c>
      <c r="N236" s="229">
        <f>(SUM('1.  LRAMVA Summary'!I$54:I$80)+SUM('1.  LRAMVA Summary'!I$81:I$82)*(MONTH($E236)-1)/12)*$H236</f>
        <v>0</v>
      </c>
      <c r="O236" s="229">
        <f>(SUM('1.  LRAMVA Summary'!J$54:J$80)+SUM('1.  LRAMVA Summary'!J$81:J$82)*(MONTH($E236)-1)/12)*$H236</f>
        <v>0</v>
      </c>
      <c r="P236" s="229">
        <f>(SUM('1.  LRAMVA Summary'!K$54:K$80)+SUM('1.  LRAMVA Summary'!K$81:K$82)*(MONTH($E236)-1)/12)*$H236</f>
        <v>0</v>
      </c>
      <c r="Q236" s="229">
        <f>(SUM('1.  LRAMVA Summary'!L$54:L$80)+SUM('1.  LRAMVA Summary'!L$81:L$82)*(MONTH($E236)-1)/12)*$H236</f>
        <v>0</v>
      </c>
      <c r="R236" s="229">
        <f>(SUM('1.  LRAMVA Summary'!M$54:M$80)+SUM('1.  LRAMVA Summary'!M$81:M$82)*(MONTH($E236)-1)/12)*$H236</f>
        <v>0</v>
      </c>
      <c r="S236" s="229">
        <f>(SUM('1.  LRAMVA Summary'!N$54:N$80)+SUM('1.  LRAMVA Summary'!N$81:N$82)*(MONTH($E236)-1)/12)*$H236</f>
        <v>0</v>
      </c>
      <c r="T236" s="229">
        <f>(SUM('1.  LRAMVA Summary'!O$54:O$80)+SUM('1.  LRAMVA Summary'!O$81:O$82)*(MONTH($E236)-1)/12)*$H236</f>
        <v>0</v>
      </c>
      <c r="U236" s="229">
        <f>(SUM('1.  LRAMVA Summary'!P$54:P$80)+SUM('1.  LRAMVA Summary'!P$81:P$82)*(MONTH($E236)-1)/12)*$H236</f>
        <v>0</v>
      </c>
      <c r="V236" s="229">
        <f>(SUM('1.  LRAMVA Summary'!Q$54:Q$80)+SUM('1.  LRAMVA Summary'!Q$81:Q$82)*(MONTH($E236)-1)/12)*$H236</f>
        <v>0</v>
      </c>
      <c r="W236" s="230">
        <f>SUM(I236:V236)</f>
        <v>0</v>
      </c>
    </row>
    <row r="237" spans="5:23" ht="15.75" thickBot="1">
      <c r="E237" s="215" t="s">
        <v>742</v>
      </c>
      <c r="F237" s="215"/>
      <c r="G237" s="216"/>
      <c r="H237" s="217"/>
      <c r="I237" s="218">
        <f>SUM(I224:I236)</f>
        <v>0</v>
      </c>
      <c r="J237" s="218">
        <f>SUM(J224:J236)</f>
        <v>-118.01759749037886</v>
      </c>
      <c r="K237" s="218">
        <f t="shared" ref="K237:U237" si="109">SUM(K224:K236)</f>
        <v>443.88527960768755</v>
      </c>
      <c r="L237" s="218">
        <f t="shared" si="109"/>
        <v>0</v>
      </c>
      <c r="M237" s="218">
        <f>SUM(M224:M236)</f>
        <v>0</v>
      </c>
      <c r="N237" s="218">
        <f t="shared" si="109"/>
        <v>0</v>
      </c>
      <c r="O237" s="218">
        <f t="shared" si="109"/>
        <v>0</v>
      </c>
      <c r="P237" s="218">
        <f t="shared" si="109"/>
        <v>0</v>
      </c>
      <c r="Q237" s="218">
        <f t="shared" si="109"/>
        <v>0</v>
      </c>
      <c r="R237" s="218">
        <f t="shared" si="109"/>
        <v>0</v>
      </c>
      <c r="S237" s="218">
        <f t="shared" si="109"/>
        <v>0</v>
      </c>
      <c r="T237" s="218">
        <f t="shared" si="109"/>
        <v>0</v>
      </c>
      <c r="U237" s="218">
        <f t="shared" si="109"/>
        <v>0</v>
      </c>
      <c r="V237" s="218">
        <f>SUM(V224:V236)</f>
        <v>0</v>
      </c>
      <c r="W237" s="218">
        <f>SUM(W224:W236)</f>
        <v>325.86768211730868</v>
      </c>
    </row>
    <row r="238" spans="5:23" ht="15.75" thickTop="1">
      <c r="E238" s="219" t="s">
        <v>67</v>
      </c>
      <c r="F238" s="219"/>
      <c r="G238" s="220"/>
      <c r="H238" s="221"/>
      <c r="I238" s="222"/>
      <c r="J238" s="222"/>
      <c r="K238" s="222"/>
      <c r="L238" s="222"/>
      <c r="M238" s="222"/>
      <c r="N238" s="222"/>
      <c r="O238" s="222"/>
      <c r="P238" s="222"/>
      <c r="Q238" s="222"/>
      <c r="R238" s="222"/>
      <c r="S238" s="222"/>
      <c r="T238" s="222"/>
      <c r="U238" s="222"/>
      <c r="V238" s="222"/>
      <c r="W238" s="223"/>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62" fitToHeight="0" orientation="landscape" r:id="rId2"/>
  <rowBreaks count="4" manualBreakCount="4">
    <brk id="28" max="23" man="1"/>
    <brk id="72" max="23" man="1"/>
    <brk id="117" max="23" man="1"/>
    <brk id="162" max="23" man="1"/>
  </rowBreaks>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91"/>
  <sheetViews>
    <sheetView view="pageBreakPreview" topLeftCell="A8" zoomScale="60" zoomScaleNormal="90" workbookViewId="0">
      <pane xSplit="10" ySplit="19" topLeftCell="K63" activePane="bottomRight" state="frozen"/>
      <selection activeCell="A8" sqref="A8"/>
      <selection pane="topRight" activeCell="K8" sqref="K8"/>
      <selection pane="bottomLeft" activeCell="A27" sqref="A27"/>
      <selection pane="bottomRight" activeCell="J74" sqref="J74"/>
    </sheetView>
  </sheetViews>
  <sheetFormatPr defaultColWidth="9" defaultRowHeight="15" outlineLevelRow="1"/>
  <cols>
    <col min="1" max="1" width="6" style="12" customWidth="1"/>
    <col min="2" max="2" width="4.28515625" style="12" customWidth="1"/>
    <col min="3" max="3" width="11.42578125" style="12" customWidth="1"/>
    <col min="4" max="4" width="43.28515625" style="12" customWidth="1"/>
    <col min="5" max="5" width="35" style="12" bestFit="1" customWidth="1"/>
    <col min="6" max="6" width="14" style="12" customWidth="1"/>
    <col min="7" max="7" width="6.140625" style="12" customWidth="1"/>
    <col min="8" max="8" width="14.85546875" style="12" customWidth="1"/>
    <col min="9" max="9" width="23" style="634" customWidth="1"/>
    <col min="10" max="10" width="30.28515625" style="634" customWidth="1"/>
    <col min="11" max="11" width="2" style="16" customWidth="1"/>
    <col min="12" max="19" width="9" style="12" hidden="1" customWidth="1"/>
    <col min="20" max="22" width="9" style="12"/>
    <col min="23" max="41" width="0" style="12" hidden="1" customWidth="1"/>
    <col min="42" max="42" width="2" style="12" hidden="1" customWidth="1"/>
    <col min="43" max="43" width="12.5703125" style="12" hidden="1" customWidth="1"/>
    <col min="44" max="50" width="12" style="12" hidden="1" customWidth="1"/>
    <col min="51" max="51" width="12" style="12" customWidth="1"/>
    <col min="52" max="52" width="12.140625" style="12" bestFit="1" customWidth="1"/>
    <col min="53" max="53" width="12" style="12" bestFit="1" customWidth="1"/>
    <col min="54" max="64" width="12" style="12" hidden="1" customWidth="1"/>
    <col min="65" max="65" width="11.140625" style="12" hidden="1" customWidth="1"/>
    <col min="66" max="67" width="9.5703125" style="12" hidden="1" customWidth="1"/>
    <col min="68" max="72" width="0" style="12" hidden="1" customWidth="1"/>
    <col min="73" max="73" width="14" style="16" bestFit="1" customWidth="1"/>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6"/>
      <c r="G12" s="177"/>
      <c r="H12" s="178"/>
      <c r="K12" s="178"/>
      <c r="L12" s="176"/>
      <c r="M12" s="176"/>
      <c r="N12" s="176"/>
      <c r="O12" s="176"/>
      <c r="P12" s="176"/>
      <c r="Q12" s="179"/>
    </row>
    <row r="13" spans="2:73" s="9" customFormat="1" ht="25.5" customHeight="1" outlineLevel="1" thickBot="1">
      <c r="B13" s="550"/>
      <c r="D13" s="636" t="s">
        <v>406</v>
      </c>
      <c r="E13" s="17"/>
      <c r="F13" s="176"/>
      <c r="G13" s="177"/>
      <c r="H13" s="178"/>
      <c r="K13" s="178"/>
      <c r="L13" s="176"/>
      <c r="M13" s="176"/>
      <c r="N13" s="176"/>
      <c r="O13" s="176"/>
      <c r="P13" s="176"/>
      <c r="Q13" s="179"/>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5" t="s">
        <v>505</v>
      </c>
      <c r="C16" s="90"/>
      <c r="D16" s="614" t="s">
        <v>607</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601</v>
      </c>
      <c r="C17" s="90"/>
      <c r="D17" s="610" t="s">
        <v>581</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614</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613</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615</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696" t="s">
        <v>624</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1" t="s">
        <v>586</v>
      </c>
      <c r="H23" s="10"/>
      <c r="I23" s="10"/>
      <c r="J23" s="10"/>
    </row>
    <row r="24" spans="2:73" s="669" customFormat="1" ht="21" customHeight="1">
      <c r="B24" s="695" t="s">
        <v>590</v>
      </c>
      <c r="C24" s="819" t="s">
        <v>591</v>
      </c>
      <c r="D24" s="819"/>
      <c r="E24" s="819"/>
      <c r="F24" s="819"/>
      <c r="G24" s="819"/>
      <c r="H24" s="677" t="s">
        <v>588</v>
      </c>
      <c r="I24" s="677" t="s">
        <v>587</v>
      </c>
      <c r="J24" s="677" t="s">
        <v>589</v>
      </c>
      <c r="K24" s="668"/>
      <c r="L24" s="669" t="s">
        <v>591</v>
      </c>
      <c r="AQ24" s="669" t="s">
        <v>591</v>
      </c>
      <c r="BU24" s="668"/>
    </row>
    <row r="25" spans="2:73" s="249" customFormat="1" ht="49.5" customHeight="1">
      <c r="B25" s="244" t="s">
        <v>473</v>
      </c>
      <c r="C25" s="244" t="s">
        <v>211</v>
      </c>
      <c r="D25" s="627" t="s">
        <v>474</v>
      </c>
      <c r="E25" s="244" t="s">
        <v>208</v>
      </c>
      <c r="F25" s="244" t="s">
        <v>475</v>
      </c>
      <c r="G25" s="244" t="s">
        <v>476</v>
      </c>
      <c r="H25" s="627" t="s">
        <v>477</v>
      </c>
      <c r="I25" s="635" t="s">
        <v>579</v>
      </c>
      <c r="J25" s="642" t="s">
        <v>580</v>
      </c>
      <c r="K25" s="640"/>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90"/>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750"/>
      <c r="C27" s="606">
        <v>411</v>
      </c>
      <c r="D27" s="751" t="s">
        <v>113</v>
      </c>
      <c r="E27" s="750" t="s">
        <v>770</v>
      </c>
      <c r="F27" s="606"/>
      <c r="G27" s="750"/>
      <c r="H27" s="606">
        <v>2017</v>
      </c>
      <c r="I27" s="643" t="s">
        <v>573</v>
      </c>
      <c r="J27" s="643" t="s">
        <v>585</v>
      </c>
      <c r="K27" s="632"/>
      <c r="L27" s="752"/>
      <c r="M27" s="752"/>
      <c r="N27" s="752"/>
      <c r="O27" s="752"/>
      <c r="P27" s="752"/>
      <c r="Q27" s="752"/>
      <c r="R27" s="752" t="e">
        <f>+#REF!</f>
        <v>#REF!</v>
      </c>
      <c r="S27" s="752" t="e">
        <f>+#REF!</f>
        <v>#REF!</v>
      </c>
      <c r="T27" s="752"/>
      <c r="U27" s="752">
        <v>158</v>
      </c>
      <c r="V27" s="752"/>
      <c r="W27" s="752"/>
      <c r="X27" s="752"/>
      <c r="Y27" s="752"/>
      <c r="Z27" s="752"/>
      <c r="AA27" s="752"/>
      <c r="AB27" s="752"/>
      <c r="AC27" s="752"/>
      <c r="AD27" s="752"/>
      <c r="AE27" s="752"/>
      <c r="AF27" s="752"/>
      <c r="AG27" s="752"/>
      <c r="AH27" s="752"/>
      <c r="AI27" s="752"/>
      <c r="AJ27" s="752"/>
      <c r="AK27" s="752"/>
      <c r="AL27" s="752"/>
      <c r="AM27" s="752"/>
      <c r="AN27" s="752"/>
      <c r="AO27" s="752"/>
      <c r="AP27" s="632"/>
      <c r="AQ27" s="752"/>
      <c r="AR27" s="752"/>
      <c r="AS27" s="752"/>
      <c r="AT27" s="752"/>
      <c r="AU27" s="752"/>
      <c r="AV27" s="752"/>
      <c r="AW27" s="752" t="e">
        <f>+#REF!</f>
        <v>#REF!</v>
      </c>
      <c r="AX27" s="752"/>
      <c r="AY27" s="752"/>
      <c r="AZ27" s="752">
        <v>2330946</v>
      </c>
      <c r="BA27" s="752"/>
      <c r="BB27" s="752"/>
      <c r="BC27" s="752"/>
      <c r="BD27" s="752"/>
      <c r="BE27" s="752"/>
      <c r="BF27" s="752"/>
      <c r="BG27" s="752"/>
      <c r="BH27" s="752"/>
      <c r="BI27" s="752"/>
      <c r="BJ27" s="752"/>
      <c r="BK27" s="752"/>
      <c r="BL27" s="752"/>
      <c r="BM27" s="752"/>
      <c r="BN27" s="752"/>
      <c r="BO27" s="752"/>
      <c r="BP27" s="752"/>
      <c r="BQ27" s="752"/>
      <c r="BR27" s="752"/>
      <c r="BS27" s="752"/>
      <c r="BT27" s="752"/>
      <c r="BU27" s="16"/>
    </row>
    <row r="28" spans="2:73" s="17" customFormat="1" ht="15.75">
      <c r="B28" s="750"/>
      <c r="C28" s="750"/>
      <c r="D28" s="750" t="s">
        <v>118</v>
      </c>
      <c r="E28" s="750"/>
      <c r="F28" s="750"/>
      <c r="G28" s="750"/>
      <c r="H28" s="750">
        <v>2019</v>
      </c>
      <c r="I28" s="643"/>
      <c r="J28" s="643" t="s">
        <v>585</v>
      </c>
      <c r="K28" s="632"/>
      <c r="L28" s="752"/>
      <c r="M28" s="752"/>
      <c r="N28" s="752"/>
      <c r="O28" s="752"/>
      <c r="P28" s="752"/>
      <c r="Q28" s="752"/>
      <c r="R28" s="752"/>
      <c r="S28" s="752"/>
      <c r="T28" s="752"/>
      <c r="U28" s="752">
        <v>243</v>
      </c>
      <c r="V28" s="752"/>
      <c r="W28" s="752"/>
      <c r="X28" s="752"/>
      <c r="Y28" s="752"/>
      <c r="Z28" s="752"/>
      <c r="AA28" s="752"/>
      <c r="AB28" s="752"/>
      <c r="AC28" s="752"/>
      <c r="AD28" s="752"/>
      <c r="AE28" s="752"/>
      <c r="AF28" s="752"/>
      <c r="AG28" s="752"/>
      <c r="AH28" s="752"/>
      <c r="AI28" s="752"/>
      <c r="AJ28" s="752"/>
      <c r="AK28" s="752"/>
      <c r="AL28" s="752"/>
      <c r="AM28" s="752"/>
      <c r="AN28" s="752"/>
      <c r="AO28" s="752"/>
      <c r="AP28" s="632"/>
      <c r="AQ28" s="752"/>
      <c r="AR28" s="752"/>
      <c r="AS28" s="752"/>
      <c r="AT28" s="752"/>
      <c r="AU28" s="752"/>
      <c r="AV28" s="752"/>
      <c r="AW28" s="752"/>
      <c r="AX28" s="752"/>
      <c r="AY28" s="752"/>
      <c r="AZ28" s="752">
        <v>2435358</v>
      </c>
      <c r="BA28" s="752"/>
      <c r="BB28" s="752"/>
      <c r="BC28" s="752"/>
      <c r="BD28" s="752"/>
      <c r="BE28" s="752"/>
      <c r="BF28" s="752"/>
      <c r="BG28" s="752"/>
      <c r="BH28" s="752"/>
      <c r="BI28" s="752"/>
      <c r="BJ28" s="752"/>
      <c r="BK28" s="752"/>
      <c r="BL28" s="752"/>
      <c r="BM28" s="752"/>
      <c r="BN28" s="752"/>
      <c r="BO28" s="752"/>
      <c r="BP28" s="752"/>
      <c r="BQ28" s="752"/>
      <c r="BR28" s="752"/>
      <c r="BS28" s="752"/>
      <c r="BT28" s="752"/>
      <c r="BU28" s="16"/>
    </row>
    <row r="29" spans="2:73" s="17" customFormat="1" ht="16.5" customHeight="1">
      <c r="B29" s="750"/>
      <c r="C29" s="606">
        <v>423</v>
      </c>
      <c r="D29" s="606" t="s">
        <v>781</v>
      </c>
      <c r="E29" s="750" t="s">
        <v>770</v>
      </c>
      <c r="F29" s="606"/>
      <c r="G29" s="750"/>
      <c r="H29" s="606">
        <v>2017</v>
      </c>
      <c r="I29" s="643" t="s">
        <v>573</v>
      </c>
      <c r="J29" s="643" t="s">
        <v>585</v>
      </c>
      <c r="K29" s="632"/>
      <c r="L29" s="752"/>
      <c r="M29" s="752"/>
      <c r="N29" s="752"/>
      <c r="O29" s="752"/>
      <c r="P29" s="752"/>
      <c r="Q29" s="752"/>
      <c r="R29" s="752" t="e">
        <f>+#REF!</f>
        <v>#REF!</v>
      </c>
      <c r="S29" s="752" t="e">
        <f>+#REF!</f>
        <v>#REF!</v>
      </c>
      <c r="T29" s="752"/>
      <c r="U29" s="752">
        <v>0</v>
      </c>
      <c r="V29" s="752"/>
      <c r="W29" s="752"/>
      <c r="X29" s="752"/>
      <c r="Y29" s="752"/>
      <c r="Z29" s="752"/>
      <c r="AA29" s="752"/>
      <c r="AB29" s="752"/>
      <c r="AC29" s="752"/>
      <c r="AD29" s="752"/>
      <c r="AE29" s="752"/>
      <c r="AF29" s="752"/>
      <c r="AG29" s="752"/>
      <c r="AH29" s="752"/>
      <c r="AI29" s="752"/>
      <c r="AJ29" s="752"/>
      <c r="AK29" s="752"/>
      <c r="AL29" s="752"/>
      <c r="AM29" s="752"/>
      <c r="AN29" s="752"/>
      <c r="AO29" s="752"/>
      <c r="AP29" s="632"/>
      <c r="AQ29" s="752"/>
      <c r="AR29" s="752"/>
      <c r="AS29" s="752"/>
      <c r="AT29" s="752"/>
      <c r="AU29" s="752"/>
      <c r="AV29" s="752"/>
      <c r="AW29" s="752" t="e">
        <f>+#REF!</f>
        <v>#REF!</v>
      </c>
      <c r="AX29" s="752"/>
      <c r="AY29" s="752"/>
      <c r="AZ29" s="752">
        <v>0</v>
      </c>
      <c r="BA29" s="752"/>
      <c r="BB29" s="752"/>
      <c r="BC29" s="752"/>
      <c r="BD29" s="752"/>
      <c r="BE29" s="752"/>
      <c r="BF29" s="752"/>
      <c r="BG29" s="752"/>
      <c r="BH29" s="752"/>
      <c r="BI29" s="752"/>
      <c r="BJ29" s="752"/>
      <c r="BK29" s="752"/>
      <c r="BL29" s="752"/>
      <c r="BM29" s="752"/>
      <c r="BN29" s="752"/>
      <c r="BO29" s="752"/>
      <c r="BP29" s="752"/>
      <c r="BQ29" s="752"/>
      <c r="BR29" s="752"/>
      <c r="BS29" s="752"/>
      <c r="BT29" s="752"/>
      <c r="BU29" s="16"/>
    </row>
    <row r="30" spans="2:73" s="17" customFormat="1" ht="15.75">
      <c r="B30" s="750"/>
      <c r="C30" s="606">
        <v>67</v>
      </c>
      <c r="D30" s="606" t="s">
        <v>97</v>
      </c>
      <c r="E30" s="750">
        <v>2015</v>
      </c>
      <c r="F30" s="606"/>
      <c r="G30" s="750"/>
      <c r="H30" s="606">
        <v>2015</v>
      </c>
      <c r="I30" s="643" t="s">
        <v>571</v>
      </c>
      <c r="J30" s="643" t="s">
        <v>585</v>
      </c>
      <c r="K30" s="632"/>
      <c r="L30" s="752"/>
      <c r="M30" s="752"/>
      <c r="N30" s="752"/>
      <c r="O30" s="752"/>
      <c r="P30" s="752" t="e">
        <f>+#REF!</f>
        <v>#REF!</v>
      </c>
      <c r="Q30" s="752" t="e">
        <f>+#REF!</f>
        <v>#REF!</v>
      </c>
      <c r="R30" s="752" t="e">
        <f>+#REF!</f>
        <v>#REF!</v>
      </c>
      <c r="S30" s="752" t="e">
        <f>+#REF!</f>
        <v>#REF!</v>
      </c>
      <c r="T30" s="752"/>
      <c r="U30" s="752">
        <v>0</v>
      </c>
      <c r="V30" s="752"/>
      <c r="W30" s="752"/>
      <c r="X30" s="752"/>
      <c r="Y30" s="752"/>
      <c r="Z30" s="752"/>
      <c r="AA30" s="752"/>
      <c r="AB30" s="752"/>
      <c r="AC30" s="752"/>
      <c r="AD30" s="752"/>
      <c r="AE30" s="752"/>
      <c r="AF30" s="752"/>
      <c r="AG30" s="752"/>
      <c r="AH30" s="752"/>
      <c r="AI30" s="752"/>
      <c r="AJ30" s="752"/>
      <c r="AK30" s="752"/>
      <c r="AL30" s="752"/>
      <c r="AM30" s="752"/>
      <c r="AN30" s="752"/>
      <c r="AO30" s="752"/>
      <c r="AP30" s="632"/>
      <c r="AQ30" s="752"/>
      <c r="AR30" s="752"/>
      <c r="AS30" s="752"/>
      <c r="AT30" s="752"/>
      <c r="AU30" s="752" t="e">
        <f>+#REF!</f>
        <v>#REF!</v>
      </c>
      <c r="AV30" s="752" t="e">
        <f>+#REF!</f>
        <v>#REF!</v>
      </c>
      <c r="AW30" s="752" t="e">
        <f>+#REF!</f>
        <v>#REF!</v>
      </c>
      <c r="AX30" s="752"/>
      <c r="AY30" s="752"/>
      <c r="AZ30" s="752">
        <v>0</v>
      </c>
      <c r="BA30" s="752"/>
      <c r="BB30" s="752"/>
      <c r="BC30" s="752"/>
      <c r="BD30" s="752"/>
      <c r="BE30" s="752"/>
      <c r="BF30" s="752"/>
      <c r="BG30" s="752"/>
      <c r="BH30" s="752"/>
      <c r="BI30" s="752"/>
      <c r="BJ30" s="752"/>
      <c r="BK30" s="752"/>
      <c r="BL30" s="752"/>
      <c r="BM30" s="752"/>
      <c r="BN30" s="752"/>
      <c r="BO30" s="752"/>
      <c r="BP30" s="752"/>
      <c r="BQ30" s="752"/>
      <c r="BR30" s="752"/>
      <c r="BS30" s="752"/>
      <c r="BT30" s="752"/>
      <c r="BU30" s="16"/>
    </row>
    <row r="31" spans="2:73" s="17" customFormat="1" ht="15.75">
      <c r="B31" s="750"/>
      <c r="C31" s="606" t="s">
        <v>771</v>
      </c>
      <c r="D31" s="606" t="s">
        <v>22</v>
      </c>
      <c r="E31" s="750" t="s">
        <v>770</v>
      </c>
      <c r="F31" s="606" t="s">
        <v>773</v>
      </c>
      <c r="G31" s="750"/>
      <c r="H31" s="606">
        <v>2014</v>
      </c>
      <c r="I31" s="643" t="s">
        <v>570</v>
      </c>
      <c r="J31" s="643" t="s">
        <v>585</v>
      </c>
      <c r="K31" s="632"/>
      <c r="L31" s="752">
        <v>0</v>
      </c>
      <c r="M31" s="752">
        <v>0</v>
      </c>
      <c r="N31" s="752">
        <v>0</v>
      </c>
      <c r="O31" s="752" t="e">
        <f>+#REF!*1000</f>
        <v>#REF!</v>
      </c>
      <c r="P31" s="752" t="e">
        <f>+#REF!*1000</f>
        <v>#REF!</v>
      </c>
      <c r="Q31" s="752" t="e">
        <f>+#REF!*1000</f>
        <v>#REF!</v>
      </c>
      <c r="R31" s="752" t="e">
        <f>+#REF!*1000</f>
        <v>#REF!</v>
      </c>
      <c r="S31" s="752" t="e">
        <f>+#REF!*1000</f>
        <v>#REF!</v>
      </c>
      <c r="T31" s="752"/>
      <c r="U31" s="752">
        <v>262.09110629999998</v>
      </c>
      <c r="V31" s="752"/>
      <c r="W31" s="752"/>
      <c r="X31" s="752"/>
      <c r="Y31" s="752"/>
      <c r="Z31" s="752"/>
      <c r="AA31" s="752"/>
      <c r="AB31" s="752"/>
      <c r="AC31" s="752"/>
      <c r="AD31" s="752"/>
      <c r="AE31" s="752"/>
      <c r="AF31" s="752"/>
      <c r="AG31" s="752"/>
      <c r="AH31" s="752"/>
      <c r="AI31" s="752"/>
      <c r="AJ31" s="752"/>
      <c r="AK31" s="752"/>
      <c r="AL31" s="752"/>
      <c r="AM31" s="752"/>
      <c r="AN31" s="752"/>
      <c r="AO31" s="752"/>
      <c r="AP31" s="632"/>
      <c r="AQ31" s="752">
        <v>0</v>
      </c>
      <c r="AR31" s="752">
        <v>0</v>
      </c>
      <c r="AS31" s="752">
        <v>0</v>
      </c>
      <c r="AT31" s="752" t="e">
        <f>+#REF!*1000</f>
        <v>#REF!</v>
      </c>
      <c r="AU31" s="752" t="e">
        <f>+#REF!*1000</f>
        <v>#REF!</v>
      </c>
      <c r="AV31" s="752" t="e">
        <f>+#REF!*1000</f>
        <v>#REF!</v>
      </c>
      <c r="AW31" s="752" t="e">
        <f>+#REF!*1000</f>
        <v>#REF!</v>
      </c>
      <c r="AX31" s="752"/>
      <c r="AY31" s="752"/>
      <c r="AZ31" s="752">
        <v>2099599.8339999998</v>
      </c>
      <c r="BA31" s="752"/>
      <c r="BB31" s="752"/>
      <c r="BC31" s="752"/>
      <c r="BD31" s="752"/>
      <c r="BE31" s="752"/>
      <c r="BF31" s="752"/>
      <c r="BG31" s="752"/>
      <c r="BH31" s="752"/>
      <c r="BI31" s="752"/>
      <c r="BJ31" s="752"/>
      <c r="BK31" s="752"/>
      <c r="BL31" s="752"/>
      <c r="BM31" s="752"/>
      <c r="BN31" s="752"/>
      <c r="BO31" s="752"/>
      <c r="BP31" s="752"/>
      <c r="BQ31" s="752"/>
      <c r="BR31" s="752"/>
      <c r="BS31" s="752"/>
      <c r="BT31" s="752"/>
      <c r="BU31" s="16"/>
    </row>
    <row r="32" spans="2:73" s="17" customFormat="1" ht="15.75">
      <c r="B32" s="750"/>
      <c r="C32" s="606">
        <v>247</v>
      </c>
      <c r="D32" s="606" t="s">
        <v>113</v>
      </c>
      <c r="E32" s="750" t="s">
        <v>770</v>
      </c>
      <c r="F32" s="606"/>
      <c r="G32" s="750"/>
      <c r="H32" s="606">
        <v>2016</v>
      </c>
      <c r="I32" s="643" t="s">
        <v>572</v>
      </c>
      <c r="J32" s="643" t="s">
        <v>585</v>
      </c>
      <c r="K32" s="632"/>
      <c r="L32" s="752"/>
      <c r="M32" s="752"/>
      <c r="N32" s="752"/>
      <c r="O32" s="752"/>
      <c r="P32" s="752"/>
      <c r="Q32" s="752" t="e">
        <f>+#REF!</f>
        <v>#REF!</v>
      </c>
      <c r="R32" s="752" t="e">
        <f>+#REF!</f>
        <v>#REF!</v>
      </c>
      <c r="S32" s="752" t="e">
        <f>+#REF!</f>
        <v>#REF!</v>
      </c>
      <c r="T32" s="752"/>
      <c r="U32" s="752">
        <v>87</v>
      </c>
      <c r="V32" s="752"/>
      <c r="W32" s="752"/>
      <c r="X32" s="752"/>
      <c r="Y32" s="752"/>
      <c r="Z32" s="752"/>
      <c r="AA32" s="752"/>
      <c r="AB32" s="752"/>
      <c r="AC32" s="752"/>
      <c r="AD32" s="752"/>
      <c r="AE32" s="752"/>
      <c r="AF32" s="752"/>
      <c r="AG32" s="752"/>
      <c r="AH32" s="752"/>
      <c r="AI32" s="752"/>
      <c r="AJ32" s="752"/>
      <c r="AK32" s="752"/>
      <c r="AL32" s="752"/>
      <c r="AM32" s="752"/>
      <c r="AN32" s="752"/>
      <c r="AO32" s="752"/>
      <c r="AP32" s="632"/>
      <c r="AQ32" s="752"/>
      <c r="AR32" s="752"/>
      <c r="AS32" s="752"/>
      <c r="AT32" s="752"/>
      <c r="AU32" s="752"/>
      <c r="AV32" s="752" t="e">
        <f>+#REF!</f>
        <v>#REF!</v>
      </c>
      <c r="AW32" s="752" t="e">
        <f>+#REF!</f>
        <v>#REF!</v>
      </c>
      <c r="AX32" s="752"/>
      <c r="AY32" s="752"/>
      <c r="AZ32" s="752">
        <v>1352387</v>
      </c>
      <c r="BA32" s="752"/>
      <c r="BB32" s="752"/>
      <c r="BC32" s="752"/>
      <c r="BD32" s="752"/>
      <c r="BE32" s="752"/>
      <c r="BF32" s="752"/>
      <c r="BG32" s="752"/>
      <c r="BH32" s="752"/>
      <c r="BI32" s="752"/>
      <c r="BJ32" s="752"/>
      <c r="BK32" s="752"/>
      <c r="BL32" s="752"/>
      <c r="BM32" s="752"/>
      <c r="BN32" s="752"/>
      <c r="BO32" s="752"/>
      <c r="BP32" s="752"/>
      <c r="BQ32" s="752"/>
      <c r="BR32" s="752"/>
      <c r="BS32" s="752"/>
      <c r="BT32" s="752"/>
      <c r="BU32" s="16"/>
    </row>
    <row r="33" spans="2:73" s="17" customFormat="1" ht="15.75">
      <c r="B33" s="750"/>
      <c r="C33" s="606">
        <v>253</v>
      </c>
      <c r="D33" s="606" t="s">
        <v>118</v>
      </c>
      <c r="E33" s="750" t="s">
        <v>770</v>
      </c>
      <c r="F33" s="606"/>
      <c r="G33" s="750"/>
      <c r="H33" s="606">
        <v>2016</v>
      </c>
      <c r="I33" s="643" t="s">
        <v>572</v>
      </c>
      <c r="J33" s="643" t="s">
        <v>585</v>
      </c>
      <c r="K33" s="632"/>
      <c r="L33" s="752"/>
      <c r="M33" s="752"/>
      <c r="N33" s="752"/>
      <c r="O33" s="752"/>
      <c r="P33" s="752"/>
      <c r="Q33" s="752" t="e">
        <f>+#REF!</f>
        <v>#REF!</v>
      </c>
      <c r="R33" s="752" t="e">
        <f>+#REF!</f>
        <v>#REF!</v>
      </c>
      <c r="S33" s="752" t="e">
        <f>+#REF!</f>
        <v>#REF!</v>
      </c>
      <c r="T33" s="752"/>
      <c r="U33" s="752">
        <v>130</v>
      </c>
      <c r="V33" s="752"/>
      <c r="W33" s="752"/>
      <c r="X33" s="752"/>
      <c r="Y33" s="752"/>
      <c r="Z33" s="752"/>
      <c r="AA33" s="752"/>
      <c r="AB33" s="752"/>
      <c r="AC33" s="752"/>
      <c r="AD33" s="752"/>
      <c r="AE33" s="752"/>
      <c r="AF33" s="752"/>
      <c r="AG33" s="752"/>
      <c r="AH33" s="752"/>
      <c r="AI33" s="752"/>
      <c r="AJ33" s="752"/>
      <c r="AK33" s="752"/>
      <c r="AL33" s="752"/>
      <c r="AM33" s="752"/>
      <c r="AN33" s="752"/>
      <c r="AO33" s="752"/>
      <c r="AP33" s="632"/>
      <c r="AQ33" s="752"/>
      <c r="AR33" s="752"/>
      <c r="AS33" s="752"/>
      <c r="AT33" s="752"/>
      <c r="AU33" s="752"/>
      <c r="AV33" s="752" t="e">
        <f>+#REF!</f>
        <v>#REF!</v>
      </c>
      <c r="AW33" s="752" t="e">
        <f>+#REF!</f>
        <v>#REF!</v>
      </c>
      <c r="AX33" s="752"/>
      <c r="AY33" s="752"/>
      <c r="AZ33" s="752">
        <v>900661</v>
      </c>
      <c r="BA33" s="752"/>
      <c r="BB33" s="752"/>
      <c r="BC33" s="752"/>
      <c r="BD33" s="752"/>
      <c r="BE33" s="752"/>
      <c r="BF33" s="752"/>
      <c r="BG33" s="752"/>
      <c r="BH33" s="752"/>
      <c r="BI33" s="752"/>
      <c r="BJ33" s="752"/>
      <c r="BK33" s="752"/>
      <c r="BL33" s="752"/>
      <c r="BM33" s="752"/>
      <c r="BN33" s="752"/>
      <c r="BO33" s="752"/>
      <c r="BP33" s="752"/>
      <c r="BQ33" s="752"/>
      <c r="BR33" s="752"/>
      <c r="BS33" s="752"/>
      <c r="BT33" s="752"/>
      <c r="BU33" s="16"/>
    </row>
    <row r="34" spans="2:73" s="17" customFormat="1" ht="15.75">
      <c r="B34" s="750"/>
      <c r="C34" s="750"/>
      <c r="D34" s="750" t="s">
        <v>118</v>
      </c>
      <c r="E34" s="750" t="s">
        <v>767</v>
      </c>
      <c r="F34" s="750"/>
      <c r="G34" s="750"/>
      <c r="H34" s="750">
        <v>2018</v>
      </c>
      <c r="I34" s="643" t="s">
        <v>768</v>
      </c>
      <c r="J34" s="643" t="s">
        <v>585</v>
      </c>
      <c r="K34" s="632"/>
      <c r="L34" s="752"/>
      <c r="M34" s="752"/>
      <c r="N34" s="752"/>
      <c r="O34" s="752"/>
      <c r="P34" s="752"/>
      <c r="Q34" s="752"/>
      <c r="R34" s="752"/>
      <c r="S34" s="752">
        <v>78</v>
      </c>
      <c r="T34" s="752"/>
      <c r="U34" s="752">
        <v>78.456023211611779</v>
      </c>
      <c r="V34" s="752"/>
      <c r="W34" s="752"/>
      <c r="X34" s="752"/>
      <c r="Y34" s="752"/>
      <c r="Z34" s="752"/>
      <c r="AA34" s="752"/>
      <c r="AB34" s="752"/>
      <c r="AC34" s="752"/>
      <c r="AD34" s="752"/>
      <c r="AE34" s="752"/>
      <c r="AF34" s="752"/>
      <c r="AG34" s="752"/>
      <c r="AH34" s="752"/>
      <c r="AI34" s="752"/>
      <c r="AJ34" s="752"/>
      <c r="AK34" s="752"/>
      <c r="AL34" s="752"/>
      <c r="AM34" s="752"/>
      <c r="AN34" s="752"/>
      <c r="AO34" s="752"/>
      <c r="AP34" s="632"/>
      <c r="AQ34" s="752"/>
      <c r="AR34" s="752"/>
      <c r="AS34" s="752"/>
      <c r="AT34" s="752"/>
      <c r="AU34" s="752"/>
      <c r="AV34" s="752"/>
      <c r="AW34" s="752"/>
      <c r="AX34" s="752"/>
      <c r="AY34" s="752"/>
      <c r="AZ34" s="752">
        <v>743590.57582338946</v>
      </c>
      <c r="BA34" s="752"/>
      <c r="BB34" s="752"/>
      <c r="BC34" s="752"/>
      <c r="BD34" s="752"/>
      <c r="BE34" s="752"/>
      <c r="BF34" s="752"/>
      <c r="BG34" s="752"/>
      <c r="BH34" s="752"/>
      <c r="BI34" s="752"/>
      <c r="BJ34" s="752"/>
      <c r="BK34" s="752"/>
      <c r="BL34" s="752"/>
      <c r="BM34" s="752"/>
      <c r="BN34" s="752"/>
      <c r="BO34" s="752"/>
      <c r="BP34" s="752"/>
      <c r="BQ34" s="752"/>
      <c r="BR34" s="752"/>
      <c r="BS34" s="752"/>
      <c r="BT34" s="752"/>
      <c r="BU34" s="16"/>
    </row>
    <row r="35" spans="2:73" s="17" customFormat="1" ht="15.75">
      <c r="B35" s="750"/>
      <c r="C35" s="606">
        <v>417</v>
      </c>
      <c r="D35" s="606" t="s">
        <v>779</v>
      </c>
      <c r="E35" s="750" t="s">
        <v>770</v>
      </c>
      <c r="F35" s="606"/>
      <c r="G35" s="750"/>
      <c r="H35" s="606">
        <v>2017</v>
      </c>
      <c r="I35" s="643" t="s">
        <v>573</v>
      </c>
      <c r="J35" s="643" t="s">
        <v>585</v>
      </c>
      <c r="K35" s="632"/>
      <c r="L35" s="752"/>
      <c r="M35" s="752"/>
      <c r="N35" s="752"/>
      <c r="O35" s="752"/>
      <c r="P35" s="752"/>
      <c r="Q35" s="752"/>
      <c r="R35" s="752" t="e">
        <f>+#REF!</f>
        <v>#REF!</v>
      </c>
      <c r="S35" s="752" t="e">
        <f>+#REF!</f>
        <v>#REF!</v>
      </c>
      <c r="T35" s="752"/>
      <c r="U35" s="752">
        <v>588</v>
      </c>
      <c r="V35" s="752"/>
      <c r="W35" s="752"/>
      <c r="X35" s="752"/>
      <c r="Y35" s="752"/>
      <c r="Z35" s="752"/>
      <c r="AA35" s="752"/>
      <c r="AB35" s="752"/>
      <c r="AC35" s="752"/>
      <c r="AD35" s="752"/>
      <c r="AE35" s="752"/>
      <c r="AF35" s="752"/>
      <c r="AG35" s="752"/>
      <c r="AH35" s="752"/>
      <c r="AI35" s="752"/>
      <c r="AJ35" s="752"/>
      <c r="AK35" s="752"/>
      <c r="AL35" s="752"/>
      <c r="AM35" s="752"/>
      <c r="AN35" s="752"/>
      <c r="AO35" s="752"/>
      <c r="AP35" s="632"/>
      <c r="AQ35" s="752"/>
      <c r="AR35" s="752"/>
      <c r="AS35" s="752"/>
      <c r="AT35" s="752"/>
      <c r="AU35" s="752"/>
      <c r="AV35" s="752"/>
      <c r="AW35" s="752" t="e">
        <f>+#REF!</f>
        <v>#REF!</v>
      </c>
      <c r="AX35" s="752"/>
      <c r="AY35" s="752"/>
      <c r="AZ35" s="752">
        <v>3152614</v>
      </c>
      <c r="BA35" s="752"/>
      <c r="BB35" s="752"/>
      <c r="BC35" s="752"/>
      <c r="BD35" s="752"/>
      <c r="BE35" s="752"/>
      <c r="BF35" s="752"/>
      <c r="BG35" s="752"/>
      <c r="BH35" s="752"/>
      <c r="BI35" s="752"/>
      <c r="BJ35" s="752"/>
      <c r="BK35" s="752"/>
      <c r="BL35" s="752"/>
      <c r="BM35" s="752"/>
      <c r="BN35" s="752"/>
      <c r="BO35" s="752"/>
      <c r="BP35" s="752"/>
      <c r="BQ35" s="752"/>
      <c r="BR35" s="752"/>
      <c r="BS35" s="752"/>
      <c r="BT35" s="752"/>
      <c r="BU35" s="16"/>
    </row>
    <row r="36" spans="2:73" s="17" customFormat="1" ht="15.75">
      <c r="B36" s="750"/>
      <c r="C36" s="606">
        <v>151</v>
      </c>
      <c r="D36" s="606" t="s">
        <v>96</v>
      </c>
      <c r="E36" s="750" t="s">
        <v>775</v>
      </c>
      <c r="F36" s="606"/>
      <c r="G36" s="750"/>
      <c r="H36" s="606">
        <v>2015</v>
      </c>
      <c r="I36" s="643" t="s">
        <v>571</v>
      </c>
      <c r="J36" s="643" t="s">
        <v>578</v>
      </c>
      <c r="K36" s="632"/>
      <c r="L36" s="752"/>
      <c r="M36" s="752"/>
      <c r="N36" s="752"/>
      <c r="O36" s="752"/>
      <c r="P36" s="752" t="e">
        <f>+#REF!</f>
        <v>#REF!</v>
      </c>
      <c r="Q36" s="752" t="e">
        <f>+#REF!</f>
        <v>#REF!</v>
      </c>
      <c r="R36" s="752" t="e">
        <f>+#REF!</f>
        <v>#REF!</v>
      </c>
      <c r="S36" s="752" t="e">
        <f>+#REF!</f>
        <v>#REF!</v>
      </c>
      <c r="T36" s="752"/>
      <c r="U36" s="752">
        <v>0</v>
      </c>
      <c r="V36" s="752"/>
      <c r="W36" s="752"/>
      <c r="X36" s="752"/>
      <c r="Y36" s="752"/>
      <c r="Z36" s="752"/>
      <c r="AA36" s="752"/>
      <c r="AB36" s="752"/>
      <c r="AC36" s="752"/>
      <c r="AD36" s="752"/>
      <c r="AE36" s="752"/>
      <c r="AF36" s="752"/>
      <c r="AG36" s="752"/>
      <c r="AH36" s="752"/>
      <c r="AI36" s="752"/>
      <c r="AJ36" s="752"/>
      <c r="AK36" s="752"/>
      <c r="AL36" s="752"/>
      <c r="AM36" s="752"/>
      <c r="AN36" s="752"/>
      <c r="AO36" s="752"/>
      <c r="AP36" s="632"/>
      <c r="AQ36" s="752"/>
      <c r="AR36" s="752"/>
      <c r="AS36" s="752"/>
      <c r="AT36" s="752"/>
      <c r="AU36" s="752" t="e">
        <f>+#REF!</f>
        <v>#REF!</v>
      </c>
      <c r="AV36" s="752" t="e">
        <f>+#REF!</f>
        <v>#REF!</v>
      </c>
      <c r="AW36" s="752" t="e">
        <f>+#REF!</f>
        <v>#REF!</v>
      </c>
      <c r="AX36" s="752"/>
      <c r="AY36" s="752"/>
      <c r="AZ36" s="752">
        <v>1128</v>
      </c>
      <c r="BA36" s="752"/>
      <c r="BB36" s="752"/>
      <c r="BC36" s="752"/>
      <c r="BD36" s="752"/>
      <c r="BE36" s="752"/>
      <c r="BF36" s="752"/>
      <c r="BG36" s="752"/>
      <c r="BH36" s="752"/>
      <c r="BI36" s="752"/>
      <c r="BJ36" s="752"/>
      <c r="BK36" s="752"/>
      <c r="BL36" s="752"/>
      <c r="BM36" s="752"/>
      <c r="BN36" s="752"/>
      <c r="BO36" s="752"/>
      <c r="BP36" s="752"/>
      <c r="BQ36" s="752"/>
      <c r="BR36" s="752"/>
      <c r="BS36" s="752"/>
      <c r="BT36" s="752"/>
      <c r="BU36" s="16"/>
    </row>
    <row r="37" spans="2:73" s="17" customFormat="1" ht="15.75">
      <c r="B37" s="750"/>
      <c r="C37" s="606">
        <v>69</v>
      </c>
      <c r="D37" s="606" t="s">
        <v>96</v>
      </c>
      <c r="E37" s="750">
        <v>2015</v>
      </c>
      <c r="F37" s="606"/>
      <c r="G37" s="750"/>
      <c r="H37" s="606">
        <v>2015</v>
      </c>
      <c r="I37" s="643" t="s">
        <v>571</v>
      </c>
      <c r="J37" s="643" t="s">
        <v>585</v>
      </c>
      <c r="K37" s="632"/>
      <c r="L37" s="752"/>
      <c r="M37" s="752"/>
      <c r="N37" s="752"/>
      <c r="O37" s="752"/>
      <c r="P37" s="752" t="e">
        <f>+#REF!</f>
        <v>#REF!</v>
      </c>
      <c r="Q37" s="752" t="e">
        <f>+#REF!</f>
        <v>#REF!</v>
      </c>
      <c r="R37" s="752" t="e">
        <f>+#REF!</f>
        <v>#REF!</v>
      </c>
      <c r="S37" s="752" t="e">
        <f>+#REF!</f>
        <v>#REF!</v>
      </c>
      <c r="T37" s="752"/>
      <c r="U37" s="752">
        <v>7</v>
      </c>
      <c r="V37" s="752"/>
      <c r="W37" s="752"/>
      <c r="X37" s="752"/>
      <c r="Y37" s="752"/>
      <c r="Z37" s="752"/>
      <c r="AA37" s="752"/>
      <c r="AB37" s="752"/>
      <c r="AC37" s="752"/>
      <c r="AD37" s="752"/>
      <c r="AE37" s="752"/>
      <c r="AF37" s="752"/>
      <c r="AG37" s="752"/>
      <c r="AH37" s="752"/>
      <c r="AI37" s="752"/>
      <c r="AJ37" s="752"/>
      <c r="AK37" s="752"/>
      <c r="AL37" s="752"/>
      <c r="AM37" s="752"/>
      <c r="AN37" s="752"/>
      <c r="AO37" s="752"/>
      <c r="AP37" s="632"/>
      <c r="AQ37" s="752"/>
      <c r="AR37" s="752"/>
      <c r="AS37" s="752"/>
      <c r="AT37" s="752"/>
      <c r="AU37" s="752" t="e">
        <f>+#REF!</f>
        <v>#REF!</v>
      </c>
      <c r="AV37" s="752" t="e">
        <f>+#REF!</f>
        <v>#REF!</v>
      </c>
      <c r="AW37" s="752" t="e">
        <f>+#REF!</f>
        <v>#REF!</v>
      </c>
      <c r="AX37" s="752"/>
      <c r="AY37" s="752"/>
      <c r="AZ37" s="752">
        <v>108358</v>
      </c>
      <c r="BA37" s="752"/>
      <c r="BB37" s="752"/>
      <c r="BC37" s="752"/>
      <c r="BD37" s="752"/>
      <c r="BE37" s="752"/>
      <c r="BF37" s="752"/>
      <c r="BG37" s="752"/>
      <c r="BH37" s="752"/>
      <c r="BI37" s="752"/>
      <c r="BJ37" s="752"/>
      <c r="BK37" s="752"/>
      <c r="BL37" s="752"/>
      <c r="BM37" s="752"/>
      <c r="BN37" s="752"/>
      <c r="BO37" s="752"/>
      <c r="BP37" s="752"/>
      <c r="BQ37" s="752"/>
      <c r="BR37" s="752"/>
      <c r="BS37" s="752"/>
      <c r="BT37" s="752"/>
      <c r="BU37" s="16"/>
    </row>
    <row r="38" spans="2:73" s="17" customFormat="1" ht="15.75">
      <c r="B38" s="750"/>
      <c r="C38" s="750"/>
      <c r="D38" s="750" t="s">
        <v>95</v>
      </c>
      <c r="E38" s="750" t="s">
        <v>767</v>
      </c>
      <c r="F38" s="750"/>
      <c r="G38" s="750"/>
      <c r="H38" s="750">
        <v>2018</v>
      </c>
      <c r="I38" s="643" t="s">
        <v>768</v>
      </c>
      <c r="J38" s="643" t="s">
        <v>585</v>
      </c>
      <c r="K38" s="632"/>
      <c r="L38" s="752"/>
      <c r="M38" s="752"/>
      <c r="N38" s="752"/>
      <c r="O38" s="752"/>
      <c r="P38" s="752"/>
      <c r="Q38" s="752"/>
      <c r="R38" s="752"/>
      <c r="S38" s="752"/>
      <c r="T38" s="752"/>
      <c r="U38" s="752"/>
      <c r="V38" s="752"/>
      <c r="W38" s="752"/>
      <c r="X38" s="752"/>
      <c r="Y38" s="752"/>
      <c r="Z38" s="752"/>
      <c r="AA38" s="752"/>
      <c r="AB38" s="752"/>
      <c r="AC38" s="752"/>
      <c r="AD38" s="752"/>
      <c r="AE38" s="752"/>
      <c r="AF38" s="752"/>
      <c r="AG38" s="752"/>
      <c r="AH38" s="752"/>
      <c r="AI38" s="752"/>
      <c r="AJ38" s="752"/>
      <c r="AK38" s="752"/>
      <c r="AL38" s="752"/>
      <c r="AM38" s="752"/>
      <c r="AN38" s="752"/>
      <c r="AO38" s="752"/>
      <c r="AP38" s="632"/>
      <c r="AQ38" s="752"/>
      <c r="AR38" s="752"/>
      <c r="AS38" s="752"/>
      <c r="AT38" s="752"/>
      <c r="AU38" s="752"/>
      <c r="AV38" s="752"/>
      <c r="AW38" s="752"/>
      <c r="AX38" s="752"/>
      <c r="AY38" s="752"/>
      <c r="AZ38" s="752">
        <v>192521.92689164312</v>
      </c>
      <c r="BA38" s="752"/>
      <c r="BB38" s="752"/>
      <c r="BC38" s="752"/>
      <c r="BD38" s="752"/>
      <c r="BE38" s="752"/>
      <c r="BF38" s="752"/>
      <c r="BG38" s="752"/>
      <c r="BH38" s="752"/>
      <c r="BI38" s="752"/>
      <c r="BJ38" s="752"/>
      <c r="BK38" s="752"/>
      <c r="BL38" s="752"/>
      <c r="BM38" s="752"/>
      <c r="BN38" s="752"/>
      <c r="BO38" s="752"/>
      <c r="BP38" s="752"/>
      <c r="BQ38" s="752"/>
      <c r="BR38" s="752"/>
      <c r="BS38" s="752"/>
      <c r="BT38" s="752"/>
      <c r="BU38" s="16"/>
    </row>
    <row r="39" spans="2:73" s="17" customFormat="1" ht="15.75">
      <c r="B39" s="750"/>
      <c r="C39" s="606" t="s">
        <v>771</v>
      </c>
      <c r="D39" s="606" t="s">
        <v>21</v>
      </c>
      <c r="E39" s="750" t="s">
        <v>770</v>
      </c>
      <c r="F39" s="606" t="s">
        <v>773</v>
      </c>
      <c r="G39" s="750"/>
      <c r="H39" s="606">
        <v>2014</v>
      </c>
      <c r="I39" s="643" t="s">
        <v>570</v>
      </c>
      <c r="J39" s="643" t="s">
        <v>585</v>
      </c>
      <c r="K39" s="632"/>
      <c r="L39" s="752">
        <v>0</v>
      </c>
      <c r="M39" s="752">
        <v>0</v>
      </c>
      <c r="N39" s="752">
        <v>0</v>
      </c>
      <c r="O39" s="752" t="e">
        <f>+#REF!*1000</f>
        <v>#REF!</v>
      </c>
      <c r="P39" s="752" t="e">
        <f>+#REF!*1000</f>
        <v>#REF!</v>
      </c>
      <c r="Q39" s="752" t="e">
        <f>+#REF!*1000</f>
        <v>#REF!</v>
      </c>
      <c r="R39" s="752" t="e">
        <f>+#REF!*1000</f>
        <v>#REF!</v>
      </c>
      <c r="S39" s="752" t="e">
        <f>+#REF!*1000</f>
        <v>#REF!</v>
      </c>
      <c r="T39" s="752"/>
      <c r="U39" s="752">
        <v>45.809722090000001</v>
      </c>
      <c r="V39" s="752"/>
      <c r="W39" s="752"/>
      <c r="X39" s="752"/>
      <c r="Y39" s="752"/>
      <c r="Z39" s="752"/>
      <c r="AA39" s="752"/>
      <c r="AB39" s="752"/>
      <c r="AC39" s="752"/>
      <c r="AD39" s="752"/>
      <c r="AE39" s="752"/>
      <c r="AF39" s="752"/>
      <c r="AG39" s="752"/>
      <c r="AH39" s="752"/>
      <c r="AI39" s="752"/>
      <c r="AJ39" s="752"/>
      <c r="AK39" s="752"/>
      <c r="AL39" s="752"/>
      <c r="AM39" s="752"/>
      <c r="AN39" s="752"/>
      <c r="AO39" s="752"/>
      <c r="AP39" s="632"/>
      <c r="AQ39" s="752">
        <v>0</v>
      </c>
      <c r="AR39" s="752">
        <v>0</v>
      </c>
      <c r="AS39" s="752">
        <v>0</v>
      </c>
      <c r="AT39" s="752" t="e">
        <f>+#REF!*1000</f>
        <v>#REF!</v>
      </c>
      <c r="AU39" s="752" t="e">
        <f>+#REF!*1000</f>
        <v>#REF!</v>
      </c>
      <c r="AV39" s="752" t="e">
        <f>+#REF!*1000</f>
        <v>#REF!</v>
      </c>
      <c r="AW39" s="752" t="e">
        <f>+#REF!*1000</f>
        <v>#REF!</v>
      </c>
      <c r="AX39" s="752"/>
      <c r="AY39" s="752"/>
      <c r="AZ39" s="752">
        <v>184101.22510000001</v>
      </c>
      <c r="BA39" s="752"/>
      <c r="BB39" s="752"/>
      <c r="BC39" s="752"/>
      <c r="BD39" s="752"/>
      <c r="BE39" s="752"/>
      <c r="BF39" s="752"/>
      <c r="BG39" s="752"/>
      <c r="BH39" s="752"/>
      <c r="BI39" s="752"/>
      <c r="BJ39" s="752"/>
      <c r="BK39" s="752"/>
      <c r="BL39" s="752"/>
      <c r="BM39" s="752"/>
      <c r="BN39" s="752"/>
      <c r="BO39" s="752"/>
      <c r="BP39" s="752"/>
      <c r="BQ39" s="752"/>
      <c r="BR39" s="752"/>
      <c r="BS39" s="752"/>
      <c r="BT39" s="752"/>
      <c r="BU39" s="16"/>
    </row>
    <row r="40" spans="2:73" s="17" customFormat="1" ht="15.75">
      <c r="B40" s="750"/>
      <c r="C40" s="606">
        <v>150</v>
      </c>
      <c r="D40" s="606" t="s">
        <v>95</v>
      </c>
      <c r="E40" s="750" t="s">
        <v>775</v>
      </c>
      <c r="F40" s="606"/>
      <c r="G40" s="750"/>
      <c r="H40" s="606">
        <v>2015</v>
      </c>
      <c r="I40" s="643" t="s">
        <v>571</v>
      </c>
      <c r="J40" s="643" t="s">
        <v>578</v>
      </c>
      <c r="K40" s="632"/>
      <c r="L40" s="752"/>
      <c r="M40" s="752"/>
      <c r="N40" s="752"/>
      <c r="O40" s="752"/>
      <c r="P40" s="752" t="e">
        <f>+#REF!</f>
        <v>#REF!</v>
      </c>
      <c r="Q40" s="752" t="e">
        <f>+#REF!</f>
        <v>#REF!</v>
      </c>
      <c r="R40" s="752" t="e">
        <f>+#REF!</f>
        <v>#REF!</v>
      </c>
      <c r="S40" s="752" t="e">
        <f>+#REF!</f>
        <v>#REF!</v>
      </c>
      <c r="T40" s="752"/>
      <c r="U40" s="752">
        <v>5</v>
      </c>
      <c r="V40" s="752"/>
      <c r="W40" s="752"/>
      <c r="X40" s="752"/>
      <c r="Y40" s="752"/>
      <c r="Z40" s="752"/>
      <c r="AA40" s="752"/>
      <c r="AB40" s="752"/>
      <c r="AC40" s="752"/>
      <c r="AD40" s="752"/>
      <c r="AE40" s="752"/>
      <c r="AF40" s="752"/>
      <c r="AG40" s="752"/>
      <c r="AH40" s="752"/>
      <c r="AI40" s="752"/>
      <c r="AJ40" s="752"/>
      <c r="AK40" s="752"/>
      <c r="AL40" s="752"/>
      <c r="AM40" s="752"/>
      <c r="AN40" s="752"/>
      <c r="AO40" s="752"/>
      <c r="AP40" s="632"/>
      <c r="AQ40" s="752"/>
      <c r="AR40" s="752"/>
      <c r="AS40" s="752"/>
      <c r="AT40" s="752"/>
      <c r="AU40" s="752" t="e">
        <f>+#REF!</f>
        <v>#REF!</v>
      </c>
      <c r="AV40" s="752" t="e">
        <f>+#REF!</f>
        <v>#REF!</v>
      </c>
      <c r="AW40" s="752" t="e">
        <f>+#REF!</f>
        <v>#REF!</v>
      </c>
      <c r="AX40" s="752"/>
      <c r="AY40" s="752"/>
      <c r="AZ40" s="752">
        <v>71372</v>
      </c>
      <c r="BA40" s="752"/>
      <c r="BB40" s="752"/>
      <c r="BC40" s="752"/>
      <c r="BD40" s="752"/>
      <c r="BE40" s="752"/>
      <c r="BF40" s="752"/>
      <c r="BG40" s="752"/>
      <c r="BH40" s="752"/>
      <c r="BI40" s="752"/>
      <c r="BJ40" s="752"/>
      <c r="BK40" s="752"/>
      <c r="BL40" s="752"/>
      <c r="BM40" s="752"/>
      <c r="BN40" s="752"/>
      <c r="BO40" s="752"/>
      <c r="BP40" s="752"/>
      <c r="BQ40" s="752"/>
      <c r="BR40" s="752"/>
      <c r="BS40" s="752"/>
      <c r="BT40" s="752"/>
      <c r="BU40" s="16"/>
    </row>
    <row r="41" spans="2:73" s="17" customFormat="1" ht="15.75">
      <c r="B41" s="750"/>
      <c r="C41" s="606">
        <v>249</v>
      </c>
      <c r="D41" s="606" t="s">
        <v>777</v>
      </c>
      <c r="E41" s="750" t="s">
        <v>770</v>
      </c>
      <c r="F41" s="606"/>
      <c r="G41" s="750"/>
      <c r="H41" s="606">
        <v>2016</v>
      </c>
      <c r="I41" s="643" t="s">
        <v>572</v>
      </c>
      <c r="J41" s="643" t="s">
        <v>585</v>
      </c>
      <c r="K41" s="632"/>
      <c r="L41" s="752"/>
      <c r="M41" s="752"/>
      <c r="N41" s="752"/>
      <c r="O41" s="752"/>
      <c r="P41" s="752"/>
      <c r="Q41" s="752" t="e">
        <f>+#REF!</f>
        <v>#REF!</v>
      </c>
      <c r="R41" s="752" t="e">
        <f>+#REF!</f>
        <v>#REF!</v>
      </c>
      <c r="S41" s="752" t="e">
        <f>+#REF!</f>
        <v>#REF!</v>
      </c>
      <c r="T41" s="752"/>
      <c r="U41" s="752">
        <v>31</v>
      </c>
      <c r="V41" s="752"/>
      <c r="W41" s="752"/>
      <c r="X41" s="752"/>
      <c r="Y41" s="752"/>
      <c r="Z41" s="752"/>
      <c r="AA41" s="752"/>
      <c r="AB41" s="752"/>
      <c r="AC41" s="752"/>
      <c r="AD41" s="752"/>
      <c r="AE41" s="752"/>
      <c r="AF41" s="752"/>
      <c r="AG41" s="752"/>
      <c r="AH41" s="752"/>
      <c r="AI41" s="752"/>
      <c r="AJ41" s="752"/>
      <c r="AK41" s="752"/>
      <c r="AL41" s="752"/>
      <c r="AM41" s="752"/>
      <c r="AN41" s="752"/>
      <c r="AO41" s="752"/>
      <c r="AP41" s="632"/>
      <c r="AQ41" s="752"/>
      <c r="AR41" s="752"/>
      <c r="AS41" s="752"/>
      <c r="AT41" s="752"/>
      <c r="AU41" s="752"/>
      <c r="AV41" s="752" t="e">
        <f>+#REF!</f>
        <v>#REF!</v>
      </c>
      <c r="AW41" s="752" t="e">
        <f>+#REF!</f>
        <v>#REF!</v>
      </c>
      <c r="AX41" s="752"/>
      <c r="AY41" s="752"/>
      <c r="AZ41" s="752">
        <v>108688</v>
      </c>
      <c r="BA41" s="752"/>
      <c r="BB41" s="752"/>
      <c r="BC41" s="752"/>
      <c r="BD41" s="752"/>
      <c r="BE41" s="752"/>
      <c r="BF41" s="752"/>
      <c r="BG41" s="752"/>
      <c r="BH41" s="752"/>
      <c r="BI41" s="752"/>
      <c r="BJ41" s="752"/>
      <c r="BK41" s="752"/>
      <c r="BL41" s="752"/>
      <c r="BM41" s="752"/>
      <c r="BN41" s="752"/>
      <c r="BO41" s="752"/>
      <c r="BP41" s="752"/>
      <c r="BQ41" s="752"/>
      <c r="BR41" s="752"/>
      <c r="BS41" s="752"/>
      <c r="BT41" s="752"/>
      <c r="BU41" s="16"/>
    </row>
    <row r="42" spans="2:73" s="17" customFormat="1" ht="15.75">
      <c r="B42" s="750"/>
      <c r="C42" s="606">
        <v>68</v>
      </c>
      <c r="D42" s="606" t="s">
        <v>95</v>
      </c>
      <c r="E42" s="750">
        <v>2015</v>
      </c>
      <c r="F42" s="606"/>
      <c r="G42" s="750"/>
      <c r="H42" s="606">
        <v>2015</v>
      </c>
      <c r="I42" s="643" t="s">
        <v>571</v>
      </c>
      <c r="J42" s="643" t="s">
        <v>585</v>
      </c>
      <c r="K42" s="632"/>
      <c r="L42" s="752"/>
      <c r="M42" s="752"/>
      <c r="N42" s="752"/>
      <c r="O42" s="752"/>
      <c r="P42" s="752" t="e">
        <f>+#REF!</f>
        <v>#REF!</v>
      </c>
      <c r="Q42" s="752" t="e">
        <f>+#REF!</f>
        <v>#REF!</v>
      </c>
      <c r="R42" s="752" t="e">
        <f>+#REF!</f>
        <v>#REF!</v>
      </c>
      <c r="S42" s="752" t="e">
        <f>+#REF!</f>
        <v>#REF!</v>
      </c>
      <c r="T42" s="752"/>
      <c r="U42" s="752">
        <v>18</v>
      </c>
      <c r="V42" s="752"/>
      <c r="W42" s="752"/>
      <c r="X42" s="752"/>
      <c r="Y42" s="752"/>
      <c r="Z42" s="752"/>
      <c r="AA42" s="752"/>
      <c r="AB42" s="752"/>
      <c r="AC42" s="752"/>
      <c r="AD42" s="752"/>
      <c r="AE42" s="752"/>
      <c r="AF42" s="752"/>
      <c r="AG42" s="752"/>
      <c r="AH42" s="752"/>
      <c r="AI42" s="752"/>
      <c r="AJ42" s="752"/>
      <c r="AK42" s="752"/>
      <c r="AL42" s="752"/>
      <c r="AM42" s="752"/>
      <c r="AN42" s="752"/>
      <c r="AO42" s="752"/>
      <c r="AP42" s="632"/>
      <c r="AQ42" s="752"/>
      <c r="AR42" s="752"/>
      <c r="AS42" s="752"/>
      <c r="AT42" s="752"/>
      <c r="AU42" s="752" t="e">
        <f>+#REF!</f>
        <v>#REF!</v>
      </c>
      <c r="AV42" s="752" t="e">
        <f>+#REF!</f>
        <v>#REF!</v>
      </c>
      <c r="AW42" s="752" t="e">
        <f>+#REF!</f>
        <v>#REF!</v>
      </c>
      <c r="AX42" s="752"/>
      <c r="AY42" s="752"/>
      <c r="AZ42" s="752">
        <v>269265</v>
      </c>
      <c r="BA42" s="752"/>
      <c r="BB42" s="752"/>
      <c r="BC42" s="752"/>
      <c r="BD42" s="752"/>
      <c r="BE42" s="752"/>
      <c r="BF42" s="752"/>
      <c r="BG42" s="752"/>
      <c r="BH42" s="752"/>
      <c r="BI42" s="752"/>
      <c r="BJ42" s="752"/>
      <c r="BK42" s="752"/>
      <c r="BL42" s="752"/>
      <c r="BM42" s="752"/>
      <c r="BN42" s="752"/>
      <c r="BO42" s="752"/>
      <c r="BP42" s="752"/>
      <c r="BQ42" s="752"/>
      <c r="BR42" s="752"/>
      <c r="BS42" s="752"/>
      <c r="BT42" s="752"/>
      <c r="BU42" s="16"/>
    </row>
    <row r="43" spans="2:73" s="17" customFormat="1" ht="15.75">
      <c r="B43" s="750"/>
      <c r="C43" s="606" t="s">
        <v>769</v>
      </c>
      <c r="D43" s="606" t="s">
        <v>5</v>
      </c>
      <c r="E43" s="750" t="s">
        <v>770</v>
      </c>
      <c r="F43" s="606" t="s">
        <v>29</v>
      </c>
      <c r="G43" s="750"/>
      <c r="H43" s="606">
        <v>2014</v>
      </c>
      <c r="I43" s="643" t="s">
        <v>570</v>
      </c>
      <c r="J43" s="643" t="s">
        <v>585</v>
      </c>
      <c r="K43" s="632"/>
      <c r="L43" s="752">
        <v>0</v>
      </c>
      <c r="M43" s="752">
        <v>0</v>
      </c>
      <c r="N43" s="752">
        <v>0</v>
      </c>
      <c r="O43" s="752" t="e">
        <f>+#REF!*1000</f>
        <v>#REF!</v>
      </c>
      <c r="P43" s="752" t="e">
        <f>+#REF!*1000</f>
        <v>#REF!</v>
      </c>
      <c r="Q43" s="752" t="e">
        <f>+#REF!*1000</f>
        <v>#REF!</v>
      </c>
      <c r="R43" s="752" t="e">
        <f>+#REF!*1000</f>
        <v>#REF!</v>
      </c>
      <c r="S43" s="752" t="e">
        <f>+#REF!*1000</f>
        <v>#REF!</v>
      </c>
      <c r="T43" s="752"/>
      <c r="U43" s="752">
        <v>7.7566649400000003</v>
      </c>
      <c r="V43" s="752"/>
      <c r="W43" s="752"/>
      <c r="X43" s="752"/>
      <c r="Y43" s="752"/>
      <c r="Z43" s="752"/>
      <c r="AA43" s="752"/>
      <c r="AB43" s="752"/>
      <c r="AC43" s="752"/>
      <c r="AD43" s="752"/>
      <c r="AE43" s="752"/>
      <c r="AF43" s="752"/>
      <c r="AG43" s="752"/>
      <c r="AH43" s="752"/>
      <c r="AI43" s="752"/>
      <c r="AJ43" s="752"/>
      <c r="AK43" s="752"/>
      <c r="AL43" s="752"/>
      <c r="AM43" s="752"/>
      <c r="AN43" s="752"/>
      <c r="AO43" s="752"/>
      <c r="AP43" s="632"/>
      <c r="AQ43" s="752">
        <v>0</v>
      </c>
      <c r="AR43" s="752">
        <v>0</v>
      </c>
      <c r="AS43" s="752">
        <v>0</v>
      </c>
      <c r="AT43" s="752" t="e">
        <f>+#REF!*1000</f>
        <v>#REF!</v>
      </c>
      <c r="AU43" s="752" t="e">
        <f>+#REF!*1000</f>
        <v>#REF!</v>
      </c>
      <c r="AV43" s="752" t="e">
        <f>+#REF!*1000</f>
        <v>#REF!</v>
      </c>
      <c r="AW43" s="752" t="e">
        <f>+#REF!*1000</f>
        <v>#REF!</v>
      </c>
      <c r="AX43" s="752"/>
      <c r="AY43" s="752"/>
      <c r="AZ43" s="752">
        <v>117313.98639999999</v>
      </c>
      <c r="BA43" s="752"/>
      <c r="BB43" s="752"/>
      <c r="BC43" s="752"/>
      <c r="BD43" s="752"/>
      <c r="BE43" s="752"/>
      <c r="BF43" s="752"/>
      <c r="BG43" s="752"/>
      <c r="BH43" s="752"/>
      <c r="BI43" s="752"/>
      <c r="BJ43" s="752"/>
      <c r="BK43" s="752"/>
      <c r="BL43" s="752"/>
      <c r="BM43" s="752"/>
      <c r="BN43" s="752"/>
      <c r="BO43" s="752"/>
      <c r="BP43" s="752"/>
      <c r="BQ43" s="752"/>
      <c r="BR43" s="752"/>
      <c r="BS43" s="752"/>
      <c r="BT43" s="752"/>
      <c r="BU43" s="16"/>
    </row>
    <row r="44" spans="2:73" s="17" customFormat="1" ht="15.75">
      <c r="B44" s="750"/>
      <c r="C44" s="606">
        <v>418</v>
      </c>
      <c r="D44" s="606" t="s">
        <v>780</v>
      </c>
      <c r="E44" s="750" t="s">
        <v>770</v>
      </c>
      <c r="F44" s="606"/>
      <c r="G44" s="750"/>
      <c r="H44" s="606">
        <v>2017</v>
      </c>
      <c r="I44" s="643" t="s">
        <v>573</v>
      </c>
      <c r="J44" s="643" t="s">
        <v>585</v>
      </c>
      <c r="K44" s="632"/>
      <c r="L44" s="752"/>
      <c r="M44" s="752"/>
      <c r="N44" s="752"/>
      <c r="O44" s="752"/>
      <c r="P44" s="752"/>
      <c r="Q44" s="752"/>
      <c r="R44" s="752" t="e">
        <f>+#REF!</f>
        <v>#REF!</v>
      </c>
      <c r="S44" s="752" t="e">
        <f>+#REF!</f>
        <v>#REF!</v>
      </c>
      <c r="T44" s="752"/>
      <c r="U44" s="752">
        <v>31</v>
      </c>
      <c r="V44" s="752"/>
      <c r="W44" s="752"/>
      <c r="X44" s="752"/>
      <c r="Y44" s="752"/>
      <c r="Z44" s="752"/>
      <c r="AA44" s="752"/>
      <c r="AB44" s="752"/>
      <c r="AC44" s="752"/>
      <c r="AD44" s="752"/>
      <c r="AE44" s="752"/>
      <c r="AF44" s="752"/>
      <c r="AG44" s="752"/>
      <c r="AH44" s="752"/>
      <c r="AI44" s="752"/>
      <c r="AJ44" s="752"/>
      <c r="AK44" s="752"/>
      <c r="AL44" s="752"/>
      <c r="AM44" s="752"/>
      <c r="AN44" s="752"/>
      <c r="AO44" s="752"/>
      <c r="AP44" s="632"/>
      <c r="AQ44" s="752"/>
      <c r="AR44" s="752"/>
      <c r="AS44" s="752"/>
      <c r="AT44" s="752"/>
      <c r="AU44" s="752"/>
      <c r="AV44" s="752"/>
      <c r="AW44" s="752" t="e">
        <f>+#REF!</f>
        <v>#REF!</v>
      </c>
      <c r="AX44" s="752"/>
      <c r="AY44" s="752"/>
      <c r="AZ44" s="752">
        <v>150113</v>
      </c>
      <c r="BA44" s="752"/>
      <c r="BB44" s="752"/>
      <c r="BC44" s="752"/>
      <c r="BD44" s="752"/>
      <c r="BE44" s="752"/>
      <c r="BF44" s="752"/>
      <c r="BG44" s="752"/>
      <c r="BH44" s="752"/>
      <c r="BI44" s="752"/>
      <c r="BJ44" s="752"/>
      <c r="BK44" s="752"/>
      <c r="BL44" s="752"/>
      <c r="BM44" s="752"/>
      <c r="BN44" s="752"/>
      <c r="BO44" s="752"/>
      <c r="BP44" s="752"/>
      <c r="BQ44" s="752"/>
      <c r="BR44" s="752"/>
      <c r="BS44" s="752"/>
      <c r="BT44" s="752"/>
      <c r="BU44" s="16"/>
    </row>
    <row r="45" spans="2:73" s="17" customFormat="1" ht="15.75">
      <c r="B45" s="750"/>
      <c r="C45" s="750"/>
      <c r="D45" s="750" t="s">
        <v>114</v>
      </c>
      <c r="E45" s="750" t="s">
        <v>767</v>
      </c>
      <c r="F45" s="750"/>
      <c r="G45" s="750"/>
      <c r="H45" s="750">
        <v>2018</v>
      </c>
      <c r="I45" s="643" t="s">
        <v>768</v>
      </c>
      <c r="J45" s="643" t="s">
        <v>585</v>
      </c>
      <c r="K45" s="632"/>
      <c r="L45" s="752"/>
      <c r="M45" s="752"/>
      <c r="N45" s="752"/>
      <c r="O45" s="752"/>
      <c r="P45" s="752"/>
      <c r="Q45" s="752"/>
      <c r="R45" s="752"/>
      <c r="S45" s="752"/>
      <c r="T45" s="752"/>
      <c r="U45" s="752"/>
      <c r="V45" s="752"/>
      <c r="W45" s="752"/>
      <c r="X45" s="752"/>
      <c r="Y45" s="752"/>
      <c r="Z45" s="752"/>
      <c r="AA45" s="752"/>
      <c r="AB45" s="752"/>
      <c r="AC45" s="752"/>
      <c r="AD45" s="752"/>
      <c r="AE45" s="752"/>
      <c r="AF45" s="752"/>
      <c r="AG45" s="752"/>
      <c r="AH45" s="752"/>
      <c r="AI45" s="752"/>
      <c r="AJ45" s="752"/>
      <c r="AK45" s="752"/>
      <c r="AL45" s="752"/>
      <c r="AM45" s="752"/>
      <c r="AN45" s="752"/>
      <c r="AO45" s="752"/>
      <c r="AP45" s="632"/>
      <c r="AQ45" s="752"/>
      <c r="AR45" s="752"/>
      <c r="AS45" s="752"/>
      <c r="AT45" s="752"/>
      <c r="AU45" s="752"/>
      <c r="AV45" s="752"/>
      <c r="AW45" s="752"/>
      <c r="AX45" s="752"/>
      <c r="AY45" s="752"/>
      <c r="AZ45" s="752">
        <v>92294.853540000011</v>
      </c>
      <c r="BA45" s="752"/>
      <c r="BB45" s="752"/>
      <c r="BC45" s="752"/>
      <c r="BD45" s="752"/>
      <c r="BE45" s="752"/>
      <c r="BF45" s="752"/>
      <c r="BG45" s="752"/>
      <c r="BH45" s="752"/>
      <c r="BI45" s="752"/>
      <c r="BJ45" s="752"/>
      <c r="BK45" s="752"/>
      <c r="BL45" s="752"/>
      <c r="BM45" s="752"/>
      <c r="BN45" s="752"/>
      <c r="BO45" s="752"/>
      <c r="BP45" s="752"/>
      <c r="BQ45" s="752"/>
      <c r="BR45" s="752"/>
      <c r="BS45" s="752"/>
      <c r="BT45" s="752"/>
      <c r="BU45" s="16"/>
    </row>
    <row r="46" spans="2:73" s="17" customFormat="1" ht="15.75">
      <c r="B46" s="750"/>
      <c r="C46" s="606">
        <v>413</v>
      </c>
      <c r="D46" s="606" t="s">
        <v>777</v>
      </c>
      <c r="E46" s="750" t="s">
        <v>770</v>
      </c>
      <c r="F46" s="606"/>
      <c r="G46" s="750"/>
      <c r="H46" s="606">
        <v>2017</v>
      </c>
      <c r="I46" s="643" t="s">
        <v>573</v>
      </c>
      <c r="J46" s="643" t="s">
        <v>585</v>
      </c>
      <c r="K46" s="632"/>
      <c r="L46" s="752"/>
      <c r="M46" s="752"/>
      <c r="N46" s="752"/>
      <c r="O46" s="752"/>
      <c r="P46" s="752"/>
      <c r="Q46" s="752"/>
      <c r="R46" s="752" t="e">
        <f>+#REF!</f>
        <v>#REF!</v>
      </c>
      <c r="S46" s="752" t="e">
        <f>+#REF!</f>
        <v>#REF!</v>
      </c>
      <c r="T46" s="752"/>
      <c r="U46" s="752">
        <v>26</v>
      </c>
      <c r="V46" s="752"/>
      <c r="W46" s="752"/>
      <c r="X46" s="752"/>
      <c r="Y46" s="752"/>
      <c r="Z46" s="752"/>
      <c r="AA46" s="752"/>
      <c r="AB46" s="752"/>
      <c r="AC46" s="752"/>
      <c r="AD46" s="752"/>
      <c r="AE46" s="752"/>
      <c r="AF46" s="752"/>
      <c r="AG46" s="752"/>
      <c r="AH46" s="752"/>
      <c r="AI46" s="752"/>
      <c r="AJ46" s="752"/>
      <c r="AK46" s="752"/>
      <c r="AL46" s="752"/>
      <c r="AM46" s="752"/>
      <c r="AN46" s="752"/>
      <c r="AO46" s="752"/>
      <c r="AP46" s="632"/>
      <c r="AQ46" s="752"/>
      <c r="AR46" s="752"/>
      <c r="AS46" s="752"/>
      <c r="AT46" s="752"/>
      <c r="AU46" s="752"/>
      <c r="AV46" s="752"/>
      <c r="AW46" s="752" t="e">
        <f>+#REF!</f>
        <v>#REF!</v>
      </c>
      <c r="AX46" s="752"/>
      <c r="AY46" s="752"/>
      <c r="AZ46" s="752">
        <v>105990</v>
      </c>
      <c r="BA46" s="752"/>
      <c r="BB46" s="752"/>
      <c r="BC46" s="752"/>
      <c r="BD46" s="752"/>
      <c r="BE46" s="752"/>
      <c r="BF46" s="752"/>
      <c r="BG46" s="752"/>
      <c r="BH46" s="752"/>
      <c r="BI46" s="752"/>
      <c r="BJ46" s="752"/>
      <c r="BK46" s="752"/>
      <c r="BL46" s="752"/>
      <c r="BM46" s="752"/>
      <c r="BN46" s="752"/>
      <c r="BO46" s="752"/>
      <c r="BP46" s="752"/>
      <c r="BQ46" s="752"/>
      <c r="BR46" s="752"/>
      <c r="BS46" s="752"/>
      <c r="BT46" s="752"/>
      <c r="BU46" s="16"/>
    </row>
    <row r="47" spans="2:73" s="17" customFormat="1" ht="15.75">
      <c r="B47" s="750"/>
      <c r="C47" s="606">
        <v>238</v>
      </c>
      <c r="D47" s="606" t="s">
        <v>101</v>
      </c>
      <c r="E47" s="750" t="s">
        <v>776</v>
      </c>
      <c r="F47" s="606"/>
      <c r="G47" s="750"/>
      <c r="H47" s="606">
        <v>2015</v>
      </c>
      <c r="I47" s="643" t="s">
        <v>571</v>
      </c>
      <c r="J47" s="643" t="s">
        <v>578</v>
      </c>
      <c r="K47" s="632"/>
      <c r="L47" s="752"/>
      <c r="M47" s="752"/>
      <c r="N47" s="752"/>
      <c r="O47" s="752"/>
      <c r="P47" s="752" t="e">
        <f>+#REF!</f>
        <v>#REF!</v>
      </c>
      <c r="Q47" s="752" t="e">
        <f>+#REF!</f>
        <v>#REF!</v>
      </c>
      <c r="R47" s="752" t="e">
        <f>+#REF!</f>
        <v>#REF!</v>
      </c>
      <c r="S47" s="752" t="e">
        <f>+#REF!</f>
        <v>#REF!</v>
      </c>
      <c r="T47" s="752"/>
      <c r="U47" s="752">
        <v>1</v>
      </c>
      <c r="V47" s="752"/>
      <c r="W47" s="752"/>
      <c r="X47" s="752"/>
      <c r="Y47" s="752"/>
      <c r="Z47" s="752"/>
      <c r="AA47" s="752"/>
      <c r="AB47" s="752"/>
      <c r="AC47" s="752"/>
      <c r="AD47" s="752"/>
      <c r="AE47" s="752"/>
      <c r="AF47" s="752"/>
      <c r="AG47" s="752"/>
      <c r="AH47" s="752"/>
      <c r="AI47" s="752"/>
      <c r="AJ47" s="752"/>
      <c r="AK47" s="752"/>
      <c r="AL47" s="752"/>
      <c r="AM47" s="752"/>
      <c r="AN47" s="752"/>
      <c r="AO47" s="752"/>
      <c r="AP47" s="632"/>
      <c r="AQ47" s="752"/>
      <c r="AR47" s="752"/>
      <c r="AS47" s="752"/>
      <c r="AT47" s="752"/>
      <c r="AU47" s="752" t="e">
        <f>+#REF!</f>
        <v>#REF!</v>
      </c>
      <c r="AV47" s="752" t="e">
        <f>+#REF!</f>
        <v>#REF!</v>
      </c>
      <c r="AW47" s="752" t="e">
        <f>+#REF!</f>
        <v>#REF!</v>
      </c>
      <c r="AX47" s="752"/>
      <c r="AY47" s="752"/>
      <c r="AZ47" s="752">
        <v>5757</v>
      </c>
      <c r="BA47" s="752"/>
      <c r="BB47" s="752"/>
      <c r="BC47" s="752"/>
      <c r="BD47" s="752"/>
      <c r="BE47" s="752"/>
      <c r="BF47" s="752"/>
      <c r="BG47" s="752"/>
      <c r="BH47" s="752"/>
      <c r="BI47" s="752"/>
      <c r="BJ47" s="752"/>
      <c r="BK47" s="752"/>
      <c r="BL47" s="752"/>
      <c r="BM47" s="752"/>
      <c r="BN47" s="752"/>
      <c r="BO47" s="752"/>
      <c r="BP47" s="752"/>
      <c r="BQ47" s="752"/>
      <c r="BR47" s="752"/>
      <c r="BS47" s="752"/>
      <c r="BT47" s="752"/>
      <c r="BU47" s="16"/>
    </row>
    <row r="48" spans="2:73" s="17" customFormat="1" ht="15.75">
      <c r="B48" s="750"/>
      <c r="C48" s="606">
        <v>335</v>
      </c>
      <c r="D48" s="606" t="s">
        <v>118</v>
      </c>
      <c r="E48" s="750" t="s">
        <v>770</v>
      </c>
      <c r="F48" s="606"/>
      <c r="G48" s="750"/>
      <c r="H48" s="606">
        <v>2016</v>
      </c>
      <c r="I48" s="643" t="s">
        <v>572</v>
      </c>
      <c r="J48" s="643" t="s">
        <v>578</v>
      </c>
      <c r="K48" s="632"/>
      <c r="L48" s="752"/>
      <c r="M48" s="752"/>
      <c r="N48" s="752"/>
      <c r="O48" s="752"/>
      <c r="P48" s="752"/>
      <c r="Q48" s="752" t="e">
        <f>+#REF!</f>
        <v>#REF!</v>
      </c>
      <c r="R48" s="752" t="e">
        <f>+#REF!</f>
        <v>#REF!</v>
      </c>
      <c r="S48" s="752" t="e">
        <f>+#REF!</f>
        <v>#REF!</v>
      </c>
      <c r="T48" s="752"/>
      <c r="U48" s="752">
        <v>-2</v>
      </c>
      <c r="V48" s="752"/>
      <c r="W48" s="752"/>
      <c r="X48" s="752"/>
      <c r="Y48" s="752"/>
      <c r="Z48" s="752"/>
      <c r="AA48" s="752"/>
      <c r="AB48" s="752"/>
      <c r="AC48" s="752"/>
      <c r="AD48" s="752"/>
      <c r="AE48" s="752"/>
      <c r="AF48" s="752"/>
      <c r="AG48" s="752"/>
      <c r="AH48" s="752"/>
      <c r="AI48" s="752"/>
      <c r="AJ48" s="752"/>
      <c r="AK48" s="752"/>
      <c r="AL48" s="752"/>
      <c r="AM48" s="752"/>
      <c r="AN48" s="752"/>
      <c r="AO48" s="752"/>
      <c r="AP48" s="632"/>
      <c r="AQ48" s="752"/>
      <c r="AR48" s="752"/>
      <c r="AS48" s="752"/>
      <c r="AT48" s="752"/>
      <c r="AU48" s="752"/>
      <c r="AV48" s="752" t="e">
        <f>+#REF!</f>
        <v>#REF!</v>
      </c>
      <c r="AW48" s="752" t="e">
        <f>+#REF!</f>
        <v>#REF!</v>
      </c>
      <c r="AX48" s="752"/>
      <c r="AY48" s="752"/>
      <c r="AZ48" s="752">
        <v>55236</v>
      </c>
      <c r="BA48" s="752"/>
      <c r="BB48" s="752"/>
      <c r="BC48" s="752"/>
      <c r="BD48" s="752"/>
      <c r="BE48" s="752"/>
      <c r="BF48" s="752"/>
      <c r="BG48" s="752"/>
      <c r="BH48" s="752"/>
      <c r="BI48" s="752"/>
      <c r="BJ48" s="752"/>
      <c r="BK48" s="752"/>
      <c r="BL48" s="752"/>
      <c r="BM48" s="752"/>
      <c r="BN48" s="752"/>
      <c r="BO48" s="752"/>
      <c r="BP48" s="752"/>
      <c r="BQ48" s="752"/>
      <c r="BR48" s="752"/>
      <c r="BS48" s="752"/>
      <c r="BT48" s="752"/>
      <c r="BU48" s="16"/>
    </row>
    <row r="49" spans="2:73" s="17" customFormat="1" ht="15.75">
      <c r="B49" s="750"/>
      <c r="C49" s="606">
        <v>74</v>
      </c>
      <c r="D49" s="606" t="s">
        <v>101</v>
      </c>
      <c r="E49" s="750">
        <v>2015</v>
      </c>
      <c r="F49" s="606"/>
      <c r="G49" s="750"/>
      <c r="H49" s="606">
        <v>2015</v>
      </c>
      <c r="I49" s="643" t="s">
        <v>571</v>
      </c>
      <c r="J49" s="643" t="s">
        <v>585</v>
      </c>
      <c r="K49" s="632"/>
      <c r="L49" s="752"/>
      <c r="M49" s="752"/>
      <c r="N49" s="752"/>
      <c r="O49" s="752"/>
      <c r="P49" s="752" t="e">
        <f>+#REF!</f>
        <v>#REF!</v>
      </c>
      <c r="Q49" s="752" t="e">
        <f>+#REF!</f>
        <v>#REF!</v>
      </c>
      <c r="R49" s="752" t="e">
        <f>+#REF!</f>
        <v>#REF!</v>
      </c>
      <c r="S49" s="752" t="e">
        <f>+#REF!</f>
        <v>#REF!</v>
      </c>
      <c r="T49" s="752"/>
      <c r="U49" s="752">
        <v>11</v>
      </c>
      <c r="V49" s="752"/>
      <c r="W49" s="752"/>
      <c r="X49" s="752"/>
      <c r="Y49" s="752"/>
      <c r="Z49" s="752"/>
      <c r="AA49" s="752"/>
      <c r="AB49" s="752"/>
      <c r="AC49" s="752"/>
      <c r="AD49" s="752"/>
      <c r="AE49" s="752"/>
      <c r="AF49" s="752"/>
      <c r="AG49" s="752"/>
      <c r="AH49" s="752"/>
      <c r="AI49" s="752"/>
      <c r="AJ49" s="752"/>
      <c r="AK49" s="752"/>
      <c r="AL49" s="752"/>
      <c r="AM49" s="752"/>
      <c r="AN49" s="752"/>
      <c r="AO49" s="752"/>
      <c r="AP49" s="632"/>
      <c r="AQ49" s="752"/>
      <c r="AR49" s="752"/>
      <c r="AS49" s="752"/>
      <c r="AT49" s="752"/>
      <c r="AU49" s="752" t="e">
        <f>+#REF!</f>
        <v>#REF!</v>
      </c>
      <c r="AV49" s="752" t="e">
        <f>+#REF!</f>
        <v>#REF!</v>
      </c>
      <c r="AW49" s="752" t="e">
        <f>+#REF!</f>
        <v>#REF!</v>
      </c>
      <c r="AX49" s="752"/>
      <c r="AY49" s="752"/>
      <c r="AZ49" s="752">
        <v>47312</v>
      </c>
      <c r="BA49" s="752"/>
      <c r="BB49" s="752"/>
      <c r="BC49" s="752"/>
      <c r="BD49" s="752"/>
      <c r="BE49" s="752"/>
      <c r="BF49" s="752"/>
      <c r="BG49" s="752"/>
      <c r="BH49" s="752"/>
      <c r="BI49" s="752"/>
      <c r="BJ49" s="752"/>
      <c r="BK49" s="752"/>
      <c r="BL49" s="752"/>
      <c r="BM49" s="752"/>
      <c r="BN49" s="752"/>
      <c r="BO49" s="752"/>
      <c r="BP49" s="752"/>
      <c r="BQ49" s="752"/>
      <c r="BR49" s="752"/>
      <c r="BS49" s="752"/>
      <c r="BT49" s="752"/>
      <c r="BU49" s="16"/>
    </row>
    <row r="50" spans="2:73" s="17" customFormat="1" ht="15.75">
      <c r="B50" s="750"/>
      <c r="C50" s="606">
        <v>329</v>
      </c>
      <c r="D50" s="606" t="s">
        <v>113</v>
      </c>
      <c r="E50" s="750" t="s">
        <v>770</v>
      </c>
      <c r="F50" s="606"/>
      <c r="G50" s="750"/>
      <c r="H50" s="606">
        <v>2016</v>
      </c>
      <c r="I50" s="643" t="s">
        <v>572</v>
      </c>
      <c r="J50" s="643" t="s">
        <v>578</v>
      </c>
      <c r="K50" s="632"/>
      <c r="L50" s="752"/>
      <c r="M50" s="752"/>
      <c r="N50" s="752"/>
      <c r="O50" s="752"/>
      <c r="P50" s="752"/>
      <c r="Q50" s="752" t="e">
        <f>+#REF!</f>
        <v>#REF!</v>
      </c>
      <c r="R50" s="752" t="e">
        <f>+#REF!</f>
        <v>#REF!</v>
      </c>
      <c r="S50" s="752" t="e">
        <f>+#REF!</f>
        <v>#REF!</v>
      </c>
      <c r="T50" s="752"/>
      <c r="U50" s="752">
        <v>3</v>
      </c>
      <c r="V50" s="752"/>
      <c r="W50" s="752"/>
      <c r="X50" s="752"/>
      <c r="Y50" s="752"/>
      <c r="Z50" s="752"/>
      <c r="AA50" s="752"/>
      <c r="AB50" s="752"/>
      <c r="AC50" s="752"/>
      <c r="AD50" s="752"/>
      <c r="AE50" s="752"/>
      <c r="AF50" s="752"/>
      <c r="AG50" s="752"/>
      <c r="AH50" s="752"/>
      <c r="AI50" s="752"/>
      <c r="AJ50" s="752"/>
      <c r="AK50" s="752"/>
      <c r="AL50" s="752"/>
      <c r="AM50" s="752"/>
      <c r="AN50" s="752"/>
      <c r="AO50" s="752"/>
      <c r="AP50" s="632"/>
      <c r="AQ50" s="752"/>
      <c r="AR50" s="752"/>
      <c r="AS50" s="752"/>
      <c r="AT50" s="752"/>
      <c r="AU50" s="752"/>
      <c r="AV50" s="752" t="e">
        <f>+#REF!</f>
        <v>#REF!</v>
      </c>
      <c r="AW50" s="752" t="e">
        <f>+#REF!</f>
        <v>#REF!</v>
      </c>
      <c r="AX50" s="752"/>
      <c r="AY50" s="752"/>
      <c r="AZ50" s="752">
        <v>47936</v>
      </c>
      <c r="BA50" s="752"/>
      <c r="BB50" s="752"/>
      <c r="BC50" s="752"/>
      <c r="BD50" s="752"/>
      <c r="BE50" s="752"/>
      <c r="BF50" s="752"/>
      <c r="BG50" s="752"/>
      <c r="BH50" s="752"/>
      <c r="BI50" s="752"/>
      <c r="BJ50" s="752"/>
      <c r="BK50" s="752"/>
      <c r="BL50" s="752"/>
      <c r="BM50" s="752"/>
      <c r="BN50" s="752"/>
      <c r="BO50" s="752"/>
      <c r="BP50" s="752"/>
      <c r="BQ50" s="752"/>
      <c r="BR50" s="752"/>
      <c r="BS50" s="752"/>
      <c r="BT50" s="752"/>
      <c r="BU50" s="16"/>
    </row>
    <row r="51" spans="2:73" s="17" customFormat="1" ht="15.75">
      <c r="B51" s="750"/>
      <c r="C51" s="606">
        <v>237</v>
      </c>
      <c r="D51" s="606" t="s">
        <v>100</v>
      </c>
      <c r="E51" s="750" t="s">
        <v>776</v>
      </c>
      <c r="F51" s="606"/>
      <c r="G51" s="750"/>
      <c r="H51" s="606">
        <v>2015</v>
      </c>
      <c r="I51" s="643" t="s">
        <v>571</v>
      </c>
      <c r="J51" s="643" t="s">
        <v>578</v>
      </c>
      <c r="K51" s="632"/>
      <c r="L51" s="752"/>
      <c r="M51" s="752"/>
      <c r="N51" s="752"/>
      <c r="O51" s="752"/>
      <c r="P51" s="752" t="e">
        <f>+#REF!</f>
        <v>#REF!</v>
      </c>
      <c r="Q51" s="752" t="e">
        <f>+#REF!</f>
        <v>#REF!</v>
      </c>
      <c r="R51" s="752" t="e">
        <f>+#REF!</f>
        <v>#REF!</v>
      </c>
      <c r="S51" s="752" t="e">
        <f>+#REF!</f>
        <v>#REF!</v>
      </c>
      <c r="T51" s="752"/>
      <c r="U51" s="752">
        <v>31</v>
      </c>
      <c r="V51" s="752"/>
      <c r="W51" s="752"/>
      <c r="X51" s="752"/>
      <c r="Y51" s="752"/>
      <c r="Z51" s="752"/>
      <c r="AA51" s="752"/>
      <c r="AB51" s="752"/>
      <c r="AC51" s="752"/>
      <c r="AD51" s="752"/>
      <c r="AE51" s="752"/>
      <c r="AF51" s="752"/>
      <c r="AG51" s="752"/>
      <c r="AH51" s="752"/>
      <c r="AI51" s="752"/>
      <c r="AJ51" s="752"/>
      <c r="AK51" s="752"/>
      <c r="AL51" s="752"/>
      <c r="AM51" s="752"/>
      <c r="AN51" s="752"/>
      <c r="AO51" s="752"/>
      <c r="AP51" s="632"/>
      <c r="AQ51" s="752"/>
      <c r="AR51" s="752"/>
      <c r="AS51" s="752"/>
      <c r="AT51" s="752"/>
      <c r="AU51" s="752" t="e">
        <f>+#REF!</f>
        <v>#REF!</v>
      </c>
      <c r="AV51" s="752" t="e">
        <f>+#REF!</f>
        <v>#REF!</v>
      </c>
      <c r="AW51" s="752" t="e">
        <f>+#REF!</f>
        <v>#REF!</v>
      </c>
      <c r="AX51" s="752"/>
      <c r="AY51" s="752"/>
      <c r="AZ51" s="752">
        <v>251165</v>
      </c>
      <c r="BA51" s="752"/>
      <c r="BB51" s="752"/>
      <c r="BC51" s="752"/>
      <c r="BD51" s="752"/>
      <c r="BE51" s="752"/>
      <c r="BF51" s="752"/>
      <c r="BG51" s="752"/>
      <c r="BH51" s="752"/>
      <c r="BI51" s="752"/>
      <c r="BJ51" s="752"/>
      <c r="BK51" s="752"/>
      <c r="BL51" s="752"/>
      <c r="BM51" s="752"/>
      <c r="BN51" s="752"/>
      <c r="BO51" s="752"/>
      <c r="BP51" s="752"/>
      <c r="BQ51" s="752"/>
      <c r="BR51" s="752"/>
      <c r="BS51" s="752"/>
      <c r="BT51" s="752"/>
      <c r="BU51" s="16"/>
    </row>
    <row r="52" spans="2:73" s="17" customFormat="1" ht="15.75">
      <c r="B52" s="750"/>
      <c r="C52" s="606" t="s">
        <v>769</v>
      </c>
      <c r="D52" s="606" t="s">
        <v>3</v>
      </c>
      <c r="E52" s="750" t="s">
        <v>770</v>
      </c>
      <c r="F52" s="606" t="s">
        <v>29</v>
      </c>
      <c r="G52" s="750"/>
      <c r="H52" s="606">
        <v>2014</v>
      </c>
      <c r="I52" s="643" t="s">
        <v>570</v>
      </c>
      <c r="J52" s="643" t="s">
        <v>585</v>
      </c>
      <c r="K52" s="632"/>
      <c r="L52" s="752">
        <v>0</v>
      </c>
      <c r="M52" s="752">
        <v>0</v>
      </c>
      <c r="N52" s="752">
        <v>0</v>
      </c>
      <c r="O52" s="752" t="e">
        <f>+#REF!*1000</f>
        <v>#REF!</v>
      </c>
      <c r="P52" s="752" t="e">
        <f>+#REF!*1000</f>
        <v>#REF!</v>
      </c>
      <c r="Q52" s="752" t="e">
        <f>+#REF!*1000</f>
        <v>#REF!</v>
      </c>
      <c r="R52" s="752" t="e">
        <f>+#REF!*1000</f>
        <v>#REF!</v>
      </c>
      <c r="S52" s="752" t="e">
        <f>+#REF!*1000</f>
        <v>#REF!</v>
      </c>
      <c r="T52" s="752"/>
      <c r="U52" s="752">
        <v>22.872256203999999</v>
      </c>
      <c r="V52" s="752"/>
      <c r="W52" s="752"/>
      <c r="X52" s="752"/>
      <c r="Y52" s="752"/>
      <c r="Z52" s="752"/>
      <c r="AA52" s="752"/>
      <c r="AB52" s="752"/>
      <c r="AC52" s="752"/>
      <c r="AD52" s="752"/>
      <c r="AE52" s="752"/>
      <c r="AF52" s="752"/>
      <c r="AG52" s="752"/>
      <c r="AH52" s="752"/>
      <c r="AI52" s="752"/>
      <c r="AJ52" s="752"/>
      <c r="AK52" s="752"/>
      <c r="AL52" s="752"/>
      <c r="AM52" s="752"/>
      <c r="AN52" s="752"/>
      <c r="AO52" s="752"/>
      <c r="AP52" s="632"/>
      <c r="AQ52" s="752">
        <v>0</v>
      </c>
      <c r="AR52" s="752">
        <v>0</v>
      </c>
      <c r="AS52" s="752">
        <v>0</v>
      </c>
      <c r="AT52" s="752" t="e">
        <f>+#REF!*1000</f>
        <v>#REF!</v>
      </c>
      <c r="AU52" s="752" t="e">
        <f>+#REF!*1000</f>
        <v>#REF!</v>
      </c>
      <c r="AV52" s="752" t="e">
        <f>+#REF!*1000</f>
        <v>#REF!</v>
      </c>
      <c r="AW52" s="752" t="e">
        <f>+#REF!*1000</f>
        <v>#REF!</v>
      </c>
      <c r="AX52" s="752"/>
      <c r="AY52" s="752"/>
      <c r="AZ52" s="752">
        <v>43485.945112000001</v>
      </c>
      <c r="BA52" s="752"/>
      <c r="BB52" s="752"/>
      <c r="BC52" s="752"/>
      <c r="BD52" s="752"/>
      <c r="BE52" s="752"/>
      <c r="BF52" s="752"/>
      <c r="BG52" s="752"/>
      <c r="BH52" s="752"/>
      <c r="BI52" s="752"/>
      <c r="BJ52" s="752"/>
      <c r="BK52" s="752"/>
      <c r="BL52" s="752"/>
      <c r="BM52" s="752"/>
      <c r="BN52" s="752"/>
      <c r="BO52" s="752"/>
      <c r="BP52" s="752"/>
      <c r="BQ52" s="752"/>
      <c r="BR52" s="752"/>
      <c r="BS52" s="752"/>
      <c r="BT52" s="752"/>
      <c r="BU52" s="16"/>
    </row>
    <row r="53" spans="2:73">
      <c r="B53" s="750"/>
      <c r="C53" s="606">
        <v>155</v>
      </c>
      <c r="D53" s="606" t="s">
        <v>100</v>
      </c>
      <c r="E53" s="750" t="s">
        <v>775</v>
      </c>
      <c r="F53" s="606"/>
      <c r="G53" s="750"/>
      <c r="H53" s="606">
        <v>2015</v>
      </c>
      <c r="I53" s="643" t="s">
        <v>571</v>
      </c>
      <c r="J53" s="643" t="s">
        <v>578</v>
      </c>
      <c r="K53" s="632"/>
      <c r="L53" s="752"/>
      <c r="M53" s="752"/>
      <c r="N53" s="752"/>
      <c r="O53" s="752"/>
      <c r="P53" s="752" t="e">
        <f>+#REF!</f>
        <v>#REF!</v>
      </c>
      <c r="Q53" s="752" t="e">
        <f>+#REF!</f>
        <v>#REF!</v>
      </c>
      <c r="R53" s="752" t="e">
        <f>+#REF!</f>
        <v>#REF!</v>
      </c>
      <c r="S53" s="752" t="e">
        <f>+#REF!</f>
        <v>#REF!</v>
      </c>
      <c r="T53" s="752"/>
      <c r="U53" s="752">
        <v>8</v>
      </c>
      <c r="V53" s="752"/>
      <c r="W53" s="752"/>
      <c r="X53" s="752"/>
      <c r="Y53" s="752"/>
      <c r="Z53" s="752"/>
      <c r="AA53" s="752"/>
      <c r="AB53" s="752"/>
      <c r="AC53" s="752"/>
      <c r="AD53" s="752"/>
      <c r="AE53" s="752"/>
      <c r="AF53" s="752"/>
      <c r="AG53" s="752"/>
      <c r="AH53" s="752"/>
      <c r="AI53" s="752"/>
      <c r="AJ53" s="752"/>
      <c r="AK53" s="752"/>
      <c r="AL53" s="752"/>
      <c r="AM53" s="752"/>
      <c r="AN53" s="752"/>
      <c r="AO53" s="752"/>
      <c r="AP53" s="632"/>
      <c r="AQ53" s="752"/>
      <c r="AR53" s="752"/>
      <c r="AS53" s="752"/>
      <c r="AT53" s="752"/>
      <c r="AU53" s="752" t="e">
        <f>+#REF!</f>
        <v>#REF!</v>
      </c>
      <c r="AV53" s="752" t="e">
        <f>+#REF!</f>
        <v>#REF!</v>
      </c>
      <c r="AW53" s="752" t="e">
        <f>+#REF!</f>
        <v>#REF!</v>
      </c>
      <c r="AX53" s="752"/>
      <c r="AY53" s="752"/>
      <c r="AZ53" s="752">
        <v>70657</v>
      </c>
      <c r="BA53" s="752"/>
      <c r="BB53" s="752"/>
      <c r="BC53" s="752"/>
      <c r="BD53" s="752"/>
      <c r="BE53" s="752"/>
      <c r="BF53" s="752"/>
      <c r="BG53" s="752"/>
      <c r="BH53" s="752"/>
      <c r="BI53" s="752"/>
      <c r="BJ53" s="752"/>
      <c r="BK53" s="752"/>
      <c r="BL53" s="752"/>
      <c r="BM53" s="752"/>
      <c r="BN53" s="752"/>
      <c r="BO53" s="752"/>
      <c r="BP53" s="752"/>
      <c r="BQ53" s="752"/>
      <c r="BR53" s="752"/>
      <c r="BS53" s="752"/>
      <c r="BT53" s="752"/>
    </row>
    <row r="54" spans="2:73">
      <c r="B54" s="750"/>
      <c r="C54" s="606" t="s">
        <v>769</v>
      </c>
      <c r="D54" s="606" t="s">
        <v>4</v>
      </c>
      <c r="E54" s="750" t="s">
        <v>770</v>
      </c>
      <c r="F54" s="606" t="s">
        <v>29</v>
      </c>
      <c r="G54" s="750"/>
      <c r="H54" s="606">
        <v>2014</v>
      </c>
      <c r="I54" s="643" t="s">
        <v>570</v>
      </c>
      <c r="J54" s="643" t="s">
        <v>585</v>
      </c>
      <c r="K54" s="632"/>
      <c r="L54" s="752">
        <v>0</v>
      </c>
      <c r="M54" s="752">
        <v>0</v>
      </c>
      <c r="N54" s="752">
        <v>0</v>
      </c>
      <c r="O54" s="752" t="e">
        <f>+#REF!*1000</f>
        <v>#REF!</v>
      </c>
      <c r="P54" s="752" t="e">
        <f>+#REF!*1000</f>
        <v>#REF!</v>
      </c>
      <c r="Q54" s="752" t="e">
        <f>+#REF!*1000</f>
        <v>#REF!</v>
      </c>
      <c r="R54" s="752" t="e">
        <f>+#REF!*1000</f>
        <v>#REF!</v>
      </c>
      <c r="S54" s="752" t="e">
        <f>+#REF!*1000</f>
        <v>#REF!</v>
      </c>
      <c r="T54" s="752"/>
      <c r="U54" s="752">
        <v>2.6103511749999999</v>
      </c>
      <c r="V54" s="752"/>
      <c r="W54" s="752"/>
      <c r="X54" s="752"/>
      <c r="Y54" s="752"/>
      <c r="Z54" s="752"/>
      <c r="AA54" s="752"/>
      <c r="AB54" s="752"/>
      <c r="AC54" s="752"/>
      <c r="AD54" s="752"/>
      <c r="AE54" s="752"/>
      <c r="AF54" s="752"/>
      <c r="AG54" s="752"/>
      <c r="AH54" s="752"/>
      <c r="AI54" s="752"/>
      <c r="AJ54" s="752"/>
      <c r="AK54" s="752"/>
      <c r="AL54" s="752"/>
      <c r="AM54" s="752"/>
      <c r="AN54" s="752"/>
      <c r="AO54" s="752"/>
      <c r="AP54" s="632"/>
      <c r="AQ54" s="752">
        <v>0</v>
      </c>
      <c r="AR54" s="752">
        <v>0</v>
      </c>
      <c r="AS54" s="752">
        <v>0</v>
      </c>
      <c r="AT54" s="752" t="e">
        <f>+#REF!*1000</f>
        <v>#REF!</v>
      </c>
      <c r="AU54" s="752" t="e">
        <f>+#REF!*1000</f>
        <v>#REF!</v>
      </c>
      <c r="AV54" s="752" t="e">
        <f>+#REF!*1000</f>
        <v>#REF!</v>
      </c>
      <c r="AW54" s="752" t="e">
        <f>+#REF!*1000</f>
        <v>#REF!</v>
      </c>
      <c r="AX54" s="752"/>
      <c r="AY54" s="752"/>
      <c r="AZ54" s="752">
        <v>35126.237560000001</v>
      </c>
      <c r="BA54" s="752"/>
      <c r="BB54" s="752"/>
      <c r="BC54" s="752"/>
      <c r="BD54" s="752"/>
      <c r="BE54" s="752"/>
      <c r="BF54" s="752"/>
      <c r="BG54" s="752"/>
      <c r="BH54" s="752"/>
      <c r="BI54" s="752"/>
      <c r="BJ54" s="752"/>
      <c r="BK54" s="752"/>
      <c r="BL54" s="752"/>
      <c r="BM54" s="752"/>
      <c r="BN54" s="752"/>
      <c r="BO54" s="752"/>
      <c r="BP54" s="752"/>
      <c r="BQ54" s="752"/>
      <c r="BR54" s="752"/>
      <c r="BS54" s="752"/>
      <c r="BT54" s="752"/>
    </row>
    <row r="55" spans="2:73">
      <c r="B55" s="750"/>
      <c r="C55" s="606">
        <v>254</v>
      </c>
      <c r="D55" s="606" t="s">
        <v>119</v>
      </c>
      <c r="E55" s="750" t="s">
        <v>770</v>
      </c>
      <c r="F55" s="606"/>
      <c r="G55" s="750"/>
      <c r="H55" s="606">
        <v>2016</v>
      </c>
      <c r="I55" s="643" t="s">
        <v>572</v>
      </c>
      <c r="J55" s="643" t="s">
        <v>585</v>
      </c>
      <c r="K55" s="632"/>
      <c r="L55" s="752"/>
      <c r="M55" s="752"/>
      <c r="N55" s="752"/>
      <c r="O55" s="752"/>
      <c r="P55" s="752"/>
      <c r="Q55" s="752" t="e">
        <f>+#REF!</f>
        <v>#REF!</v>
      </c>
      <c r="R55" s="752" t="e">
        <f>+#REF!</f>
        <v>#REF!</v>
      </c>
      <c r="S55" s="752" t="e">
        <f>+#REF!</f>
        <v>#REF!</v>
      </c>
      <c r="T55" s="752"/>
      <c r="U55" s="752">
        <v>9</v>
      </c>
      <c r="V55" s="752"/>
      <c r="W55" s="752"/>
      <c r="X55" s="752"/>
      <c r="Y55" s="752"/>
      <c r="Z55" s="752"/>
      <c r="AA55" s="752"/>
      <c r="AB55" s="752"/>
      <c r="AC55" s="752"/>
      <c r="AD55" s="752"/>
      <c r="AE55" s="752"/>
      <c r="AF55" s="752"/>
      <c r="AG55" s="752"/>
      <c r="AH55" s="752"/>
      <c r="AI55" s="752"/>
      <c r="AJ55" s="752"/>
      <c r="AK55" s="752"/>
      <c r="AL55" s="752"/>
      <c r="AM55" s="752"/>
      <c r="AN55" s="752"/>
      <c r="AO55" s="752"/>
      <c r="AP55" s="632"/>
      <c r="AQ55" s="752"/>
      <c r="AR55" s="752"/>
      <c r="AS55" s="752"/>
      <c r="AT55" s="752"/>
      <c r="AU55" s="752"/>
      <c r="AV55" s="752" t="e">
        <f>+#REF!</f>
        <v>#REF!</v>
      </c>
      <c r="AW55" s="752" t="e">
        <f>+#REF!</f>
        <v>#REF!</v>
      </c>
      <c r="AX55" s="752"/>
      <c r="AY55" s="752"/>
      <c r="AZ55" s="752">
        <v>40529</v>
      </c>
      <c r="BA55" s="752"/>
      <c r="BB55" s="752"/>
      <c r="BC55" s="752"/>
      <c r="BD55" s="752"/>
      <c r="BE55" s="752"/>
      <c r="BF55" s="752"/>
      <c r="BG55" s="752"/>
      <c r="BH55" s="752"/>
      <c r="BI55" s="752"/>
      <c r="BJ55" s="752"/>
      <c r="BK55" s="752"/>
      <c r="BL55" s="752"/>
      <c r="BM55" s="752"/>
      <c r="BN55" s="752"/>
      <c r="BO55" s="752"/>
      <c r="BP55" s="752"/>
      <c r="BQ55" s="752"/>
      <c r="BR55" s="752"/>
      <c r="BS55" s="752"/>
      <c r="BT55" s="752"/>
    </row>
    <row r="56" spans="2:73">
      <c r="B56" s="750"/>
      <c r="C56" s="750"/>
      <c r="D56" s="606" t="s">
        <v>780</v>
      </c>
      <c r="E56" s="750"/>
      <c r="F56" s="750"/>
      <c r="G56" s="750"/>
      <c r="H56" s="750">
        <v>2019</v>
      </c>
      <c r="I56" s="643"/>
      <c r="J56" s="643" t="s">
        <v>585</v>
      </c>
      <c r="K56" s="632"/>
      <c r="L56" s="752"/>
      <c r="M56" s="752"/>
      <c r="N56" s="752"/>
      <c r="O56" s="752"/>
      <c r="P56" s="752"/>
      <c r="Q56" s="752"/>
      <c r="R56" s="752"/>
      <c r="S56" s="752"/>
      <c r="T56" s="752"/>
      <c r="U56" s="752">
        <v>2</v>
      </c>
      <c r="V56" s="752"/>
      <c r="W56" s="752"/>
      <c r="X56" s="752"/>
      <c r="Y56" s="752"/>
      <c r="Z56" s="752"/>
      <c r="AA56" s="752"/>
      <c r="AB56" s="752"/>
      <c r="AC56" s="752"/>
      <c r="AD56" s="752"/>
      <c r="AE56" s="752"/>
      <c r="AF56" s="752"/>
      <c r="AG56" s="752"/>
      <c r="AH56" s="752"/>
      <c r="AI56" s="752"/>
      <c r="AJ56" s="752"/>
      <c r="AK56" s="752"/>
      <c r="AL56" s="752"/>
      <c r="AM56" s="752"/>
      <c r="AN56" s="752"/>
      <c r="AO56" s="752"/>
      <c r="AP56" s="632"/>
      <c r="AQ56" s="752"/>
      <c r="AR56" s="752"/>
      <c r="AS56" s="752"/>
      <c r="AT56" s="752"/>
      <c r="AU56" s="752"/>
      <c r="AV56" s="752"/>
      <c r="AW56" s="752"/>
      <c r="AX56" s="752"/>
      <c r="AY56" s="752"/>
      <c r="AZ56" s="752">
        <v>12161</v>
      </c>
      <c r="BA56" s="752"/>
      <c r="BB56" s="752"/>
      <c r="BC56" s="752"/>
      <c r="BD56" s="752"/>
      <c r="BE56" s="752"/>
      <c r="BF56" s="752"/>
      <c r="BG56" s="752"/>
      <c r="BH56" s="752"/>
      <c r="BI56" s="752"/>
      <c r="BJ56" s="752"/>
      <c r="BK56" s="752"/>
      <c r="BL56" s="752"/>
      <c r="BM56" s="752"/>
      <c r="BN56" s="752"/>
      <c r="BO56" s="752"/>
      <c r="BP56" s="752"/>
      <c r="BQ56" s="752"/>
      <c r="BR56" s="752"/>
      <c r="BS56" s="752"/>
      <c r="BT56" s="752"/>
    </row>
    <row r="57" spans="2:73">
      <c r="B57" s="750"/>
      <c r="C57" s="606">
        <v>73</v>
      </c>
      <c r="D57" s="606" t="s">
        <v>100</v>
      </c>
      <c r="E57" s="750">
        <v>2015</v>
      </c>
      <c r="F57" s="606"/>
      <c r="G57" s="750"/>
      <c r="H57" s="606">
        <v>2015</v>
      </c>
      <c r="I57" s="643" t="s">
        <v>571</v>
      </c>
      <c r="J57" s="643" t="s">
        <v>585</v>
      </c>
      <c r="K57" s="632"/>
      <c r="L57" s="752"/>
      <c r="M57" s="752"/>
      <c r="N57" s="752"/>
      <c r="O57" s="752"/>
      <c r="P57" s="752" t="e">
        <f>+#REF!</f>
        <v>#REF!</v>
      </c>
      <c r="Q57" s="752" t="e">
        <f>+#REF!</f>
        <v>#REF!</v>
      </c>
      <c r="R57" s="752" t="e">
        <f>+#REF!</f>
        <v>#REF!</v>
      </c>
      <c r="S57" s="752" t="e">
        <f>+#REF!</f>
        <v>#REF!</v>
      </c>
      <c r="T57" s="752"/>
      <c r="U57" s="752">
        <v>304</v>
      </c>
      <c r="V57" s="752"/>
      <c r="W57" s="752"/>
      <c r="X57" s="752"/>
      <c r="Y57" s="752"/>
      <c r="Z57" s="752"/>
      <c r="AA57" s="752"/>
      <c r="AB57" s="752"/>
      <c r="AC57" s="752"/>
      <c r="AD57" s="752"/>
      <c r="AE57" s="752"/>
      <c r="AF57" s="752"/>
      <c r="AG57" s="752"/>
      <c r="AH57" s="752"/>
      <c r="AI57" s="752"/>
      <c r="AJ57" s="752"/>
      <c r="AK57" s="752"/>
      <c r="AL57" s="752"/>
      <c r="AM57" s="752"/>
      <c r="AN57" s="752"/>
      <c r="AO57" s="752"/>
      <c r="AP57" s="632"/>
      <c r="AQ57" s="752"/>
      <c r="AR57" s="752"/>
      <c r="AS57" s="752"/>
      <c r="AT57" s="752"/>
      <c r="AU57" s="752" t="e">
        <f>+#REF!</f>
        <v>#REF!</v>
      </c>
      <c r="AV57" s="752" t="e">
        <f>+#REF!</f>
        <v>#REF!</v>
      </c>
      <c r="AW57" s="752" t="e">
        <f>+#REF!</f>
        <v>#REF!</v>
      </c>
      <c r="AX57" s="752"/>
      <c r="AY57" s="752"/>
      <c r="AZ57" s="752">
        <v>2365851</v>
      </c>
      <c r="BA57" s="752"/>
      <c r="BB57" s="752"/>
      <c r="BC57" s="752"/>
      <c r="BD57" s="752"/>
      <c r="BE57" s="752"/>
      <c r="BF57" s="752"/>
      <c r="BG57" s="752"/>
      <c r="BH57" s="752"/>
      <c r="BI57" s="752"/>
      <c r="BJ57" s="752"/>
      <c r="BK57" s="752"/>
      <c r="BL57" s="752"/>
      <c r="BM57" s="752"/>
      <c r="BN57" s="752"/>
      <c r="BO57" s="752"/>
      <c r="BP57" s="752"/>
      <c r="BQ57" s="752"/>
      <c r="BR57" s="752"/>
      <c r="BS57" s="752"/>
      <c r="BT57" s="752"/>
    </row>
    <row r="58" spans="2:73">
      <c r="B58" s="750"/>
      <c r="C58" s="606" t="s">
        <v>772</v>
      </c>
      <c r="D58" s="606" t="s">
        <v>14</v>
      </c>
      <c r="E58" s="750" t="s">
        <v>770</v>
      </c>
      <c r="F58" s="606" t="s">
        <v>29</v>
      </c>
      <c r="G58" s="750"/>
      <c r="H58" s="606">
        <v>2014</v>
      </c>
      <c r="I58" s="643" t="s">
        <v>570</v>
      </c>
      <c r="J58" s="643" t="s">
        <v>585</v>
      </c>
      <c r="K58" s="632"/>
      <c r="L58" s="752">
        <v>0</v>
      </c>
      <c r="M58" s="752">
        <v>0</v>
      </c>
      <c r="N58" s="752">
        <v>0</v>
      </c>
      <c r="O58" s="752" t="e">
        <f>+#REF!*1000</f>
        <v>#REF!</v>
      </c>
      <c r="P58" s="752" t="e">
        <f>+#REF!*1000</f>
        <v>#REF!</v>
      </c>
      <c r="Q58" s="752" t="e">
        <f>+#REF!*1000</f>
        <v>#REF!</v>
      </c>
      <c r="R58" s="752" t="e">
        <f>+#REF!*1000</f>
        <v>#REF!</v>
      </c>
      <c r="S58" s="752" t="e">
        <f>+#REF!*1000</f>
        <v>#REF!</v>
      </c>
      <c r="T58" s="752"/>
      <c r="U58" s="752">
        <v>3.1485423319999999</v>
      </c>
      <c r="V58" s="752"/>
      <c r="W58" s="752"/>
      <c r="X58" s="752"/>
      <c r="Y58" s="752"/>
      <c r="Z58" s="752"/>
      <c r="AA58" s="752"/>
      <c r="AB58" s="752"/>
      <c r="AC58" s="752"/>
      <c r="AD58" s="752"/>
      <c r="AE58" s="752"/>
      <c r="AF58" s="752"/>
      <c r="AG58" s="752"/>
      <c r="AH58" s="752"/>
      <c r="AI58" s="752"/>
      <c r="AJ58" s="752"/>
      <c r="AK58" s="752"/>
      <c r="AL58" s="752"/>
      <c r="AM58" s="752"/>
      <c r="AN58" s="752"/>
      <c r="AO58" s="752"/>
      <c r="AP58" s="632"/>
      <c r="AQ58" s="752">
        <v>0</v>
      </c>
      <c r="AR58" s="752">
        <v>0</v>
      </c>
      <c r="AS58" s="752">
        <v>0</v>
      </c>
      <c r="AT58" s="752" t="e">
        <f>+#REF!*1000</f>
        <v>#REF!</v>
      </c>
      <c r="AU58" s="752" t="e">
        <f>+#REF!*1000</f>
        <v>#REF!</v>
      </c>
      <c r="AV58" s="752" t="e">
        <f>+#REF!*1000</f>
        <v>#REF!</v>
      </c>
      <c r="AW58" s="752" t="e">
        <f>+#REF!*1000</f>
        <v>#REF!</v>
      </c>
      <c r="AX58" s="752"/>
      <c r="AY58" s="752"/>
      <c r="AZ58" s="752">
        <v>14108.67217</v>
      </c>
      <c r="BA58" s="752"/>
      <c r="BB58" s="752"/>
      <c r="BC58" s="752"/>
      <c r="BD58" s="752"/>
      <c r="BE58" s="752"/>
      <c r="BF58" s="752"/>
      <c r="BG58" s="752"/>
      <c r="BH58" s="752"/>
      <c r="BI58" s="752"/>
      <c r="BJ58" s="752"/>
      <c r="BK58" s="752"/>
      <c r="BL58" s="752"/>
      <c r="BM58" s="752"/>
      <c r="BN58" s="752"/>
      <c r="BO58" s="752"/>
      <c r="BP58" s="752"/>
      <c r="BQ58" s="752"/>
      <c r="BR58" s="752"/>
      <c r="BS58" s="752"/>
      <c r="BT58" s="752"/>
    </row>
    <row r="59" spans="2:73">
      <c r="B59" s="750"/>
      <c r="C59" s="606">
        <v>415</v>
      </c>
      <c r="D59" s="606" t="s">
        <v>116</v>
      </c>
      <c r="E59" s="750" t="s">
        <v>770</v>
      </c>
      <c r="F59" s="606"/>
      <c r="G59" s="750"/>
      <c r="H59" s="606">
        <v>2017</v>
      </c>
      <c r="I59" s="643" t="s">
        <v>573</v>
      </c>
      <c r="J59" s="643" t="s">
        <v>585</v>
      </c>
      <c r="K59" s="632"/>
      <c r="L59" s="752"/>
      <c r="M59" s="752"/>
      <c r="N59" s="752"/>
      <c r="O59" s="752"/>
      <c r="P59" s="752"/>
      <c r="Q59" s="752"/>
      <c r="R59" s="752" t="e">
        <f>+#REF!</f>
        <v>#REF!</v>
      </c>
      <c r="S59" s="752" t="e">
        <f>+#REF!</f>
        <v>#REF!</v>
      </c>
      <c r="T59" s="752"/>
      <c r="U59" s="752">
        <v>1</v>
      </c>
      <c r="V59" s="752"/>
      <c r="W59" s="752"/>
      <c r="X59" s="752"/>
      <c r="Y59" s="752"/>
      <c r="Z59" s="752"/>
      <c r="AA59" s="752"/>
      <c r="AB59" s="752"/>
      <c r="AC59" s="752"/>
      <c r="AD59" s="752"/>
      <c r="AE59" s="752"/>
      <c r="AF59" s="752"/>
      <c r="AG59" s="752"/>
      <c r="AH59" s="752"/>
      <c r="AI59" s="752"/>
      <c r="AJ59" s="752"/>
      <c r="AK59" s="752"/>
      <c r="AL59" s="752"/>
      <c r="AM59" s="752"/>
      <c r="AN59" s="752"/>
      <c r="AO59" s="752"/>
      <c r="AP59" s="632"/>
      <c r="AQ59" s="752"/>
      <c r="AR59" s="752"/>
      <c r="AS59" s="752"/>
      <c r="AT59" s="752"/>
      <c r="AU59" s="752"/>
      <c r="AV59" s="752"/>
      <c r="AW59" s="752" t="e">
        <f>+#REF!</f>
        <v>#REF!</v>
      </c>
      <c r="AX59" s="752"/>
      <c r="AY59" s="752"/>
      <c r="AZ59" s="752">
        <v>6600</v>
      </c>
      <c r="BA59" s="752"/>
      <c r="BB59" s="752"/>
      <c r="BC59" s="752"/>
      <c r="BD59" s="752"/>
      <c r="BE59" s="752"/>
      <c r="BF59" s="752"/>
      <c r="BG59" s="752"/>
      <c r="BH59" s="752"/>
      <c r="BI59" s="752"/>
      <c r="BJ59" s="752"/>
      <c r="BK59" s="752"/>
      <c r="BL59" s="752"/>
      <c r="BM59" s="752"/>
      <c r="BN59" s="752"/>
      <c r="BO59" s="752"/>
      <c r="BP59" s="752"/>
      <c r="BQ59" s="752"/>
      <c r="BR59" s="752"/>
      <c r="BS59" s="752"/>
      <c r="BT59" s="752"/>
    </row>
    <row r="60" spans="2:73" ht="15.75">
      <c r="B60" s="750"/>
      <c r="C60" s="606">
        <v>154</v>
      </c>
      <c r="D60" s="606" t="s">
        <v>99</v>
      </c>
      <c r="E60" s="750" t="s">
        <v>775</v>
      </c>
      <c r="F60" s="606"/>
      <c r="G60" s="750"/>
      <c r="H60" s="606">
        <v>2015</v>
      </c>
      <c r="I60" s="643" t="s">
        <v>571</v>
      </c>
      <c r="J60" s="643" t="s">
        <v>578</v>
      </c>
      <c r="K60" s="632"/>
      <c r="L60" s="752"/>
      <c r="M60" s="752"/>
      <c r="N60" s="752"/>
      <c r="O60" s="752"/>
      <c r="P60" s="752" t="e">
        <f>+#REF!</f>
        <v>#REF!</v>
      </c>
      <c r="Q60" s="752" t="e">
        <f>+#REF!</f>
        <v>#REF!</v>
      </c>
      <c r="R60" s="752" t="e">
        <f>+#REF!</f>
        <v>#REF!</v>
      </c>
      <c r="S60" s="752" t="e">
        <f>+#REF!</f>
        <v>#REF!</v>
      </c>
      <c r="T60" s="752"/>
      <c r="U60" s="752">
        <v>33</v>
      </c>
      <c r="V60" s="752"/>
      <c r="W60" s="752"/>
      <c r="X60" s="752"/>
      <c r="Y60" s="752"/>
      <c r="Z60" s="752"/>
      <c r="AA60" s="752"/>
      <c r="AB60" s="752"/>
      <c r="AC60" s="752"/>
      <c r="AD60" s="752"/>
      <c r="AE60" s="752"/>
      <c r="AF60" s="752"/>
      <c r="AG60" s="752"/>
      <c r="AH60" s="752"/>
      <c r="AI60" s="752"/>
      <c r="AJ60" s="752"/>
      <c r="AK60" s="752"/>
      <c r="AL60" s="752"/>
      <c r="AM60" s="752"/>
      <c r="AN60" s="752"/>
      <c r="AO60" s="752"/>
      <c r="AP60" s="632"/>
      <c r="AQ60" s="752"/>
      <c r="AR60" s="752"/>
      <c r="AS60" s="752"/>
      <c r="AT60" s="752"/>
      <c r="AU60" s="752" t="e">
        <f>+#REF!</f>
        <v>#REF!</v>
      </c>
      <c r="AV60" s="752" t="e">
        <f>+#REF!</f>
        <v>#REF!</v>
      </c>
      <c r="AW60" s="752" t="e">
        <f>+#REF!</f>
        <v>#REF!</v>
      </c>
      <c r="AX60" s="752"/>
      <c r="AY60" s="752"/>
      <c r="AZ60" s="752">
        <v>156788</v>
      </c>
      <c r="BA60" s="752"/>
      <c r="BB60" s="752"/>
      <c r="BC60" s="752"/>
      <c r="BD60" s="752"/>
      <c r="BE60" s="752"/>
      <c r="BF60" s="752"/>
      <c r="BG60" s="752"/>
      <c r="BH60" s="752"/>
      <c r="BI60" s="752"/>
      <c r="BJ60" s="752"/>
      <c r="BK60" s="752"/>
      <c r="BL60" s="752"/>
      <c r="BM60" s="752"/>
      <c r="BN60" s="752"/>
      <c r="BO60" s="752"/>
      <c r="BP60" s="752"/>
      <c r="BQ60" s="752"/>
      <c r="BR60" s="752"/>
      <c r="BS60" s="752"/>
      <c r="BT60" s="752"/>
      <c r="BU60" s="162"/>
    </row>
    <row r="61" spans="2:73">
      <c r="B61" s="750"/>
      <c r="C61" s="606">
        <v>72</v>
      </c>
      <c r="D61" s="606" t="s">
        <v>99</v>
      </c>
      <c r="E61" s="750">
        <v>2015</v>
      </c>
      <c r="F61" s="606"/>
      <c r="G61" s="750"/>
      <c r="H61" s="606">
        <v>2015</v>
      </c>
      <c r="I61" s="643" t="s">
        <v>571</v>
      </c>
      <c r="J61" s="643" t="s">
        <v>585</v>
      </c>
      <c r="K61" s="632"/>
      <c r="L61" s="752"/>
      <c r="M61" s="752"/>
      <c r="N61" s="752"/>
      <c r="O61" s="752"/>
      <c r="P61" s="752" t="e">
        <f>+#REF!</f>
        <v>#REF!</v>
      </c>
      <c r="Q61" s="752" t="e">
        <f>+#REF!</f>
        <v>#REF!</v>
      </c>
      <c r="R61" s="752" t="e">
        <f>+#REF!</f>
        <v>#REF!</v>
      </c>
      <c r="S61" s="752" t="e">
        <f>+#REF!</f>
        <v>#REF!</v>
      </c>
      <c r="T61" s="752"/>
      <c r="U61" s="752">
        <v>0</v>
      </c>
      <c r="V61" s="752"/>
      <c r="W61" s="752"/>
      <c r="X61" s="752"/>
      <c r="Y61" s="752"/>
      <c r="Z61" s="752"/>
      <c r="AA61" s="752"/>
      <c r="AB61" s="752"/>
      <c r="AC61" s="752"/>
      <c r="AD61" s="752"/>
      <c r="AE61" s="752"/>
      <c r="AF61" s="752"/>
      <c r="AG61" s="752"/>
      <c r="AH61" s="752"/>
      <c r="AI61" s="752"/>
      <c r="AJ61" s="752"/>
      <c r="AK61" s="752"/>
      <c r="AL61" s="752"/>
      <c r="AM61" s="752"/>
      <c r="AN61" s="752"/>
      <c r="AO61" s="752"/>
      <c r="AP61" s="632"/>
      <c r="AQ61" s="752"/>
      <c r="AR61" s="752"/>
      <c r="AS61" s="752"/>
      <c r="AT61" s="752"/>
      <c r="AU61" s="752" t="e">
        <f>+#REF!</f>
        <v>#REF!</v>
      </c>
      <c r="AV61" s="752" t="e">
        <f>+#REF!</f>
        <v>#REF!</v>
      </c>
      <c r="AW61" s="752" t="e">
        <f>+#REF!</f>
        <v>#REF!</v>
      </c>
      <c r="AX61" s="752"/>
      <c r="AY61" s="752"/>
      <c r="AZ61" s="752">
        <v>0</v>
      </c>
      <c r="BA61" s="752"/>
      <c r="BB61" s="752"/>
      <c r="BC61" s="752"/>
      <c r="BD61" s="752"/>
      <c r="BE61" s="752"/>
      <c r="BF61" s="752"/>
      <c r="BG61" s="752"/>
      <c r="BH61" s="752"/>
      <c r="BI61" s="752"/>
      <c r="BJ61" s="752"/>
      <c r="BK61" s="752"/>
      <c r="BL61" s="752"/>
      <c r="BM61" s="752"/>
      <c r="BN61" s="752"/>
      <c r="BO61" s="752"/>
      <c r="BP61" s="752"/>
      <c r="BQ61" s="752"/>
      <c r="BR61" s="752"/>
      <c r="BS61" s="752"/>
      <c r="BT61" s="752"/>
    </row>
    <row r="62" spans="2:73">
      <c r="B62" s="750"/>
      <c r="C62" s="606">
        <v>336</v>
      </c>
      <c r="D62" s="606" t="s">
        <v>119</v>
      </c>
      <c r="E62" s="750" t="s">
        <v>770</v>
      </c>
      <c r="F62" s="606"/>
      <c r="G62" s="750"/>
      <c r="H62" s="606">
        <v>2016</v>
      </c>
      <c r="I62" s="643" t="s">
        <v>572</v>
      </c>
      <c r="J62" s="643" t="s">
        <v>578</v>
      </c>
      <c r="K62" s="632"/>
      <c r="L62" s="752"/>
      <c r="M62" s="752"/>
      <c r="N62" s="752"/>
      <c r="O62" s="752"/>
      <c r="P62" s="752"/>
      <c r="Q62" s="752" t="e">
        <f>+#REF!</f>
        <v>#REF!</v>
      </c>
      <c r="R62" s="752" t="e">
        <f>+#REF!</f>
        <v>#REF!</v>
      </c>
      <c r="S62" s="752" t="e">
        <f>+#REF!</f>
        <v>#REF!</v>
      </c>
      <c r="T62" s="752"/>
      <c r="U62" s="752">
        <v>2</v>
      </c>
      <c r="V62" s="752"/>
      <c r="W62" s="752"/>
      <c r="X62" s="752"/>
      <c r="Y62" s="752"/>
      <c r="Z62" s="752"/>
      <c r="AA62" s="752"/>
      <c r="AB62" s="752"/>
      <c r="AC62" s="752"/>
      <c r="AD62" s="752"/>
      <c r="AE62" s="752"/>
      <c r="AF62" s="752"/>
      <c r="AG62" s="752"/>
      <c r="AH62" s="752"/>
      <c r="AI62" s="752"/>
      <c r="AJ62" s="752"/>
      <c r="AK62" s="752"/>
      <c r="AL62" s="752"/>
      <c r="AM62" s="752"/>
      <c r="AN62" s="752"/>
      <c r="AO62" s="752"/>
      <c r="AP62" s="632"/>
      <c r="AQ62" s="752"/>
      <c r="AR62" s="752"/>
      <c r="AS62" s="752"/>
      <c r="AT62" s="752"/>
      <c r="AU62" s="752"/>
      <c r="AV62" s="752" t="e">
        <f>+#REF!</f>
        <v>#REF!</v>
      </c>
      <c r="AW62" s="752" t="e">
        <f>+#REF!</f>
        <v>#REF!</v>
      </c>
      <c r="AX62" s="752"/>
      <c r="AY62" s="752"/>
      <c r="AZ62" s="752">
        <v>9280</v>
      </c>
      <c r="BA62" s="752"/>
      <c r="BB62" s="752"/>
      <c r="BC62" s="752"/>
      <c r="BD62" s="752"/>
      <c r="BE62" s="752"/>
      <c r="BF62" s="752"/>
      <c r="BG62" s="752"/>
      <c r="BH62" s="752"/>
      <c r="BI62" s="752"/>
      <c r="BJ62" s="752"/>
      <c r="BK62" s="752"/>
      <c r="BL62" s="752"/>
      <c r="BM62" s="752"/>
      <c r="BN62" s="752"/>
      <c r="BO62" s="752"/>
      <c r="BP62" s="752"/>
      <c r="BQ62" s="752"/>
      <c r="BR62" s="752"/>
      <c r="BS62" s="752"/>
      <c r="BT62" s="752"/>
    </row>
    <row r="63" spans="2:73">
      <c r="B63" s="750"/>
      <c r="C63" s="606">
        <v>152</v>
      </c>
      <c r="D63" s="606" t="s">
        <v>666</v>
      </c>
      <c r="E63" s="750" t="s">
        <v>775</v>
      </c>
      <c r="F63" s="606"/>
      <c r="G63" s="750"/>
      <c r="H63" s="606">
        <v>2015</v>
      </c>
      <c r="I63" s="643" t="s">
        <v>571</v>
      </c>
      <c r="J63" s="643" t="s">
        <v>578</v>
      </c>
      <c r="K63" s="632"/>
      <c r="L63" s="752"/>
      <c r="M63" s="752"/>
      <c r="N63" s="752"/>
      <c r="O63" s="752"/>
      <c r="P63" s="752" t="e">
        <f>+#REF!</f>
        <v>#REF!</v>
      </c>
      <c r="Q63" s="752" t="e">
        <f>+#REF!</f>
        <v>#REF!</v>
      </c>
      <c r="R63" s="752" t="e">
        <f>+#REF!</f>
        <v>#REF!</v>
      </c>
      <c r="S63" s="752" t="e">
        <f>+#REF!</f>
        <v>#REF!</v>
      </c>
      <c r="T63" s="752"/>
      <c r="U63" s="752">
        <v>1</v>
      </c>
      <c r="V63" s="752"/>
      <c r="W63" s="752"/>
      <c r="X63" s="752"/>
      <c r="Y63" s="752"/>
      <c r="Z63" s="752"/>
      <c r="AA63" s="752"/>
      <c r="AB63" s="752"/>
      <c r="AC63" s="752"/>
      <c r="AD63" s="752"/>
      <c r="AE63" s="752"/>
      <c r="AF63" s="752"/>
      <c r="AG63" s="752"/>
      <c r="AH63" s="752"/>
      <c r="AI63" s="752"/>
      <c r="AJ63" s="752"/>
      <c r="AK63" s="752"/>
      <c r="AL63" s="752"/>
      <c r="AM63" s="752"/>
      <c r="AN63" s="752"/>
      <c r="AO63" s="752"/>
      <c r="AP63" s="632"/>
      <c r="AQ63" s="752"/>
      <c r="AR63" s="752"/>
      <c r="AS63" s="752"/>
      <c r="AT63" s="752"/>
      <c r="AU63" s="752" t="e">
        <f>+#REF!</f>
        <v>#REF!</v>
      </c>
      <c r="AV63" s="752" t="e">
        <f>+#REF!</f>
        <v>#REF!</v>
      </c>
      <c r="AW63" s="752" t="e">
        <f>+#REF!</f>
        <v>#REF!</v>
      </c>
      <c r="AX63" s="752"/>
      <c r="AY63" s="752"/>
      <c r="AZ63" s="752">
        <v>1934</v>
      </c>
      <c r="BA63" s="752"/>
      <c r="BB63" s="752"/>
      <c r="BC63" s="752"/>
      <c r="BD63" s="752"/>
      <c r="BE63" s="752"/>
      <c r="BF63" s="752"/>
      <c r="BG63" s="752"/>
      <c r="BH63" s="752"/>
      <c r="BI63" s="752"/>
      <c r="BJ63" s="752"/>
      <c r="BK63" s="752"/>
      <c r="BL63" s="752"/>
      <c r="BM63" s="752"/>
      <c r="BN63" s="752"/>
      <c r="BO63" s="752"/>
      <c r="BP63" s="752"/>
      <c r="BQ63" s="752"/>
      <c r="BR63" s="752"/>
      <c r="BS63" s="752"/>
      <c r="BT63" s="752"/>
    </row>
    <row r="64" spans="2:73">
      <c r="B64" s="750"/>
      <c r="C64" s="606">
        <v>331</v>
      </c>
      <c r="D64" s="606" t="s">
        <v>777</v>
      </c>
      <c r="E64" s="750" t="s">
        <v>770</v>
      </c>
      <c r="F64" s="606"/>
      <c r="G64" s="750"/>
      <c r="H64" s="606">
        <v>2016</v>
      </c>
      <c r="I64" s="643" t="s">
        <v>572</v>
      </c>
      <c r="J64" s="643" t="s">
        <v>578</v>
      </c>
      <c r="K64" s="632"/>
      <c r="L64" s="752"/>
      <c r="M64" s="752"/>
      <c r="N64" s="752"/>
      <c r="O64" s="752"/>
      <c r="P64" s="752"/>
      <c r="Q64" s="752" t="e">
        <f>+#REF!</f>
        <v>#REF!</v>
      </c>
      <c r="R64" s="752" t="e">
        <f>+#REF!</f>
        <v>#REF!</v>
      </c>
      <c r="S64" s="752" t="e">
        <f>+#REF!</f>
        <v>#REF!</v>
      </c>
      <c r="T64" s="752"/>
      <c r="U64" s="752">
        <v>1</v>
      </c>
      <c r="V64" s="752"/>
      <c r="W64" s="752"/>
      <c r="X64" s="752"/>
      <c r="Y64" s="752"/>
      <c r="Z64" s="752"/>
      <c r="AA64" s="752"/>
      <c r="AB64" s="752"/>
      <c r="AC64" s="752"/>
      <c r="AD64" s="752"/>
      <c r="AE64" s="752"/>
      <c r="AF64" s="752"/>
      <c r="AG64" s="752"/>
      <c r="AH64" s="752"/>
      <c r="AI64" s="752"/>
      <c r="AJ64" s="752"/>
      <c r="AK64" s="752"/>
      <c r="AL64" s="752"/>
      <c r="AM64" s="752"/>
      <c r="AN64" s="752"/>
      <c r="AO64" s="752"/>
      <c r="AP64" s="632"/>
      <c r="AQ64" s="752"/>
      <c r="AR64" s="752"/>
      <c r="AS64" s="752"/>
      <c r="AT64" s="752"/>
      <c r="AU64" s="752"/>
      <c r="AV64" s="752" t="e">
        <f>+#REF!</f>
        <v>#REF!</v>
      </c>
      <c r="AW64" s="752" t="e">
        <f>+#REF!</f>
        <v>#REF!</v>
      </c>
      <c r="AX64" s="752"/>
      <c r="AY64" s="752"/>
      <c r="AZ64" s="752">
        <v>1914</v>
      </c>
      <c r="BA64" s="752"/>
      <c r="BB64" s="752"/>
      <c r="BC64" s="752"/>
      <c r="BD64" s="752"/>
      <c r="BE64" s="752"/>
      <c r="BF64" s="752"/>
      <c r="BG64" s="752"/>
      <c r="BH64" s="752"/>
      <c r="BI64" s="752"/>
      <c r="BJ64" s="752"/>
      <c r="BK64" s="752"/>
      <c r="BL64" s="752"/>
      <c r="BM64" s="752"/>
      <c r="BN64" s="752"/>
      <c r="BO64" s="752"/>
      <c r="BP64" s="752"/>
      <c r="BQ64" s="752"/>
      <c r="BR64" s="752"/>
      <c r="BS64" s="752"/>
      <c r="BT64" s="752"/>
    </row>
    <row r="65" spans="2:73">
      <c r="B65" s="750"/>
      <c r="C65" s="750"/>
      <c r="D65" s="750" t="s">
        <v>114</v>
      </c>
      <c r="E65" s="750" t="s">
        <v>767</v>
      </c>
      <c r="F65" s="750"/>
      <c r="G65" s="750"/>
      <c r="H65" s="750">
        <v>2019</v>
      </c>
      <c r="I65" s="643"/>
      <c r="J65" s="643" t="s">
        <v>585</v>
      </c>
      <c r="K65" s="632"/>
      <c r="L65" s="752"/>
      <c r="M65" s="752"/>
      <c r="N65" s="752"/>
      <c r="O65" s="752"/>
      <c r="P65" s="752"/>
      <c r="Q65" s="752"/>
      <c r="R65" s="752"/>
      <c r="S65" s="752"/>
      <c r="T65" s="752"/>
      <c r="U65" s="752">
        <v>1</v>
      </c>
      <c r="V65" s="752"/>
      <c r="W65" s="752"/>
      <c r="X65" s="752"/>
      <c r="Y65" s="752"/>
      <c r="Z65" s="752"/>
      <c r="AA65" s="752"/>
      <c r="AB65" s="752"/>
      <c r="AC65" s="752"/>
      <c r="AD65" s="752"/>
      <c r="AE65" s="752"/>
      <c r="AF65" s="752"/>
      <c r="AG65" s="752"/>
      <c r="AH65" s="752"/>
      <c r="AI65" s="752"/>
      <c r="AJ65" s="752"/>
      <c r="AK65" s="752"/>
      <c r="AL65" s="752"/>
      <c r="AM65" s="752"/>
      <c r="AN65" s="752"/>
      <c r="AO65" s="752"/>
      <c r="AP65" s="632"/>
      <c r="AQ65" s="752"/>
      <c r="AR65" s="752"/>
      <c r="AS65" s="752"/>
      <c r="AT65" s="752"/>
      <c r="AU65" s="752"/>
      <c r="AV65" s="752"/>
      <c r="AW65" s="752"/>
      <c r="AX65" s="752"/>
      <c r="AY65" s="752"/>
      <c r="AZ65" s="752">
        <v>3780</v>
      </c>
      <c r="BA65" s="752"/>
      <c r="BB65" s="752"/>
      <c r="BC65" s="752"/>
      <c r="BD65" s="752"/>
      <c r="BE65" s="752"/>
      <c r="BF65" s="752"/>
      <c r="BG65" s="752"/>
      <c r="BH65" s="752"/>
      <c r="BI65" s="752"/>
      <c r="BJ65" s="752"/>
      <c r="BK65" s="752"/>
      <c r="BL65" s="752"/>
      <c r="BM65" s="752"/>
      <c r="BN65" s="752"/>
      <c r="BO65" s="752"/>
      <c r="BP65" s="752"/>
      <c r="BQ65" s="752"/>
      <c r="BR65" s="752"/>
      <c r="BS65" s="752"/>
      <c r="BT65" s="752"/>
    </row>
    <row r="66" spans="2:73">
      <c r="B66" s="750"/>
      <c r="C66" s="606">
        <v>70</v>
      </c>
      <c r="D66" s="606" t="s">
        <v>666</v>
      </c>
      <c r="E66" s="750">
        <v>2015</v>
      </c>
      <c r="F66" s="606"/>
      <c r="G66" s="750"/>
      <c r="H66" s="606">
        <v>2015</v>
      </c>
      <c r="I66" s="643" t="s">
        <v>571</v>
      </c>
      <c r="J66" s="643" t="s">
        <v>585</v>
      </c>
      <c r="K66" s="632"/>
      <c r="L66" s="752"/>
      <c r="M66" s="752"/>
      <c r="N66" s="752"/>
      <c r="O66" s="752"/>
      <c r="P66" s="752" t="e">
        <f>+#REF!</f>
        <v>#REF!</v>
      </c>
      <c r="Q66" s="752" t="e">
        <f>+#REF!</f>
        <v>#REF!</v>
      </c>
      <c r="R66" s="752" t="e">
        <f>+#REF!</f>
        <v>#REF!</v>
      </c>
      <c r="S66" s="752" t="e">
        <f>+#REF!</f>
        <v>#REF!</v>
      </c>
      <c r="T66" s="752"/>
      <c r="U66" s="752">
        <v>26</v>
      </c>
      <c r="V66" s="752"/>
      <c r="W66" s="752"/>
      <c r="X66" s="752"/>
      <c r="Y66" s="752"/>
      <c r="Z66" s="752"/>
      <c r="AA66" s="752"/>
      <c r="AB66" s="752"/>
      <c r="AC66" s="752"/>
      <c r="AD66" s="752"/>
      <c r="AE66" s="752"/>
      <c r="AF66" s="752"/>
      <c r="AG66" s="752"/>
      <c r="AH66" s="752"/>
      <c r="AI66" s="752"/>
      <c r="AJ66" s="752"/>
      <c r="AK66" s="752"/>
      <c r="AL66" s="752"/>
      <c r="AM66" s="752"/>
      <c r="AN66" s="752"/>
      <c r="AO66" s="752"/>
      <c r="AP66" s="632"/>
      <c r="AQ66" s="752"/>
      <c r="AR66" s="752"/>
      <c r="AS66" s="752"/>
      <c r="AT66" s="752"/>
      <c r="AU66" s="752" t="e">
        <f>+#REF!</f>
        <v>#REF!</v>
      </c>
      <c r="AV66" s="752" t="e">
        <f>+#REF!</f>
        <v>#REF!</v>
      </c>
      <c r="AW66" s="752" t="e">
        <f>+#REF!</f>
        <v>#REF!</v>
      </c>
      <c r="AX66" s="752"/>
      <c r="AY66" s="752"/>
      <c r="AZ66" s="752">
        <v>50362</v>
      </c>
      <c r="BA66" s="752"/>
      <c r="BB66" s="752"/>
      <c r="BC66" s="752"/>
      <c r="BD66" s="752"/>
      <c r="BE66" s="752"/>
      <c r="BF66" s="752"/>
      <c r="BG66" s="752"/>
      <c r="BH66" s="752"/>
      <c r="BI66" s="752"/>
      <c r="BJ66" s="752"/>
      <c r="BK66" s="752"/>
      <c r="BL66" s="752"/>
      <c r="BM66" s="752"/>
      <c r="BN66" s="752"/>
      <c r="BO66" s="752"/>
      <c r="BP66" s="752"/>
      <c r="BQ66" s="752"/>
      <c r="BR66" s="752"/>
      <c r="BS66" s="752"/>
      <c r="BT66" s="752"/>
    </row>
    <row r="67" spans="2:73">
      <c r="B67" s="750"/>
      <c r="C67" s="606">
        <v>341</v>
      </c>
      <c r="D67" s="606" t="s">
        <v>124</v>
      </c>
      <c r="E67" s="750" t="s">
        <v>770</v>
      </c>
      <c r="F67" s="606"/>
      <c r="G67" s="750"/>
      <c r="H67" s="606">
        <v>2016</v>
      </c>
      <c r="I67" s="643" t="s">
        <v>572</v>
      </c>
      <c r="J67" s="643" t="s">
        <v>578</v>
      </c>
      <c r="K67" s="632"/>
      <c r="L67" s="752"/>
      <c r="M67" s="752"/>
      <c r="N67" s="752"/>
      <c r="O67" s="752"/>
      <c r="P67" s="752"/>
      <c r="Q67" s="752" t="e">
        <f>+#REF!</f>
        <v>#REF!</v>
      </c>
      <c r="R67" s="752" t="e">
        <f>+#REF!</f>
        <v>#REF!</v>
      </c>
      <c r="S67" s="752" t="e">
        <f>+#REF!</f>
        <v>#REF!</v>
      </c>
      <c r="T67" s="752"/>
      <c r="U67" s="752">
        <v>0</v>
      </c>
      <c r="V67" s="752"/>
      <c r="W67" s="752"/>
      <c r="X67" s="752"/>
      <c r="Y67" s="752"/>
      <c r="Z67" s="752"/>
      <c r="AA67" s="752"/>
      <c r="AB67" s="752"/>
      <c r="AC67" s="752"/>
      <c r="AD67" s="752"/>
      <c r="AE67" s="752"/>
      <c r="AF67" s="752"/>
      <c r="AG67" s="752"/>
      <c r="AH67" s="752"/>
      <c r="AI67" s="752"/>
      <c r="AJ67" s="752"/>
      <c r="AK67" s="752"/>
      <c r="AL67" s="752"/>
      <c r="AM67" s="752"/>
      <c r="AN67" s="752"/>
      <c r="AO67" s="752"/>
      <c r="AP67" s="632"/>
      <c r="AQ67" s="752"/>
      <c r="AR67" s="752"/>
      <c r="AS67" s="752"/>
      <c r="AT67" s="752"/>
      <c r="AU67" s="752"/>
      <c r="AV67" s="752" t="e">
        <f>+#REF!</f>
        <v>#REF!</v>
      </c>
      <c r="AW67" s="752" t="e">
        <f>+#REF!</f>
        <v>#REF!</v>
      </c>
      <c r="AX67" s="752"/>
      <c r="AY67" s="752"/>
      <c r="AZ67" s="752">
        <v>835</v>
      </c>
      <c r="BA67" s="752"/>
      <c r="BB67" s="752"/>
      <c r="BC67" s="752"/>
      <c r="BD67" s="752"/>
      <c r="BE67" s="752"/>
      <c r="BF67" s="752"/>
      <c r="BG67" s="752"/>
      <c r="BH67" s="752"/>
      <c r="BI67" s="752"/>
      <c r="BJ67" s="752"/>
      <c r="BK67" s="752"/>
      <c r="BL67" s="752"/>
      <c r="BM67" s="752"/>
      <c r="BN67" s="752"/>
      <c r="BO67" s="752"/>
      <c r="BP67" s="752"/>
      <c r="BQ67" s="752"/>
      <c r="BR67" s="752"/>
      <c r="BS67" s="752"/>
      <c r="BT67" s="752"/>
    </row>
    <row r="68" spans="2:73">
      <c r="B68" s="750"/>
      <c r="C68" s="606">
        <v>412</v>
      </c>
      <c r="D68" s="606" t="s">
        <v>778</v>
      </c>
      <c r="E68" s="750" t="s">
        <v>770</v>
      </c>
      <c r="F68" s="606"/>
      <c r="G68" s="750"/>
      <c r="H68" s="606">
        <v>2017</v>
      </c>
      <c r="I68" s="643" t="s">
        <v>573</v>
      </c>
      <c r="J68" s="643" t="s">
        <v>585</v>
      </c>
      <c r="K68" s="632"/>
      <c r="L68" s="752"/>
      <c r="M68" s="752"/>
      <c r="N68" s="752"/>
      <c r="O68" s="752"/>
      <c r="P68" s="752"/>
      <c r="Q68" s="752"/>
      <c r="R68" s="752" t="e">
        <f>+#REF!</f>
        <v>#REF!</v>
      </c>
      <c r="S68" s="752" t="e">
        <f>+#REF!</f>
        <v>#REF!</v>
      </c>
      <c r="T68" s="752"/>
      <c r="U68" s="752">
        <v>22</v>
      </c>
      <c r="V68" s="752"/>
      <c r="W68" s="752"/>
      <c r="X68" s="752"/>
      <c r="Y68" s="752"/>
      <c r="Z68" s="752"/>
      <c r="AA68" s="752"/>
      <c r="AB68" s="752"/>
      <c r="AC68" s="752"/>
      <c r="AD68" s="752"/>
      <c r="AE68" s="752"/>
      <c r="AF68" s="752"/>
      <c r="AG68" s="752"/>
      <c r="AH68" s="752"/>
      <c r="AI68" s="752"/>
      <c r="AJ68" s="752"/>
      <c r="AK68" s="752"/>
      <c r="AL68" s="752"/>
      <c r="AM68" s="752"/>
      <c r="AN68" s="752"/>
      <c r="AO68" s="752"/>
      <c r="AP68" s="632"/>
      <c r="AQ68" s="752"/>
      <c r="AR68" s="752"/>
      <c r="AS68" s="752"/>
      <c r="AT68" s="752"/>
      <c r="AU68" s="752"/>
      <c r="AV68" s="752"/>
      <c r="AW68" s="752" t="e">
        <f>+#REF!</f>
        <v>#REF!</v>
      </c>
      <c r="AX68" s="752"/>
      <c r="AY68" s="752"/>
      <c r="AZ68" s="752">
        <v>325284</v>
      </c>
      <c r="BA68" s="752"/>
      <c r="BB68" s="752"/>
      <c r="BC68" s="752"/>
      <c r="BD68" s="752"/>
      <c r="BE68" s="752"/>
      <c r="BF68" s="752"/>
      <c r="BG68" s="752"/>
      <c r="BH68" s="752"/>
      <c r="BI68" s="752"/>
      <c r="BJ68" s="752"/>
      <c r="BK68" s="752"/>
      <c r="BL68" s="752"/>
      <c r="BM68" s="752"/>
      <c r="BN68" s="752"/>
      <c r="BO68" s="752"/>
      <c r="BP68" s="752"/>
      <c r="BQ68" s="752"/>
      <c r="BR68" s="752"/>
      <c r="BS68" s="752"/>
      <c r="BT68" s="752"/>
    </row>
    <row r="69" spans="2:73">
      <c r="B69" s="750"/>
      <c r="C69" s="606" t="s">
        <v>771</v>
      </c>
      <c r="D69" s="606" t="s">
        <v>20</v>
      </c>
      <c r="E69" s="750" t="s">
        <v>770</v>
      </c>
      <c r="F69" s="606" t="s">
        <v>773</v>
      </c>
      <c r="G69" s="750"/>
      <c r="H69" s="606">
        <v>2014</v>
      </c>
      <c r="I69" s="643" t="s">
        <v>570</v>
      </c>
      <c r="J69" s="643" t="s">
        <v>585</v>
      </c>
      <c r="K69" s="632"/>
      <c r="L69" s="752">
        <v>0</v>
      </c>
      <c r="M69" s="752">
        <v>0</v>
      </c>
      <c r="N69" s="752">
        <v>0</v>
      </c>
      <c r="O69" s="752" t="e">
        <f>+#REF!*1000</f>
        <v>#REF!</v>
      </c>
      <c r="P69" s="752" t="e">
        <f>+#REF!*1000</f>
        <v>#REF!</v>
      </c>
      <c r="Q69" s="752" t="e">
        <f>+#REF!*1000</f>
        <v>#REF!</v>
      </c>
      <c r="R69" s="752" t="e">
        <f>+#REF!*1000</f>
        <v>#REF!</v>
      </c>
      <c r="S69" s="752" t="e">
        <f>+#REF!*1000</f>
        <v>#REF!</v>
      </c>
      <c r="T69" s="752"/>
      <c r="U69" s="752">
        <v>0</v>
      </c>
      <c r="V69" s="752"/>
      <c r="W69" s="752"/>
      <c r="X69" s="752"/>
      <c r="Y69" s="752"/>
      <c r="Z69" s="752"/>
      <c r="AA69" s="752"/>
      <c r="AB69" s="752"/>
      <c r="AC69" s="752"/>
      <c r="AD69" s="752"/>
      <c r="AE69" s="752"/>
      <c r="AF69" s="752"/>
      <c r="AG69" s="752"/>
      <c r="AH69" s="752"/>
      <c r="AI69" s="752"/>
      <c r="AJ69" s="752"/>
      <c r="AK69" s="752"/>
      <c r="AL69" s="752"/>
      <c r="AM69" s="752"/>
      <c r="AN69" s="752"/>
      <c r="AO69" s="752"/>
      <c r="AP69" s="632"/>
      <c r="AQ69" s="752">
        <v>0</v>
      </c>
      <c r="AR69" s="752">
        <v>0</v>
      </c>
      <c r="AS69" s="752">
        <v>0</v>
      </c>
      <c r="AT69" s="752" t="e">
        <f>+#REF!*1000</f>
        <v>#REF!</v>
      </c>
      <c r="AU69" s="752" t="e">
        <f>+#REF!*1000</f>
        <v>#REF!</v>
      </c>
      <c r="AV69" s="752" t="e">
        <f>+#REF!*1000</f>
        <v>#REF!</v>
      </c>
      <c r="AW69" s="752" t="e">
        <f>+#REF!*1000</f>
        <v>#REF!</v>
      </c>
      <c r="AX69" s="752"/>
      <c r="AY69" s="752"/>
      <c r="AZ69" s="752">
        <v>0</v>
      </c>
      <c r="BA69" s="752"/>
      <c r="BB69" s="752"/>
      <c r="BC69" s="752"/>
      <c r="BD69" s="752"/>
      <c r="BE69" s="752"/>
      <c r="BF69" s="752"/>
      <c r="BG69" s="752"/>
      <c r="BH69" s="752"/>
      <c r="BI69" s="752"/>
      <c r="BJ69" s="752"/>
      <c r="BK69" s="752"/>
      <c r="BL69" s="752"/>
      <c r="BM69" s="752"/>
      <c r="BN69" s="752"/>
      <c r="BO69" s="752"/>
      <c r="BP69" s="752"/>
      <c r="BQ69" s="752"/>
      <c r="BR69" s="752"/>
      <c r="BS69" s="752"/>
      <c r="BT69" s="752"/>
    </row>
    <row r="70" spans="2:73">
      <c r="B70" s="750"/>
      <c r="C70" s="606" t="s">
        <v>769</v>
      </c>
      <c r="D70" s="606" t="s">
        <v>2</v>
      </c>
      <c r="E70" s="750" t="s">
        <v>770</v>
      </c>
      <c r="F70" s="606" t="s">
        <v>29</v>
      </c>
      <c r="G70" s="750"/>
      <c r="H70" s="606">
        <v>2014</v>
      </c>
      <c r="I70" s="643" t="s">
        <v>570</v>
      </c>
      <c r="J70" s="643" t="s">
        <v>585</v>
      </c>
      <c r="K70" s="632"/>
      <c r="L70" s="752">
        <v>0</v>
      </c>
      <c r="M70" s="752">
        <v>0</v>
      </c>
      <c r="N70" s="752">
        <v>0</v>
      </c>
      <c r="O70" s="752" t="e">
        <f>+#REF!*1000</f>
        <v>#REF!</v>
      </c>
      <c r="P70" s="752" t="e">
        <f>+#REF!*1000</f>
        <v>#REF!</v>
      </c>
      <c r="Q70" s="752" t="e">
        <f>+#REF!*1000</f>
        <v>#REF!</v>
      </c>
      <c r="R70" s="752" t="e">
        <f>+#REF!*1000</f>
        <v>#REF!</v>
      </c>
      <c r="S70" s="752" t="e">
        <f>+#REF!*1000</f>
        <v>#REF!</v>
      </c>
      <c r="T70" s="752"/>
      <c r="U70" s="752">
        <v>0</v>
      </c>
      <c r="V70" s="752"/>
      <c r="W70" s="752"/>
      <c r="X70" s="752"/>
      <c r="Y70" s="752"/>
      <c r="Z70" s="752"/>
      <c r="AA70" s="752"/>
      <c r="AB70" s="752"/>
      <c r="AC70" s="752"/>
      <c r="AD70" s="752"/>
      <c r="AE70" s="752"/>
      <c r="AF70" s="752"/>
      <c r="AG70" s="752"/>
      <c r="AH70" s="752"/>
      <c r="AI70" s="752"/>
      <c r="AJ70" s="752"/>
      <c r="AK70" s="752"/>
      <c r="AL70" s="752"/>
      <c r="AM70" s="752"/>
      <c r="AN70" s="752"/>
      <c r="AO70" s="752"/>
      <c r="AP70" s="632"/>
      <c r="AQ70" s="752">
        <v>0</v>
      </c>
      <c r="AR70" s="752">
        <v>0</v>
      </c>
      <c r="AS70" s="752">
        <v>0</v>
      </c>
      <c r="AT70" s="752" t="e">
        <f>+#REF!*1000</f>
        <v>#REF!</v>
      </c>
      <c r="AU70" s="752" t="e">
        <f>+#REF!*1000</f>
        <v>#REF!</v>
      </c>
      <c r="AV70" s="752" t="e">
        <f>+#REF!*1000</f>
        <v>#REF!</v>
      </c>
      <c r="AW70" s="752" t="e">
        <f>+#REF!*1000</f>
        <v>#REF!</v>
      </c>
      <c r="AX70" s="752"/>
      <c r="AY70" s="752"/>
      <c r="AZ70" s="752">
        <v>0</v>
      </c>
      <c r="BA70" s="752"/>
      <c r="BB70" s="752"/>
      <c r="BC70" s="752"/>
      <c r="BD70" s="752"/>
      <c r="BE70" s="752"/>
      <c r="BF70" s="752"/>
      <c r="BG70" s="752"/>
      <c r="BH70" s="752"/>
      <c r="BI70" s="752"/>
      <c r="BJ70" s="752"/>
      <c r="BK70" s="752"/>
      <c r="BL70" s="752"/>
      <c r="BM70" s="752"/>
      <c r="BN70" s="752"/>
      <c r="BO70" s="752"/>
      <c r="BP70" s="752"/>
      <c r="BQ70" s="752"/>
      <c r="BR70" s="752"/>
      <c r="BS70" s="752"/>
      <c r="BT70" s="752"/>
    </row>
    <row r="71" spans="2:73">
      <c r="B71" s="750"/>
      <c r="C71" s="606" t="s">
        <v>769</v>
      </c>
      <c r="D71" s="606" t="s">
        <v>1</v>
      </c>
      <c r="E71" s="750" t="s">
        <v>770</v>
      </c>
      <c r="F71" s="606" t="s">
        <v>29</v>
      </c>
      <c r="G71" s="750"/>
      <c r="H71" s="606">
        <v>2014</v>
      </c>
      <c r="I71" s="643" t="s">
        <v>570</v>
      </c>
      <c r="J71" s="643" t="s">
        <v>585</v>
      </c>
      <c r="K71" s="632"/>
      <c r="L71" s="752">
        <v>0</v>
      </c>
      <c r="M71" s="752">
        <v>0</v>
      </c>
      <c r="N71" s="752">
        <v>0</v>
      </c>
      <c r="O71" s="752" t="e">
        <f>+#REF!*1000</f>
        <v>#REF!</v>
      </c>
      <c r="P71" s="752" t="e">
        <f>+#REF!*1000</f>
        <v>#REF!</v>
      </c>
      <c r="Q71" s="752" t="e">
        <f>+#REF!*1000</f>
        <v>#REF!</v>
      </c>
      <c r="R71" s="752" t="e">
        <f>+#REF!*1000</f>
        <v>#REF!</v>
      </c>
      <c r="S71" s="752" t="e">
        <f>+#REF!*1000</f>
        <v>#REF!</v>
      </c>
      <c r="T71" s="752"/>
      <c r="U71" s="752">
        <v>0</v>
      </c>
      <c r="V71" s="752"/>
      <c r="W71" s="752"/>
      <c r="X71" s="752"/>
      <c r="Y71" s="752"/>
      <c r="Z71" s="752"/>
      <c r="AA71" s="752"/>
      <c r="AB71" s="752"/>
      <c r="AC71" s="752"/>
      <c r="AD71" s="752"/>
      <c r="AE71" s="752"/>
      <c r="AF71" s="752"/>
      <c r="AG71" s="752"/>
      <c r="AH71" s="752"/>
      <c r="AI71" s="752"/>
      <c r="AJ71" s="752"/>
      <c r="AK71" s="752"/>
      <c r="AL71" s="752"/>
      <c r="AM71" s="752"/>
      <c r="AN71" s="752"/>
      <c r="AO71" s="752"/>
      <c r="AP71" s="632"/>
      <c r="AQ71" s="752">
        <v>0</v>
      </c>
      <c r="AR71" s="752">
        <v>0</v>
      </c>
      <c r="AS71" s="752">
        <v>0</v>
      </c>
      <c r="AT71" s="752" t="e">
        <f>+#REF!*1000</f>
        <v>#REF!</v>
      </c>
      <c r="AU71" s="752" t="e">
        <f>+#REF!*1000</f>
        <v>#REF!</v>
      </c>
      <c r="AV71" s="752" t="e">
        <f>+#REF!*1000</f>
        <v>#REF!</v>
      </c>
      <c r="AW71" s="752" t="e">
        <f>+#REF!*1000</f>
        <v>#REF!</v>
      </c>
      <c r="AX71" s="752"/>
      <c r="AY71" s="752"/>
      <c r="AZ71" s="752">
        <v>0</v>
      </c>
      <c r="BA71" s="752"/>
      <c r="BB71" s="752"/>
      <c r="BC71" s="752"/>
      <c r="BD71" s="752"/>
      <c r="BE71" s="752"/>
      <c r="BF71" s="752"/>
      <c r="BG71" s="752"/>
      <c r="BH71" s="752"/>
      <c r="BI71" s="752"/>
      <c r="BJ71" s="752"/>
      <c r="BK71" s="752"/>
      <c r="BL71" s="752"/>
      <c r="BM71" s="752"/>
      <c r="BN71" s="752"/>
      <c r="BO71" s="752"/>
      <c r="BP71" s="752"/>
      <c r="BQ71" s="752"/>
      <c r="BR71" s="752"/>
      <c r="BS71" s="752"/>
      <c r="BT71" s="752"/>
    </row>
    <row r="72" spans="2:73">
      <c r="B72" s="750"/>
      <c r="C72" s="606" t="s">
        <v>769</v>
      </c>
      <c r="D72" s="606" t="s">
        <v>1</v>
      </c>
      <c r="E72" s="750" t="s">
        <v>770</v>
      </c>
      <c r="F72" s="606" t="s">
        <v>29</v>
      </c>
      <c r="G72" s="750"/>
      <c r="H72" s="606">
        <v>2014</v>
      </c>
      <c r="I72" s="643" t="s">
        <v>570</v>
      </c>
      <c r="J72" s="643" t="s">
        <v>585</v>
      </c>
      <c r="K72" s="632"/>
      <c r="L72" s="752">
        <v>0</v>
      </c>
      <c r="M72" s="753">
        <v>0</v>
      </c>
      <c r="N72" s="753">
        <v>0</v>
      </c>
      <c r="O72" s="753" t="e">
        <f>+#REF!*1000</f>
        <v>#REF!</v>
      </c>
      <c r="P72" s="753" t="e">
        <f>+#REF!*1000</f>
        <v>#REF!</v>
      </c>
      <c r="Q72" s="753" t="e">
        <f>+#REF!*1000</f>
        <v>#REF!</v>
      </c>
      <c r="R72" s="753" t="e">
        <f>+#REF!*1000</f>
        <v>#REF!</v>
      </c>
      <c r="S72" s="753" t="e">
        <f>+#REF!*1000</f>
        <v>#REF!</v>
      </c>
      <c r="T72" s="753"/>
      <c r="U72" s="753">
        <v>0</v>
      </c>
      <c r="V72" s="753"/>
      <c r="W72" s="753"/>
      <c r="X72" s="753"/>
      <c r="Y72" s="753"/>
      <c r="Z72" s="753"/>
      <c r="AA72" s="753"/>
      <c r="AB72" s="753"/>
      <c r="AC72" s="753"/>
      <c r="AD72" s="753"/>
      <c r="AE72" s="753"/>
      <c r="AF72" s="753"/>
      <c r="AG72" s="753"/>
      <c r="AH72" s="753"/>
      <c r="AI72" s="753"/>
      <c r="AJ72" s="753"/>
      <c r="AK72" s="753"/>
      <c r="AL72" s="753"/>
      <c r="AM72" s="753"/>
      <c r="AN72" s="753"/>
      <c r="AO72" s="753"/>
      <c r="AP72" s="632"/>
      <c r="AQ72" s="752">
        <v>0</v>
      </c>
      <c r="AR72" s="753">
        <v>0</v>
      </c>
      <c r="AS72" s="753">
        <v>0</v>
      </c>
      <c r="AT72" s="753" t="e">
        <f>+#REF!*1000</f>
        <v>#REF!</v>
      </c>
      <c r="AU72" s="753" t="e">
        <f>+#REF!*1000</f>
        <v>#REF!</v>
      </c>
      <c r="AV72" s="753" t="e">
        <f>+#REF!*1000</f>
        <v>#REF!</v>
      </c>
      <c r="AW72" s="753" t="e">
        <f>+#REF!*1000</f>
        <v>#REF!</v>
      </c>
      <c r="AX72" s="753"/>
      <c r="AY72" s="753"/>
      <c r="AZ72" s="753">
        <v>0</v>
      </c>
      <c r="BA72" s="753"/>
      <c r="BB72" s="753"/>
      <c r="BC72" s="753"/>
      <c r="BD72" s="753"/>
      <c r="BE72" s="753"/>
      <c r="BF72" s="753"/>
      <c r="BG72" s="753"/>
      <c r="BH72" s="753"/>
      <c r="BI72" s="753"/>
      <c r="BJ72" s="753"/>
      <c r="BK72" s="753"/>
      <c r="BL72" s="753"/>
      <c r="BM72" s="753"/>
      <c r="BN72" s="753"/>
      <c r="BO72" s="753"/>
      <c r="BP72" s="753"/>
      <c r="BQ72" s="753"/>
      <c r="BR72" s="753"/>
      <c r="BS72" s="753"/>
      <c r="BT72" s="753"/>
    </row>
    <row r="73" spans="2:73">
      <c r="B73" s="750"/>
      <c r="C73" s="606" t="s">
        <v>769</v>
      </c>
      <c r="D73" s="606" t="s">
        <v>1</v>
      </c>
      <c r="E73" s="750" t="s">
        <v>770</v>
      </c>
      <c r="F73" s="606" t="s">
        <v>29</v>
      </c>
      <c r="G73" s="750"/>
      <c r="H73" s="606">
        <v>2014</v>
      </c>
      <c r="I73" s="643" t="s">
        <v>570</v>
      </c>
      <c r="J73" s="643" t="s">
        <v>585</v>
      </c>
      <c r="K73" s="632"/>
      <c r="L73" s="752">
        <v>0</v>
      </c>
      <c r="M73" s="753">
        <v>0</v>
      </c>
      <c r="N73" s="753">
        <v>0</v>
      </c>
      <c r="O73" s="753" t="e">
        <f>+#REF!*1000</f>
        <v>#REF!</v>
      </c>
      <c r="P73" s="753" t="e">
        <f>+#REF!*1000</f>
        <v>#REF!</v>
      </c>
      <c r="Q73" s="753" t="e">
        <f>+#REF!*1000</f>
        <v>#REF!</v>
      </c>
      <c r="R73" s="753" t="e">
        <f>+#REF!*1000</f>
        <v>#REF!</v>
      </c>
      <c r="S73" s="753" t="e">
        <f>+#REF!*1000</f>
        <v>#REF!</v>
      </c>
      <c r="T73" s="753"/>
      <c r="U73" s="753">
        <v>0</v>
      </c>
      <c r="V73" s="753"/>
      <c r="W73" s="753"/>
      <c r="X73" s="753"/>
      <c r="Y73" s="753"/>
      <c r="Z73" s="753"/>
      <c r="AA73" s="753"/>
      <c r="AB73" s="753"/>
      <c r="AC73" s="753"/>
      <c r="AD73" s="753"/>
      <c r="AE73" s="753"/>
      <c r="AF73" s="753"/>
      <c r="AG73" s="753"/>
      <c r="AH73" s="753"/>
      <c r="AI73" s="753"/>
      <c r="AJ73" s="753"/>
      <c r="AK73" s="753"/>
      <c r="AL73" s="753"/>
      <c r="AM73" s="753"/>
      <c r="AN73" s="753"/>
      <c r="AO73" s="753"/>
      <c r="AP73" s="632"/>
      <c r="AQ73" s="752">
        <v>0</v>
      </c>
      <c r="AR73" s="753">
        <v>0</v>
      </c>
      <c r="AS73" s="753">
        <v>0</v>
      </c>
      <c r="AT73" s="753" t="e">
        <f>+#REF!*1000</f>
        <v>#REF!</v>
      </c>
      <c r="AU73" s="753" t="e">
        <f>+#REF!*1000</f>
        <v>#REF!</v>
      </c>
      <c r="AV73" s="753" t="e">
        <f>+#REF!*1000</f>
        <v>#REF!</v>
      </c>
      <c r="AW73" s="753" t="e">
        <f>+#REF!*1000</f>
        <v>#REF!</v>
      </c>
      <c r="AX73" s="753"/>
      <c r="AY73" s="753"/>
      <c r="AZ73" s="753">
        <v>0</v>
      </c>
      <c r="BA73" s="753"/>
      <c r="BB73" s="753"/>
      <c r="BC73" s="753"/>
      <c r="BD73" s="753"/>
      <c r="BE73" s="753"/>
      <c r="BF73" s="753"/>
      <c r="BG73" s="753"/>
      <c r="BH73" s="753"/>
      <c r="BI73" s="753"/>
      <c r="BJ73" s="753"/>
      <c r="BK73" s="753"/>
      <c r="BL73" s="753"/>
      <c r="BM73" s="753"/>
      <c r="BN73" s="753"/>
      <c r="BO73" s="753"/>
      <c r="BP73" s="753"/>
      <c r="BQ73" s="753"/>
      <c r="BR73" s="753"/>
      <c r="BS73" s="753"/>
      <c r="BT73" s="753"/>
    </row>
    <row r="74" spans="2:73">
      <c r="B74" s="750"/>
      <c r="C74" s="606" t="s">
        <v>490</v>
      </c>
      <c r="D74" s="606" t="s">
        <v>774</v>
      </c>
      <c r="E74" s="750" t="s">
        <v>770</v>
      </c>
      <c r="F74" s="606" t="s">
        <v>490</v>
      </c>
      <c r="G74" s="750"/>
      <c r="H74" s="606">
        <v>2014</v>
      </c>
      <c r="I74" s="643" t="s">
        <v>570</v>
      </c>
      <c r="J74" s="643" t="s">
        <v>585</v>
      </c>
      <c r="K74" s="632"/>
      <c r="L74" s="752">
        <v>0</v>
      </c>
      <c r="M74" s="753">
        <v>0</v>
      </c>
      <c r="N74" s="753">
        <v>0</v>
      </c>
      <c r="O74" s="753" t="e">
        <f>+#REF!*1000</f>
        <v>#REF!</v>
      </c>
      <c r="P74" s="753" t="e">
        <f>+#REF!*1000</f>
        <v>#REF!</v>
      </c>
      <c r="Q74" s="753" t="e">
        <f>+#REF!*1000</f>
        <v>#REF!</v>
      </c>
      <c r="R74" s="753" t="e">
        <f>+#REF!*1000</f>
        <v>#REF!</v>
      </c>
      <c r="S74" s="753" t="e">
        <f>+#REF!*1000</f>
        <v>#REF!</v>
      </c>
      <c r="T74" s="753"/>
      <c r="U74" s="753">
        <v>0</v>
      </c>
      <c r="V74" s="753"/>
      <c r="W74" s="753"/>
      <c r="X74" s="753"/>
      <c r="Y74" s="753"/>
      <c r="Z74" s="753"/>
      <c r="AA74" s="753"/>
      <c r="AB74" s="753"/>
      <c r="AC74" s="753"/>
      <c r="AD74" s="753"/>
      <c r="AE74" s="753"/>
      <c r="AF74" s="753"/>
      <c r="AG74" s="753"/>
      <c r="AH74" s="753"/>
      <c r="AI74" s="753"/>
      <c r="AJ74" s="753"/>
      <c r="AK74" s="753"/>
      <c r="AL74" s="753"/>
      <c r="AM74" s="753"/>
      <c r="AN74" s="753"/>
      <c r="AO74" s="753"/>
      <c r="AP74" s="632"/>
      <c r="AQ74" s="752">
        <v>0</v>
      </c>
      <c r="AR74" s="753">
        <v>0</v>
      </c>
      <c r="AS74" s="753">
        <v>0</v>
      </c>
      <c r="AT74" s="753" t="e">
        <f>+#REF!*1000</f>
        <v>#REF!</v>
      </c>
      <c r="AU74" s="753" t="e">
        <f>+#REF!*1000</f>
        <v>#REF!</v>
      </c>
      <c r="AV74" s="753" t="e">
        <f>+#REF!*1000</f>
        <v>#REF!</v>
      </c>
      <c r="AW74" s="753" t="e">
        <f>+#REF!*1000</f>
        <v>#REF!</v>
      </c>
      <c r="AX74" s="753"/>
      <c r="AY74" s="753"/>
      <c r="AZ74" s="753">
        <v>0</v>
      </c>
      <c r="BA74" s="753"/>
      <c r="BB74" s="753"/>
      <c r="BC74" s="753"/>
      <c r="BD74" s="753"/>
      <c r="BE74" s="753"/>
      <c r="BF74" s="753"/>
      <c r="BG74" s="753"/>
      <c r="BH74" s="753"/>
      <c r="BI74" s="753"/>
      <c r="BJ74" s="753"/>
      <c r="BK74" s="753"/>
      <c r="BL74" s="753"/>
      <c r="BM74" s="753"/>
      <c r="BN74" s="753"/>
      <c r="BO74" s="753"/>
      <c r="BP74" s="753"/>
      <c r="BQ74" s="753"/>
      <c r="BR74" s="753"/>
      <c r="BS74" s="753"/>
      <c r="BT74" s="753"/>
    </row>
    <row r="75" spans="2:73">
      <c r="B75" s="750"/>
      <c r="C75" s="606">
        <v>80</v>
      </c>
      <c r="D75" s="606" t="s">
        <v>108</v>
      </c>
      <c r="E75" s="750">
        <v>2015</v>
      </c>
      <c r="F75" s="606"/>
      <c r="G75" s="750"/>
      <c r="H75" s="606">
        <v>2015</v>
      </c>
      <c r="I75" s="643" t="s">
        <v>571</v>
      </c>
      <c r="J75" s="643" t="s">
        <v>585</v>
      </c>
      <c r="K75" s="632"/>
      <c r="L75" s="752"/>
      <c r="M75" s="753"/>
      <c r="N75" s="753"/>
      <c r="O75" s="753"/>
      <c r="P75" s="753" t="e">
        <f>+#REF!</f>
        <v>#REF!</v>
      </c>
      <c r="Q75" s="753" t="e">
        <f>+#REF!</f>
        <v>#REF!</v>
      </c>
      <c r="R75" s="753" t="e">
        <f>+#REF!</f>
        <v>#REF!</v>
      </c>
      <c r="S75" s="753" t="e">
        <f>+#REF!</f>
        <v>#REF!</v>
      </c>
      <c r="T75" s="753"/>
      <c r="U75" s="753">
        <v>1</v>
      </c>
      <c r="V75" s="753"/>
      <c r="W75" s="753"/>
      <c r="X75" s="753"/>
      <c r="Y75" s="753"/>
      <c r="Z75" s="753"/>
      <c r="AA75" s="753"/>
      <c r="AB75" s="753"/>
      <c r="AC75" s="753"/>
      <c r="AD75" s="753"/>
      <c r="AE75" s="753"/>
      <c r="AF75" s="753"/>
      <c r="AG75" s="753"/>
      <c r="AH75" s="753"/>
      <c r="AI75" s="753"/>
      <c r="AJ75" s="753"/>
      <c r="AK75" s="753"/>
      <c r="AL75" s="753"/>
      <c r="AM75" s="753"/>
      <c r="AN75" s="753"/>
      <c r="AO75" s="753"/>
      <c r="AP75" s="632"/>
      <c r="AQ75" s="752"/>
      <c r="AR75" s="753"/>
      <c r="AS75" s="753"/>
      <c r="AT75" s="753"/>
      <c r="AU75" s="753" t="e">
        <f>+#REF!</f>
        <v>#REF!</v>
      </c>
      <c r="AV75" s="753" t="e">
        <f>+#REF!</f>
        <v>#REF!</v>
      </c>
      <c r="AW75" s="753" t="e">
        <f>+#REF!</f>
        <v>#REF!</v>
      </c>
      <c r="AX75" s="753"/>
      <c r="AY75" s="753"/>
      <c r="AZ75" s="753">
        <v>10195</v>
      </c>
      <c r="BA75" s="753"/>
      <c r="BB75" s="753"/>
      <c r="BC75" s="753"/>
      <c r="BD75" s="753"/>
      <c r="BE75" s="753"/>
      <c r="BF75" s="753"/>
      <c r="BG75" s="753"/>
      <c r="BH75" s="753"/>
      <c r="BI75" s="753"/>
      <c r="BJ75" s="753"/>
      <c r="BK75" s="753"/>
      <c r="BL75" s="753"/>
      <c r="BM75" s="753"/>
      <c r="BN75" s="753"/>
      <c r="BO75" s="753"/>
      <c r="BP75" s="753"/>
      <c r="BQ75" s="753"/>
      <c r="BR75" s="753"/>
      <c r="BS75" s="753"/>
      <c r="BT75" s="753"/>
    </row>
    <row r="76" spans="2:73">
      <c r="B76" s="750"/>
      <c r="C76" s="606">
        <v>78</v>
      </c>
      <c r="D76" s="606" t="s">
        <v>106</v>
      </c>
      <c r="E76" s="750">
        <v>2015</v>
      </c>
      <c r="F76" s="606"/>
      <c r="G76" s="750"/>
      <c r="H76" s="606">
        <v>2015</v>
      </c>
      <c r="I76" s="643" t="s">
        <v>571</v>
      </c>
      <c r="J76" s="643" t="s">
        <v>585</v>
      </c>
      <c r="K76" s="632"/>
      <c r="L76" s="752"/>
      <c r="M76" s="753"/>
      <c r="N76" s="753"/>
      <c r="O76" s="753"/>
      <c r="P76" s="753" t="e">
        <f>+#REF!</f>
        <v>#REF!</v>
      </c>
      <c r="Q76" s="753" t="e">
        <f>+#REF!</f>
        <v>#REF!</v>
      </c>
      <c r="R76" s="753" t="e">
        <f>+#REF!</f>
        <v>#REF!</v>
      </c>
      <c r="S76" s="753" t="e">
        <f>+#REF!</f>
        <v>#REF!</v>
      </c>
      <c r="T76" s="753"/>
      <c r="U76" s="753">
        <v>3</v>
      </c>
      <c r="V76" s="753"/>
      <c r="W76" s="753"/>
      <c r="X76" s="753"/>
      <c r="Y76" s="753"/>
      <c r="Z76" s="753"/>
      <c r="AA76" s="753"/>
      <c r="AB76" s="753"/>
      <c r="AC76" s="753"/>
      <c r="AD76" s="753"/>
      <c r="AE76" s="753"/>
      <c r="AF76" s="753"/>
      <c r="AG76" s="753"/>
      <c r="AH76" s="753"/>
      <c r="AI76" s="753"/>
      <c r="AJ76" s="753"/>
      <c r="AK76" s="753"/>
      <c r="AL76" s="753"/>
      <c r="AM76" s="753"/>
      <c r="AN76" s="753"/>
      <c r="AO76" s="753"/>
      <c r="AP76" s="632"/>
      <c r="AQ76" s="752"/>
      <c r="AR76" s="753"/>
      <c r="AS76" s="753"/>
      <c r="AT76" s="753"/>
      <c r="AU76" s="753" t="e">
        <f>+#REF!</f>
        <v>#REF!</v>
      </c>
      <c r="AV76" s="753" t="e">
        <f>+#REF!</f>
        <v>#REF!</v>
      </c>
      <c r="AW76" s="753" t="e">
        <f>+#REF!</f>
        <v>#REF!</v>
      </c>
      <c r="AX76" s="753"/>
      <c r="AY76" s="753"/>
      <c r="AZ76" s="753">
        <v>9610</v>
      </c>
      <c r="BA76" s="753"/>
      <c r="BB76" s="753"/>
      <c r="BC76" s="753"/>
      <c r="BD76" s="753"/>
      <c r="BE76" s="753"/>
      <c r="BF76" s="753"/>
      <c r="BG76" s="753"/>
      <c r="BH76" s="753"/>
      <c r="BI76" s="753"/>
      <c r="BJ76" s="753"/>
      <c r="BK76" s="753"/>
      <c r="BL76" s="753"/>
      <c r="BM76" s="753"/>
      <c r="BN76" s="753"/>
      <c r="BO76" s="753"/>
      <c r="BP76" s="753"/>
      <c r="BQ76" s="753"/>
      <c r="BR76" s="753"/>
      <c r="BS76" s="753"/>
      <c r="BT76" s="753"/>
    </row>
    <row r="77" spans="2:73">
      <c r="B77" s="750"/>
      <c r="C77" s="606">
        <v>463</v>
      </c>
      <c r="D77" s="606" t="s">
        <v>782</v>
      </c>
      <c r="E77" s="750" t="s">
        <v>770</v>
      </c>
      <c r="F77" s="606"/>
      <c r="G77" s="750"/>
      <c r="H77" s="606">
        <v>2017</v>
      </c>
      <c r="I77" s="643" t="s">
        <v>573</v>
      </c>
      <c r="J77" s="643" t="s">
        <v>585</v>
      </c>
      <c r="K77" s="632"/>
      <c r="L77" s="754"/>
      <c r="M77" s="755"/>
      <c r="N77" s="755"/>
      <c r="O77" s="755"/>
      <c r="P77" s="755"/>
      <c r="Q77" s="755"/>
      <c r="R77" s="755" t="e">
        <f>+#REF!</f>
        <v>#REF!</v>
      </c>
      <c r="S77" s="755" t="e">
        <f>+#REF!</f>
        <v>#REF!</v>
      </c>
      <c r="T77" s="755"/>
      <c r="U77" s="755">
        <v>0</v>
      </c>
      <c r="V77" s="755"/>
      <c r="W77" s="755"/>
      <c r="X77" s="755"/>
      <c r="Y77" s="755"/>
      <c r="Z77" s="755"/>
      <c r="AA77" s="755"/>
      <c r="AB77" s="755"/>
      <c r="AC77" s="755"/>
      <c r="AD77" s="755"/>
      <c r="AE77" s="755"/>
      <c r="AF77" s="755"/>
      <c r="AG77" s="755"/>
      <c r="AH77" s="755"/>
      <c r="AI77" s="755"/>
      <c r="AJ77" s="755"/>
      <c r="AK77" s="755"/>
      <c r="AL77" s="755"/>
      <c r="AM77" s="755"/>
      <c r="AN77" s="755"/>
      <c r="AO77" s="755"/>
      <c r="AP77" s="632"/>
      <c r="AQ77" s="754"/>
      <c r="AR77" s="755"/>
      <c r="AS77" s="755"/>
      <c r="AT77" s="755"/>
      <c r="AU77" s="755"/>
      <c r="AV77" s="755"/>
      <c r="AW77" s="755" t="e">
        <f>+#REF!</f>
        <v>#REF!</v>
      </c>
      <c r="AX77" s="755"/>
      <c r="AY77" s="755"/>
      <c r="AZ77" s="755">
        <v>672</v>
      </c>
      <c r="BA77" s="755"/>
      <c r="BB77" s="755"/>
      <c r="BC77" s="755"/>
      <c r="BD77" s="755"/>
      <c r="BE77" s="755"/>
      <c r="BF77" s="755"/>
      <c r="BG77" s="755"/>
      <c r="BH77" s="755"/>
      <c r="BI77" s="755"/>
      <c r="BJ77" s="755"/>
      <c r="BK77" s="755"/>
      <c r="BL77" s="755"/>
      <c r="BM77" s="755"/>
      <c r="BN77" s="755"/>
      <c r="BO77" s="755"/>
      <c r="BP77" s="755"/>
      <c r="BQ77" s="755"/>
      <c r="BR77" s="755"/>
      <c r="BS77" s="755"/>
      <c r="BT77" s="755"/>
    </row>
    <row r="78" spans="2:73">
      <c r="B78" s="750"/>
      <c r="C78" s="606"/>
      <c r="D78" s="750" t="s">
        <v>118</v>
      </c>
      <c r="E78" s="750"/>
      <c r="F78" s="750"/>
      <c r="G78" s="750"/>
      <c r="H78" s="750">
        <v>2020</v>
      </c>
      <c r="I78" s="643" t="s">
        <v>576</v>
      </c>
      <c r="J78" s="643" t="s">
        <v>585</v>
      </c>
      <c r="K78" s="632"/>
      <c r="L78" s="752"/>
      <c r="M78" s="752"/>
      <c r="N78" s="752"/>
      <c r="O78" s="752"/>
      <c r="P78" s="752"/>
      <c r="Q78" s="752"/>
      <c r="R78" s="752"/>
      <c r="S78" s="752"/>
      <c r="T78" s="752"/>
      <c r="U78" s="752">
        <v>12</v>
      </c>
      <c r="V78" s="752"/>
      <c r="W78" s="752"/>
      <c r="X78" s="752"/>
      <c r="Y78" s="752"/>
      <c r="Z78" s="752"/>
      <c r="AA78" s="752"/>
      <c r="AB78" s="752"/>
      <c r="AC78" s="752"/>
      <c r="AD78" s="752"/>
      <c r="AE78" s="752"/>
      <c r="AF78" s="752"/>
      <c r="AG78" s="752"/>
      <c r="AH78" s="752"/>
      <c r="AI78" s="752"/>
      <c r="AJ78" s="752"/>
      <c r="AK78" s="752"/>
      <c r="AL78" s="752"/>
      <c r="AM78" s="752"/>
      <c r="AN78" s="752"/>
      <c r="AO78" s="752"/>
      <c r="AP78" s="632"/>
      <c r="AQ78" s="752"/>
      <c r="AR78" s="752"/>
      <c r="AS78" s="752"/>
      <c r="AT78" s="752"/>
      <c r="AU78" s="752"/>
      <c r="AV78" s="752"/>
      <c r="AW78" s="752"/>
      <c r="AX78" s="752"/>
      <c r="AY78" s="752"/>
      <c r="AZ78" s="752">
        <v>64575</v>
      </c>
      <c r="BA78" s="752"/>
      <c r="BB78" s="752"/>
      <c r="BC78" s="752"/>
      <c r="BD78" s="752"/>
      <c r="BE78" s="752"/>
      <c r="BF78" s="752"/>
      <c r="BG78" s="752"/>
      <c r="BH78" s="752"/>
      <c r="BI78" s="752"/>
      <c r="BJ78" s="752"/>
      <c r="BK78" s="752"/>
      <c r="BL78" s="752"/>
      <c r="BM78" s="752"/>
      <c r="BN78" s="752"/>
      <c r="BO78" s="752"/>
      <c r="BP78" s="752"/>
      <c r="BQ78" s="752"/>
      <c r="BR78" s="752"/>
      <c r="BS78" s="752"/>
      <c r="BT78" s="752"/>
    </row>
    <row r="79" spans="2:73" ht="15.75">
      <c r="B79" s="750"/>
      <c r="C79" s="606"/>
      <c r="D79" s="606"/>
      <c r="E79" s="750"/>
      <c r="F79" s="606"/>
      <c r="G79" s="750"/>
      <c r="H79" s="606"/>
      <c r="I79" s="643"/>
      <c r="J79" s="643"/>
      <c r="K79" s="632"/>
      <c r="L79" s="752"/>
      <c r="M79" s="752"/>
      <c r="N79" s="752"/>
      <c r="O79" s="752"/>
      <c r="P79" s="752"/>
      <c r="Q79" s="752"/>
      <c r="R79" s="752"/>
      <c r="S79" s="752"/>
      <c r="T79" s="752"/>
      <c r="U79" s="752"/>
      <c r="V79" s="752"/>
      <c r="W79" s="752"/>
      <c r="X79" s="752"/>
      <c r="Y79" s="752"/>
      <c r="Z79" s="752"/>
      <c r="AA79" s="752"/>
      <c r="AB79" s="752"/>
      <c r="AC79" s="752"/>
      <c r="AD79" s="752"/>
      <c r="AE79" s="752"/>
      <c r="AF79" s="752"/>
      <c r="AG79" s="752"/>
      <c r="AH79" s="752"/>
      <c r="AI79" s="752"/>
      <c r="AJ79" s="752"/>
      <c r="AK79" s="752"/>
      <c r="AL79" s="752"/>
      <c r="AM79" s="752"/>
      <c r="AN79" s="752"/>
      <c r="AO79" s="752"/>
      <c r="AP79" s="632"/>
      <c r="AQ79" s="752"/>
      <c r="AR79" s="752"/>
      <c r="AS79" s="752"/>
      <c r="AT79" s="752"/>
      <c r="AU79" s="752"/>
      <c r="AV79" s="752"/>
      <c r="AW79" s="752"/>
      <c r="AX79" s="752"/>
      <c r="AY79" s="752"/>
      <c r="AZ79" s="752"/>
      <c r="BA79" s="752"/>
      <c r="BB79" s="752"/>
      <c r="BC79" s="752"/>
      <c r="BD79" s="752"/>
      <c r="BE79" s="752"/>
      <c r="BF79" s="752"/>
      <c r="BG79" s="752"/>
      <c r="BH79" s="752"/>
      <c r="BI79" s="752"/>
      <c r="BJ79" s="752"/>
      <c r="BK79" s="752"/>
      <c r="BL79" s="752"/>
      <c r="BM79" s="752"/>
      <c r="BN79" s="752"/>
      <c r="BO79" s="752"/>
      <c r="BP79" s="752"/>
      <c r="BQ79" s="752"/>
      <c r="BR79" s="752"/>
      <c r="BS79" s="752"/>
      <c r="BT79" s="752"/>
      <c r="BU79" s="162"/>
    </row>
    <row r="80" spans="2:73" ht="15.75">
      <c r="B80" s="750"/>
      <c r="C80" s="606"/>
      <c r="D80" s="606"/>
      <c r="E80" s="750"/>
      <c r="F80" s="606"/>
      <c r="G80" s="750"/>
      <c r="H80" s="606"/>
      <c r="I80" s="643"/>
      <c r="J80" s="643"/>
      <c r="K80" s="632"/>
      <c r="L80" s="752"/>
      <c r="M80" s="752"/>
      <c r="N80" s="752"/>
      <c r="O80" s="752"/>
      <c r="P80" s="752"/>
      <c r="Q80" s="752"/>
      <c r="R80" s="752"/>
      <c r="S80" s="752"/>
      <c r="T80" s="752"/>
      <c r="U80" s="752"/>
      <c r="V80" s="752"/>
      <c r="W80" s="752"/>
      <c r="X80" s="752"/>
      <c r="Y80" s="752"/>
      <c r="Z80" s="752"/>
      <c r="AA80" s="752"/>
      <c r="AB80" s="752"/>
      <c r="AC80" s="752"/>
      <c r="AD80" s="752"/>
      <c r="AE80" s="752"/>
      <c r="AF80" s="752"/>
      <c r="AG80" s="752"/>
      <c r="AH80" s="752"/>
      <c r="AI80" s="752"/>
      <c r="AJ80" s="752"/>
      <c r="AK80" s="752"/>
      <c r="AL80" s="752"/>
      <c r="AM80" s="752"/>
      <c r="AN80" s="752"/>
      <c r="AO80" s="752"/>
      <c r="AP80" s="632"/>
      <c r="AQ80" s="752"/>
      <c r="AR80" s="752"/>
      <c r="AS80" s="752"/>
      <c r="AT80" s="752"/>
      <c r="AU80" s="752"/>
      <c r="AV80" s="752"/>
      <c r="AW80" s="752"/>
      <c r="AX80" s="752"/>
      <c r="AY80" s="752"/>
      <c r="AZ80" s="752"/>
      <c r="BA80" s="752"/>
      <c r="BB80" s="752"/>
      <c r="BC80" s="752"/>
      <c r="BD80" s="752"/>
      <c r="BE80" s="752"/>
      <c r="BF80" s="752"/>
      <c r="BG80" s="752"/>
      <c r="BH80" s="752"/>
      <c r="BI80" s="752"/>
      <c r="BJ80" s="752"/>
      <c r="BK80" s="752"/>
      <c r="BL80" s="752"/>
      <c r="BM80" s="752"/>
      <c r="BN80" s="752"/>
      <c r="BO80" s="752"/>
      <c r="BP80" s="752"/>
      <c r="BQ80" s="752"/>
      <c r="BR80" s="752"/>
      <c r="BS80" s="752"/>
      <c r="BT80" s="752"/>
      <c r="BU80" s="162"/>
    </row>
    <row r="81" spans="2:73">
      <c r="B81" s="750"/>
      <c r="C81" s="606"/>
      <c r="D81" s="606"/>
      <c r="E81" s="750"/>
      <c r="F81" s="606"/>
      <c r="G81" s="750"/>
      <c r="H81" s="606"/>
      <c r="I81" s="643"/>
      <c r="J81" s="643"/>
      <c r="K81" s="632"/>
      <c r="L81" s="752"/>
      <c r="M81" s="752"/>
      <c r="N81" s="752"/>
      <c r="O81" s="752"/>
      <c r="P81" s="752"/>
      <c r="Q81" s="752"/>
      <c r="R81" s="752"/>
      <c r="S81" s="752"/>
      <c r="T81" s="752"/>
      <c r="U81" s="752"/>
      <c r="V81" s="752"/>
      <c r="W81" s="752"/>
      <c r="X81" s="752"/>
      <c r="Y81" s="752"/>
      <c r="Z81" s="752"/>
      <c r="AA81" s="752"/>
      <c r="AB81" s="752"/>
      <c r="AC81" s="752"/>
      <c r="AD81" s="752"/>
      <c r="AE81" s="752"/>
      <c r="AF81" s="752"/>
      <c r="AG81" s="752"/>
      <c r="AH81" s="752"/>
      <c r="AI81" s="752"/>
      <c r="AJ81" s="752"/>
      <c r="AK81" s="752"/>
      <c r="AL81" s="752"/>
      <c r="AM81" s="752"/>
      <c r="AN81" s="752"/>
      <c r="AO81" s="752"/>
      <c r="AP81" s="632"/>
      <c r="AQ81" s="752"/>
      <c r="AR81" s="752"/>
      <c r="AS81" s="752"/>
      <c r="AT81" s="752"/>
      <c r="AU81" s="752"/>
      <c r="AV81" s="752"/>
      <c r="AW81" s="752"/>
      <c r="AX81" s="752"/>
      <c r="AY81" s="752"/>
      <c r="AZ81" s="752"/>
      <c r="BA81" s="752"/>
      <c r="BB81" s="752"/>
      <c r="BC81" s="752"/>
      <c r="BD81" s="752"/>
      <c r="BE81" s="752"/>
      <c r="BF81" s="752"/>
      <c r="BG81" s="752"/>
      <c r="BH81" s="752"/>
      <c r="BI81" s="752"/>
      <c r="BJ81" s="752"/>
      <c r="BK81" s="752"/>
      <c r="BL81" s="752"/>
      <c r="BM81" s="752"/>
      <c r="BN81" s="752"/>
      <c r="BO81" s="752"/>
      <c r="BP81" s="752"/>
      <c r="BQ81" s="752"/>
      <c r="BR81" s="752"/>
      <c r="BS81" s="752"/>
      <c r="BT81" s="752"/>
    </row>
    <row r="82" spans="2:73" ht="15.75">
      <c r="B82" s="750"/>
      <c r="C82" s="606"/>
      <c r="D82" s="606"/>
      <c r="E82" s="750"/>
      <c r="F82" s="606"/>
      <c r="G82" s="750"/>
      <c r="H82" s="606"/>
      <c r="I82" s="643"/>
      <c r="J82" s="643"/>
      <c r="K82" s="632"/>
      <c r="L82" s="752"/>
      <c r="M82" s="752"/>
      <c r="N82" s="752"/>
      <c r="O82" s="752"/>
      <c r="P82" s="752"/>
      <c r="Q82" s="752"/>
      <c r="R82" s="752"/>
      <c r="S82" s="752"/>
      <c r="T82" s="752"/>
      <c r="U82" s="752"/>
      <c r="V82" s="752"/>
      <c r="W82" s="752"/>
      <c r="X82" s="752"/>
      <c r="Y82" s="752"/>
      <c r="Z82" s="752"/>
      <c r="AA82" s="752"/>
      <c r="AB82" s="752"/>
      <c r="AC82" s="752"/>
      <c r="AD82" s="752"/>
      <c r="AE82" s="752"/>
      <c r="AF82" s="752"/>
      <c r="AG82" s="752"/>
      <c r="AH82" s="752"/>
      <c r="AI82" s="752"/>
      <c r="AJ82" s="752"/>
      <c r="AK82" s="752"/>
      <c r="AL82" s="752"/>
      <c r="AM82" s="752"/>
      <c r="AN82" s="752"/>
      <c r="AO82" s="752"/>
      <c r="AP82" s="632"/>
      <c r="AQ82" s="752"/>
      <c r="AR82" s="752"/>
      <c r="AS82" s="752"/>
      <c r="AT82" s="752"/>
      <c r="AU82" s="752"/>
      <c r="AV82" s="752"/>
      <c r="AW82" s="752"/>
      <c r="AX82" s="752"/>
      <c r="AY82" s="752"/>
      <c r="AZ82" s="752"/>
      <c r="BA82" s="752"/>
      <c r="BB82" s="752"/>
      <c r="BC82" s="752"/>
      <c r="BD82" s="752"/>
      <c r="BE82" s="752"/>
      <c r="BF82" s="752"/>
      <c r="BG82" s="752"/>
      <c r="BH82" s="752"/>
      <c r="BI82" s="752"/>
      <c r="BJ82" s="752"/>
      <c r="BK82" s="752"/>
      <c r="BL82" s="752"/>
      <c r="BM82" s="752"/>
      <c r="BN82" s="752"/>
      <c r="BO82" s="752"/>
      <c r="BP82" s="752"/>
      <c r="BQ82" s="752"/>
      <c r="BR82" s="752"/>
      <c r="BS82" s="752"/>
      <c r="BT82" s="752"/>
      <c r="BU82" s="162"/>
    </row>
    <row r="83" spans="2:73" ht="15.75">
      <c r="B83" s="750"/>
      <c r="C83" s="606"/>
      <c r="D83" s="606"/>
      <c r="E83" s="750"/>
      <c r="F83" s="606"/>
      <c r="G83" s="750"/>
      <c r="H83" s="606"/>
      <c r="I83" s="643"/>
      <c r="J83" s="643"/>
      <c r="K83" s="632"/>
      <c r="L83" s="752"/>
      <c r="M83" s="752"/>
      <c r="N83" s="752"/>
      <c r="O83" s="752"/>
      <c r="P83" s="752"/>
      <c r="Q83" s="752"/>
      <c r="R83" s="752"/>
      <c r="S83" s="752"/>
      <c r="T83" s="752"/>
      <c r="U83" s="752"/>
      <c r="V83" s="752"/>
      <c r="W83" s="752"/>
      <c r="X83" s="752"/>
      <c r="Y83" s="752"/>
      <c r="Z83" s="752"/>
      <c r="AA83" s="752"/>
      <c r="AB83" s="752"/>
      <c r="AC83" s="752"/>
      <c r="AD83" s="752"/>
      <c r="AE83" s="752"/>
      <c r="AF83" s="752"/>
      <c r="AG83" s="752"/>
      <c r="AH83" s="752"/>
      <c r="AI83" s="752"/>
      <c r="AJ83" s="752"/>
      <c r="AK83" s="752"/>
      <c r="AL83" s="752"/>
      <c r="AM83" s="752"/>
      <c r="AN83" s="752"/>
      <c r="AO83" s="752"/>
      <c r="AP83" s="632"/>
      <c r="AQ83" s="752"/>
      <c r="AR83" s="752"/>
      <c r="AS83" s="752"/>
      <c r="AT83" s="752"/>
      <c r="AU83" s="752"/>
      <c r="AV83" s="752"/>
      <c r="AW83" s="752"/>
      <c r="AX83" s="752"/>
      <c r="AY83" s="752"/>
      <c r="AZ83" s="752"/>
      <c r="BA83" s="752"/>
      <c r="BB83" s="752"/>
      <c r="BC83" s="752"/>
      <c r="BD83" s="752"/>
      <c r="BE83" s="752"/>
      <c r="BF83" s="752"/>
      <c r="BG83" s="752"/>
      <c r="BH83" s="752"/>
      <c r="BI83" s="752"/>
      <c r="BJ83" s="752"/>
      <c r="BK83" s="752"/>
      <c r="BL83" s="752"/>
      <c r="BM83" s="752"/>
      <c r="BN83" s="752"/>
      <c r="BO83" s="752"/>
      <c r="BP83" s="752"/>
      <c r="BQ83" s="752"/>
      <c r="BR83" s="752"/>
      <c r="BS83" s="752"/>
      <c r="BT83" s="752"/>
      <c r="BU83" s="162"/>
    </row>
    <row r="84" spans="2:73" ht="15.75">
      <c r="B84" s="691"/>
      <c r="C84" s="691"/>
      <c r="D84" s="691"/>
      <c r="E84" s="691"/>
      <c r="F84" s="691"/>
      <c r="G84" s="691"/>
      <c r="H84" s="691"/>
      <c r="I84" s="643"/>
      <c r="J84" s="643"/>
      <c r="K84" s="632"/>
      <c r="L84" s="692"/>
      <c r="M84" s="693"/>
      <c r="N84" s="693"/>
      <c r="O84" s="693"/>
      <c r="P84" s="693"/>
      <c r="Q84" s="693"/>
      <c r="R84" s="693"/>
      <c r="S84" s="693"/>
      <c r="T84" s="693"/>
      <c r="U84" s="693"/>
      <c r="V84" s="693"/>
      <c r="W84" s="693"/>
      <c r="X84" s="693"/>
      <c r="Y84" s="693"/>
      <c r="Z84" s="693"/>
      <c r="AA84" s="693"/>
      <c r="AB84" s="693"/>
      <c r="AC84" s="693"/>
      <c r="AD84" s="693"/>
      <c r="AE84" s="693"/>
      <c r="AF84" s="693"/>
      <c r="AG84" s="693"/>
      <c r="AH84" s="693"/>
      <c r="AI84" s="693"/>
      <c r="AJ84" s="693"/>
      <c r="AK84" s="693"/>
      <c r="AL84" s="693"/>
      <c r="AM84" s="693"/>
      <c r="AN84" s="693"/>
      <c r="AO84" s="694"/>
      <c r="AP84" s="632"/>
      <c r="AQ84" s="692"/>
      <c r="AR84" s="693"/>
      <c r="AS84" s="693"/>
      <c r="AT84" s="693"/>
      <c r="AU84" s="693"/>
      <c r="AV84" s="693"/>
      <c r="AW84" s="693"/>
      <c r="AX84" s="693"/>
      <c r="AY84" s="693"/>
      <c r="AZ84" s="693"/>
      <c r="BA84" s="693"/>
      <c r="BB84" s="693"/>
      <c r="BC84" s="693"/>
      <c r="BD84" s="693"/>
      <c r="BE84" s="693"/>
      <c r="BF84" s="693"/>
      <c r="BG84" s="693"/>
      <c r="BH84" s="693"/>
      <c r="BI84" s="693"/>
      <c r="BJ84" s="693"/>
      <c r="BK84" s="693"/>
      <c r="BL84" s="693"/>
      <c r="BM84" s="693"/>
      <c r="BN84" s="693"/>
      <c r="BO84" s="693"/>
      <c r="BP84" s="693"/>
      <c r="BQ84" s="693"/>
      <c r="BR84" s="693"/>
      <c r="BS84" s="693"/>
      <c r="BT84" s="694"/>
      <c r="BU84" s="162"/>
    </row>
    <row r="86" spans="2:73">
      <c r="I86" s="12"/>
      <c r="J86" s="12"/>
    </row>
    <row r="87" spans="2:73">
      <c r="I87" s="12"/>
      <c r="J87" s="12"/>
    </row>
    <row r="88" spans="2:73">
      <c r="I88" s="12"/>
      <c r="J88" s="12"/>
    </row>
    <row r="89" spans="2:73">
      <c r="I89" s="12"/>
      <c r="J89" s="12"/>
    </row>
    <row r="90" spans="2:73">
      <c r="I90" s="12"/>
      <c r="J90" s="12"/>
    </row>
    <row r="91" spans="2:73">
      <c r="I91" s="12"/>
      <c r="J91" s="12"/>
    </row>
  </sheetData>
  <autoFilter ref="C26:BT78" xr:uid="{00000000-0009-0000-0000-00000C000000}">
    <sortState xmlns:xlrd2="http://schemas.microsoft.com/office/spreadsheetml/2017/richdata2" ref="C26:BT42">
      <sortCondition ref="H25"/>
    </sortState>
  </autoFilter>
  <mergeCells count="1">
    <mergeCell ref="C24:G24"/>
  </mergeCells>
  <conditionalFormatting sqref="L84:AO84 AQ84:BT84">
    <cfRule type="cellIs" dxfId="12" priority="26" operator="equal">
      <formula>0</formula>
    </cfRule>
  </conditionalFormatting>
  <conditionalFormatting sqref="L76:AO77 L27:AO36">
    <cfRule type="cellIs" dxfId="11" priority="14" operator="equal">
      <formula>0</formula>
    </cfRule>
  </conditionalFormatting>
  <conditionalFormatting sqref="L78:AO81">
    <cfRule type="cellIs" dxfId="10" priority="35" operator="equal">
      <formula>0</formula>
    </cfRule>
  </conditionalFormatting>
  <conditionalFormatting sqref="L82:AO83">
    <cfRule type="cellIs" dxfId="9" priority="34" operator="equal">
      <formula>0</formula>
    </cfRule>
  </conditionalFormatting>
  <conditionalFormatting sqref="AQ78:BT81">
    <cfRule type="cellIs" dxfId="8" priority="30" operator="equal">
      <formula>0</formula>
    </cfRule>
  </conditionalFormatting>
  <conditionalFormatting sqref="AQ82:BT83">
    <cfRule type="cellIs" dxfId="7" priority="29" operator="equal">
      <formula>0</formula>
    </cfRule>
  </conditionalFormatting>
  <conditionalFormatting sqref="L72:AO74">
    <cfRule type="cellIs" dxfId="6" priority="13" operator="equal">
      <formula>0</formula>
    </cfRule>
  </conditionalFormatting>
  <conditionalFormatting sqref="L37:AO71">
    <cfRule type="cellIs" dxfId="5" priority="12" operator="equal">
      <formula>0</formula>
    </cfRule>
  </conditionalFormatting>
  <conditionalFormatting sqref="L75:AO75">
    <cfRule type="cellIs" dxfId="4" priority="11" operator="equal">
      <formula>0</formula>
    </cfRule>
  </conditionalFormatting>
  <conditionalFormatting sqref="AQ76:BT77 AQ27:BT36">
    <cfRule type="cellIs" dxfId="3" priority="10" operator="equal">
      <formula>0</formula>
    </cfRule>
  </conditionalFormatting>
  <conditionalFormatting sqref="AQ72:BT74">
    <cfRule type="cellIs" dxfId="2" priority="9" operator="equal">
      <formula>0</formula>
    </cfRule>
  </conditionalFormatting>
  <conditionalFormatting sqref="AQ37:BT71">
    <cfRule type="cellIs" dxfId="1" priority="8" operator="equal">
      <formula>0</formula>
    </cfRule>
  </conditionalFormatting>
  <conditionalFormatting sqref="AQ75:BT75">
    <cfRule type="cellIs" dxfId="0" priority="3" operator="equal">
      <formula>0</formula>
    </cfRule>
  </conditionalFormatting>
  <pageMargins left="0.7" right="0.7" top="0.75" bottom="0.75" header="0.3" footer="0.3"/>
  <pageSetup scale="37"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I84:I85 I92:I1048576</xm:sqref>
        </x14:dataValidation>
        <x14:dataValidation type="list" allowBlank="1" showInputMessage="1" showErrorMessage="1" xr:uid="{00000000-0002-0000-0C00-000001000000}">
          <x14:formula1>
            <xm:f>DropDownList!$H$2:$H$3</xm:f>
          </x14:formula1>
          <xm:sqref>J84:J85 J92:J1048576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view="pageBreakPreview" zoomScale="6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7"/>
      <c r="B13" s="587" t="s">
        <v>171</v>
      </c>
      <c r="D13" s="125" t="s">
        <v>175</v>
      </c>
      <c r="E13" s="739"/>
      <c r="F13" s="176"/>
      <c r="G13" s="177"/>
      <c r="H13" s="178"/>
      <c r="K13" s="178"/>
      <c r="L13" s="176"/>
      <c r="M13" s="176"/>
      <c r="N13" s="176"/>
      <c r="O13" s="176"/>
      <c r="P13" s="176"/>
      <c r="Q13" s="179"/>
    </row>
    <row r="14" spans="1:17" s="9" customFormat="1" ht="15.75" customHeight="1">
      <c r="B14" s="550"/>
      <c r="D14" s="17"/>
      <c r="E14" s="17"/>
      <c r="F14" s="176"/>
      <c r="G14" s="177"/>
      <c r="H14" s="178"/>
      <c r="K14" s="178"/>
      <c r="L14" s="176"/>
      <c r="M14" s="176"/>
      <c r="N14" s="176"/>
      <c r="O14" s="176"/>
      <c r="P14" s="176"/>
      <c r="Q14" s="179"/>
    </row>
    <row r="15" spans="1:17" ht="15.75">
      <c r="B15" s="587" t="s">
        <v>505</v>
      </c>
    </row>
    <row r="16" spans="1:17" ht="15.75">
      <c r="B16" s="587"/>
    </row>
    <row r="17" spans="2:21" s="667" customFormat="1" ht="20.45" customHeight="1">
      <c r="B17" s="665" t="s">
        <v>654</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21" t="s">
        <v>707</v>
      </c>
      <c r="C18" s="821"/>
      <c r="D18" s="821"/>
      <c r="E18" s="821"/>
      <c r="F18" s="821"/>
      <c r="G18" s="821"/>
      <c r="H18" s="821"/>
      <c r="I18" s="821"/>
      <c r="J18" s="821"/>
      <c r="K18" s="821"/>
      <c r="L18" s="821"/>
      <c r="M18" s="821"/>
      <c r="N18" s="821"/>
      <c r="O18" s="821"/>
      <c r="P18" s="821"/>
      <c r="Q18" s="821"/>
      <c r="R18" s="821"/>
      <c r="S18" s="821"/>
      <c r="T18" s="821"/>
      <c r="U18" s="821"/>
    </row>
    <row r="21" spans="2:21" ht="21">
      <c r="B21" s="737" t="s">
        <v>691</v>
      </c>
    </row>
    <row r="23" spans="2:21" ht="21">
      <c r="B23" s="737" t="s">
        <v>692</v>
      </c>
      <c r="C23" s="738"/>
      <c r="E23" s="738"/>
      <c r="F23" s="738"/>
      <c r="H23" s="737" t="s">
        <v>693</v>
      </c>
    </row>
    <row r="24" spans="2:21" ht="18.75" customHeight="1">
      <c r="B24" s="820" t="s">
        <v>670</v>
      </c>
      <c r="C24" s="820"/>
      <c r="D24" s="820"/>
      <c r="E24" s="820"/>
      <c r="F24" s="820"/>
      <c r="H24" s="12" t="s">
        <v>678</v>
      </c>
      <c r="M24" s="12" t="s">
        <v>679</v>
      </c>
    </row>
    <row r="25" spans="2:21" ht="45">
      <c r="B25" s="734" t="s">
        <v>62</v>
      </c>
      <c r="C25" s="734" t="s">
        <v>671</v>
      </c>
      <c r="D25" s="734" t="s">
        <v>672</v>
      </c>
      <c r="E25" s="734" t="s">
        <v>674</v>
      </c>
      <c r="F25" s="734" t="s">
        <v>673</v>
      </c>
      <c r="H25" s="734" t="s">
        <v>675</v>
      </c>
      <c r="I25" s="734" t="s">
        <v>676</v>
      </c>
      <c r="J25" s="734" t="s">
        <v>677</v>
      </c>
      <c r="K25" s="734" t="s">
        <v>671</v>
      </c>
      <c r="M25" s="734" t="s">
        <v>675</v>
      </c>
      <c r="N25" s="734" t="s">
        <v>676</v>
      </c>
      <c r="O25" s="734" t="s">
        <v>677</v>
      </c>
      <c r="P25" s="734" t="s">
        <v>671</v>
      </c>
    </row>
    <row r="26" spans="2:21" ht="18">
      <c r="B26" s="741"/>
      <c r="C26" s="741" t="s">
        <v>681</v>
      </c>
      <c r="D26" s="741" t="s">
        <v>682</v>
      </c>
      <c r="E26" s="741" t="s">
        <v>683</v>
      </c>
      <c r="F26" s="741" t="s">
        <v>684</v>
      </c>
      <c r="H26" s="741"/>
      <c r="I26" s="741" t="s">
        <v>685</v>
      </c>
      <c r="J26" s="741" t="s">
        <v>686</v>
      </c>
      <c r="K26" s="741" t="s">
        <v>687</v>
      </c>
      <c r="M26" s="741"/>
      <c r="N26" s="741" t="s">
        <v>688</v>
      </c>
      <c r="O26" s="741" t="s">
        <v>689</v>
      </c>
      <c r="P26" s="741" t="s">
        <v>690</v>
      </c>
    </row>
    <row r="27" spans="2:21" ht="15.75" customHeight="1">
      <c r="B27" s="736" t="s">
        <v>695</v>
      </c>
      <c r="C27" s="744">
        <f>K49</f>
        <v>0</v>
      </c>
      <c r="D27" s="742"/>
      <c r="E27" s="735"/>
      <c r="F27" s="735"/>
      <c r="H27" s="735"/>
      <c r="I27" s="735"/>
      <c r="J27" s="735"/>
      <c r="K27" s="735">
        <f>I27*J27</f>
        <v>0</v>
      </c>
      <c r="M27" s="735"/>
      <c r="N27" s="735"/>
      <c r="O27" s="735"/>
      <c r="P27" s="735">
        <f>N27*O27</f>
        <v>0</v>
      </c>
    </row>
    <row r="28" spans="2:21" ht="15.75" customHeight="1">
      <c r="B28" s="736" t="s">
        <v>696</v>
      </c>
      <c r="C28" s="745">
        <f>P49</f>
        <v>0</v>
      </c>
      <c r="D28" s="746">
        <f>C28-C27</f>
        <v>0</v>
      </c>
      <c r="E28" s="735"/>
      <c r="F28" s="743">
        <f>D28*E28</f>
        <v>0</v>
      </c>
      <c r="H28" s="735"/>
      <c r="I28" s="735"/>
      <c r="J28" s="735"/>
      <c r="K28" s="735"/>
      <c r="M28" s="735"/>
      <c r="N28" s="735"/>
      <c r="O28" s="735"/>
      <c r="P28" s="735"/>
    </row>
    <row r="29" spans="2:21" ht="15.75" customHeight="1">
      <c r="B29" s="736" t="s">
        <v>697</v>
      </c>
      <c r="C29" s="735"/>
      <c r="D29" s="735"/>
      <c r="E29" s="735"/>
      <c r="F29" s="735"/>
      <c r="H29" s="735"/>
      <c r="I29" s="735"/>
      <c r="J29" s="735"/>
      <c r="K29" s="735"/>
      <c r="M29" s="735"/>
      <c r="N29" s="735"/>
      <c r="O29" s="735"/>
      <c r="P29" s="735"/>
    </row>
    <row r="30" spans="2:21" ht="15.75" customHeight="1">
      <c r="B30" s="736" t="s">
        <v>698</v>
      </c>
      <c r="C30" s="735"/>
      <c r="D30" s="735"/>
      <c r="E30" s="735"/>
      <c r="F30" s="735"/>
      <c r="H30" s="735"/>
      <c r="I30" s="735"/>
      <c r="J30" s="735"/>
      <c r="K30" s="735"/>
      <c r="M30" s="735"/>
      <c r="N30" s="735"/>
      <c r="O30" s="735"/>
      <c r="P30" s="735"/>
    </row>
    <row r="31" spans="2:21" ht="15.75" customHeight="1">
      <c r="B31" s="736" t="s">
        <v>699</v>
      </c>
      <c r="C31" s="735"/>
      <c r="D31" s="735"/>
      <c r="E31" s="735"/>
      <c r="F31" s="735"/>
      <c r="H31" s="735"/>
      <c r="I31" s="735"/>
      <c r="J31" s="735"/>
      <c r="K31" s="735"/>
      <c r="M31" s="735"/>
      <c r="N31" s="735"/>
      <c r="O31" s="735"/>
      <c r="P31" s="735"/>
    </row>
    <row r="32" spans="2:21" ht="15.75" customHeight="1">
      <c r="B32" s="736" t="s">
        <v>700</v>
      </c>
      <c r="C32" s="735"/>
      <c r="D32" s="735"/>
      <c r="E32" s="735"/>
      <c r="F32" s="735"/>
      <c r="H32" s="735"/>
      <c r="I32" s="735"/>
      <c r="J32" s="735"/>
      <c r="K32" s="735"/>
      <c r="M32" s="735"/>
      <c r="N32" s="735"/>
      <c r="O32" s="735"/>
      <c r="P32" s="735"/>
    </row>
    <row r="33" spans="2:16" ht="15.75" customHeight="1">
      <c r="B33" s="736" t="s">
        <v>701</v>
      </c>
      <c r="C33" s="735"/>
      <c r="D33" s="735"/>
      <c r="E33" s="735"/>
      <c r="F33" s="735"/>
      <c r="H33" s="735"/>
      <c r="I33" s="735"/>
      <c r="J33" s="735"/>
      <c r="K33" s="735"/>
      <c r="M33" s="735"/>
      <c r="N33" s="735"/>
      <c r="O33" s="735"/>
      <c r="P33" s="735"/>
    </row>
    <row r="34" spans="2:16" ht="15.75" customHeight="1">
      <c r="B34" s="736" t="s">
        <v>702</v>
      </c>
      <c r="C34" s="735"/>
      <c r="D34" s="735"/>
      <c r="E34" s="735"/>
      <c r="F34" s="735"/>
      <c r="H34" s="735"/>
      <c r="I34" s="735"/>
      <c r="J34" s="735"/>
      <c r="K34" s="735"/>
      <c r="M34" s="735"/>
      <c r="N34" s="735"/>
      <c r="O34" s="735"/>
      <c r="P34" s="735"/>
    </row>
    <row r="35" spans="2:16" ht="15.75" customHeight="1">
      <c r="B35" s="736" t="s">
        <v>703</v>
      </c>
      <c r="C35" s="735"/>
      <c r="D35" s="735"/>
      <c r="E35" s="735"/>
      <c r="F35" s="735"/>
      <c r="H35" s="735"/>
      <c r="I35" s="735"/>
      <c r="J35" s="735"/>
      <c r="K35" s="735"/>
      <c r="M35" s="735"/>
      <c r="N35" s="735"/>
      <c r="O35" s="735"/>
      <c r="P35" s="735"/>
    </row>
    <row r="36" spans="2:16" ht="15.75" customHeight="1">
      <c r="B36" s="736" t="s">
        <v>704</v>
      </c>
      <c r="C36" s="735"/>
      <c r="D36" s="735"/>
      <c r="E36" s="735"/>
      <c r="F36" s="735"/>
      <c r="H36" s="735"/>
      <c r="I36" s="735"/>
      <c r="J36" s="735"/>
      <c r="K36" s="735"/>
      <c r="M36" s="735"/>
      <c r="N36" s="735"/>
      <c r="O36" s="735"/>
      <c r="P36" s="735"/>
    </row>
    <row r="37" spans="2:16" ht="15.75" customHeight="1">
      <c r="B37" s="736" t="s">
        <v>705</v>
      </c>
      <c r="C37" s="735"/>
      <c r="D37" s="735"/>
      <c r="E37" s="735"/>
      <c r="F37" s="735"/>
      <c r="H37" s="735"/>
      <c r="I37" s="735"/>
      <c r="J37" s="735"/>
      <c r="K37" s="735"/>
      <c r="M37" s="735"/>
      <c r="N37" s="735"/>
      <c r="O37" s="735"/>
      <c r="P37" s="735"/>
    </row>
    <row r="38" spans="2:16" ht="15.75" customHeight="1">
      <c r="B38" s="736" t="s">
        <v>706</v>
      </c>
      <c r="C38" s="735"/>
      <c r="D38" s="735"/>
      <c r="E38" s="735"/>
      <c r="F38" s="735"/>
      <c r="H38" s="735"/>
      <c r="I38" s="735"/>
      <c r="J38" s="735"/>
      <c r="K38" s="735"/>
      <c r="M38" s="735"/>
      <c r="N38" s="735"/>
      <c r="O38" s="735"/>
      <c r="P38" s="735"/>
    </row>
    <row r="39" spans="2:16" ht="16.350000000000001" customHeight="1">
      <c r="B39" s="747" t="s">
        <v>26</v>
      </c>
      <c r="C39" s="748"/>
      <c r="D39" s="748"/>
      <c r="E39" s="748"/>
      <c r="F39" s="749">
        <f>SUM(F28:F38)</f>
        <v>0</v>
      </c>
      <c r="H39" s="735"/>
      <c r="I39" s="735"/>
      <c r="J39" s="735"/>
      <c r="K39" s="735"/>
      <c r="M39" s="735"/>
      <c r="N39" s="735"/>
      <c r="O39" s="735"/>
      <c r="P39" s="735"/>
    </row>
    <row r="40" spans="2:16">
      <c r="B40" s="736" t="s">
        <v>694</v>
      </c>
      <c r="C40" s="735"/>
      <c r="D40" s="735"/>
      <c r="E40" s="735"/>
      <c r="F40" s="735"/>
      <c r="H40" s="735"/>
      <c r="I40" s="735"/>
      <c r="J40" s="735"/>
      <c r="K40" s="735"/>
      <c r="M40" s="735"/>
      <c r="N40" s="735"/>
      <c r="O40" s="735"/>
      <c r="P40" s="735"/>
    </row>
    <row r="41" spans="2:16">
      <c r="B41" s="736" t="s">
        <v>694</v>
      </c>
      <c r="C41" s="735"/>
      <c r="D41" s="735"/>
      <c r="E41" s="735"/>
      <c r="F41" s="735"/>
      <c r="H41" s="735"/>
      <c r="I41" s="735"/>
      <c r="J41" s="735"/>
      <c r="K41" s="735"/>
      <c r="M41" s="735"/>
      <c r="N41" s="735"/>
      <c r="O41" s="735"/>
      <c r="P41" s="735"/>
    </row>
    <row r="42" spans="2:16">
      <c r="B42" s="736" t="s">
        <v>694</v>
      </c>
      <c r="C42" s="735"/>
      <c r="D42" s="735"/>
      <c r="E42" s="735"/>
      <c r="F42" s="735"/>
      <c r="H42" s="735"/>
      <c r="I42" s="735"/>
      <c r="J42" s="735"/>
      <c r="K42" s="735"/>
      <c r="M42" s="735"/>
      <c r="N42" s="735"/>
      <c r="O42" s="735"/>
      <c r="P42" s="735"/>
    </row>
    <row r="43" spans="2:16">
      <c r="B43" s="736" t="s">
        <v>694</v>
      </c>
      <c r="C43" s="735"/>
      <c r="D43" s="735"/>
      <c r="E43" s="735"/>
      <c r="F43" s="735"/>
      <c r="H43" s="735"/>
      <c r="I43" s="735"/>
      <c r="J43" s="735"/>
      <c r="K43" s="735"/>
      <c r="M43" s="735"/>
      <c r="N43" s="735"/>
      <c r="O43" s="735"/>
      <c r="P43" s="735"/>
    </row>
    <row r="44" spans="2:16">
      <c r="H44" s="735"/>
      <c r="I44" s="735"/>
      <c r="J44" s="735"/>
      <c r="K44" s="735"/>
      <c r="M44" s="735"/>
      <c r="N44" s="735"/>
      <c r="O44" s="735"/>
      <c r="P44" s="735"/>
    </row>
    <row r="45" spans="2:16">
      <c r="H45" s="735"/>
      <c r="I45" s="735"/>
      <c r="J45" s="735"/>
      <c r="K45" s="735"/>
      <c r="M45" s="735"/>
      <c r="N45" s="735"/>
      <c r="O45" s="735"/>
      <c r="P45" s="735"/>
    </row>
    <row r="46" spans="2:16">
      <c r="H46" s="735"/>
      <c r="I46" s="735"/>
      <c r="J46" s="735"/>
      <c r="K46" s="735"/>
      <c r="M46" s="735"/>
      <c r="N46" s="735"/>
      <c r="O46" s="735"/>
      <c r="P46" s="735"/>
    </row>
    <row r="47" spans="2:16">
      <c r="H47" s="735"/>
      <c r="I47" s="735"/>
      <c r="J47" s="735"/>
      <c r="K47" s="735"/>
      <c r="M47" s="735"/>
      <c r="N47" s="735"/>
      <c r="O47" s="735"/>
      <c r="P47" s="735"/>
    </row>
    <row r="48" spans="2:16">
      <c r="H48" s="735"/>
      <c r="I48" s="735"/>
      <c r="J48" s="735"/>
      <c r="K48" s="735"/>
      <c r="M48" s="735"/>
      <c r="N48" s="735"/>
      <c r="O48" s="735"/>
      <c r="P48" s="735"/>
    </row>
    <row r="49" spans="8:16">
      <c r="H49" s="747" t="s">
        <v>26</v>
      </c>
      <c r="I49" s="748"/>
      <c r="J49" s="748"/>
      <c r="K49" s="744">
        <f>SUM(K27:K48)</f>
        <v>0</v>
      </c>
      <c r="M49" s="747" t="s">
        <v>26</v>
      </c>
      <c r="N49" s="748"/>
      <c r="O49" s="748"/>
      <c r="P49" s="745">
        <f>SUM(P27:P48)</f>
        <v>0</v>
      </c>
    </row>
  </sheetData>
  <mergeCells count="2">
    <mergeCell ref="B24:F24"/>
    <mergeCell ref="B18:U18"/>
  </mergeCells>
  <pageMargins left="0.7" right="0.7" top="0.75" bottom="0.75" header="0.3" footer="0.3"/>
  <pageSetup scale="35" orientation="portrait"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0103-49B6-424B-A580-FA8D05A8B243}">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38" activePane="bottomLeft" state="frozen"/>
      <selection pane="bottomLeft" activeCell="A43" sqref="A43"/>
    </sheetView>
  </sheetViews>
  <sheetFormatPr defaultColWidth="9" defaultRowHeight="15"/>
  <cols>
    <col min="1" max="1" width="9" style="12"/>
    <col min="2" max="2" width="37" style="697" customWidth="1"/>
    <col min="3" max="3" width="9" style="10"/>
    <col min="4" max="16384" width="9" style="12"/>
  </cols>
  <sheetData>
    <row r="16" spans="2:21" ht="26.25" customHeight="1">
      <c r="B16" s="698" t="s">
        <v>561</v>
      </c>
      <c r="C16" s="760" t="s">
        <v>505</v>
      </c>
      <c r="D16" s="761"/>
      <c r="E16" s="761"/>
      <c r="F16" s="761"/>
      <c r="G16" s="761"/>
      <c r="H16" s="761"/>
      <c r="I16" s="761"/>
      <c r="J16" s="761"/>
      <c r="K16" s="761"/>
      <c r="L16" s="761"/>
      <c r="M16" s="761"/>
      <c r="N16" s="761"/>
      <c r="O16" s="761"/>
      <c r="P16" s="761"/>
      <c r="Q16" s="761"/>
      <c r="R16" s="761"/>
      <c r="S16" s="761"/>
      <c r="T16" s="761"/>
      <c r="U16" s="761"/>
    </row>
    <row r="17" spans="2:21" ht="55.5" customHeight="1">
      <c r="B17" s="699" t="s">
        <v>626</v>
      </c>
      <c r="C17" s="762" t="s">
        <v>730</v>
      </c>
      <c r="D17" s="762"/>
      <c r="E17" s="762"/>
      <c r="F17" s="762"/>
      <c r="G17" s="762"/>
      <c r="H17" s="762"/>
      <c r="I17" s="762"/>
      <c r="J17" s="762"/>
      <c r="K17" s="762"/>
      <c r="L17" s="762"/>
      <c r="M17" s="762"/>
      <c r="N17" s="762"/>
      <c r="O17" s="762"/>
      <c r="P17" s="762"/>
      <c r="Q17" s="762"/>
      <c r="R17" s="762"/>
      <c r="S17" s="762"/>
      <c r="T17" s="762"/>
      <c r="U17" s="763"/>
    </row>
    <row r="18" spans="2:21" ht="15.75">
      <c r="B18" s="700"/>
      <c r="C18" s="701"/>
      <c r="D18" s="702"/>
      <c r="E18" s="702"/>
      <c r="F18" s="702"/>
      <c r="G18" s="702"/>
      <c r="H18" s="702"/>
      <c r="I18" s="702"/>
      <c r="J18" s="702"/>
      <c r="K18" s="702"/>
      <c r="L18" s="702"/>
      <c r="M18" s="702"/>
      <c r="N18" s="702"/>
      <c r="O18" s="702"/>
      <c r="P18" s="702"/>
      <c r="Q18" s="702"/>
      <c r="R18" s="702"/>
      <c r="S18" s="702"/>
      <c r="T18" s="702"/>
      <c r="U18" s="703"/>
    </row>
    <row r="19" spans="2:21" ht="15.75">
      <c r="B19" s="700"/>
      <c r="C19" s="701" t="s">
        <v>630</v>
      </c>
      <c r="D19" s="702"/>
      <c r="E19" s="702"/>
      <c r="F19" s="702"/>
      <c r="G19" s="702"/>
      <c r="H19" s="702"/>
      <c r="I19" s="702"/>
      <c r="J19" s="702"/>
      <c r="K19" s="702"/>
      <c r="L19" s="702"/>
      <c r="M19" s="702"/>
      <c r="N19" s="702"/>
      <c r="O19" s="702"/>
      <c r="P19" s="702"/>
      <c r="Q19" s="702"/>
      <c r="R19" s="702"/>
      <c r="S19" s="702"/>
      <c r="T19" s="702"/>
      <c r="U19" s="703"/>
    </row>
    <row r="20" spans="2:21" ht="15.75">
      <c r="B20" s="700"/>
      <c r="C20" s="701"/>
      <c r="D20" s="702"/>
      <c r="E20" s="702"/>
      <c r="F20" s="702"/>
      <c r="G20" s="702"/>
      <c r="H20" s="702"/>
      <c r="I20" s="702"/>
      <c r="J20" s="702"/>
      <c r="K20" s="702"/>
      <c r="L20" s="702"/>
      <c r="M20" s="702"/>
      <c r="N20" s="702"/>
      <c r="O20" s="702"/>
      <c r="P20" s="702"/>
      <c r="Q20" s="702"/>
      <c r="R20" s="702"/>
      <c r="S20" s="702"/>
      <c r="T20" s="702"/>
      <c r="U20" s="703"/>
    </row>
    <row r="21" spans="2:21" ht="15.75">
      <c r="B21" s="700"/>
      <c r="C21" s="701" t="s">
        <v>627</v>
      </c>
      <c r="D21" s="702"/>
      <c r="E21" s="702"/>
      <c r="F21" s="702"/>
      <c r="G21" s="702"/>
      <c r="H21" s="702"/>
      <c r="I21" s="702"/>
      <c r="J21" s="702"/>
      <c r="K21" s="702"/>
      <c r="L21" s="702"/>
      <c r="M21" s="702"/>
      <c r="N21" s="702"/>
      <c r="O21" s="702"/>
      <c r="P21" s="702"/>
      <c r="Q21" s="702"/>
      <c r="R21" s="702"/>
      <c r="S21" s="702"/>
      <c r="T21" s="702"/>
      <c r="U21" s="703"/>
    </row>
    <row r="22" spans="2:21" ht="15.75">
      <c r="B22" s="700"/>
      <c r="C22" s="701"/>
      <c r="D22" s="702"/>
      <c r="E22" s="702"/>
      <c r="F22" s="702"/>
      <c r="G22" s="702"/>
      <c r="H22" s="702"/>
      <c r="I22" s="702"/>
      <c r="J22" s="702"/>
      <c r="K22" s="702"/>
      <c r="L22" s="702"/>
      <c r="M22" s="702"/>
      <c r="N22" s="702"/>
      <c r="O22" s="702"/>
      <c r="P22" s="702"/>
      <c r="Q22" s="702"/>
      <c r="R22" s="702"/>
      <c r="S22" s="702"/>
      <c r="T22" s="702"/>
      <c r="U22" s="703"/>
    </row>
    <row r="23" spans="2:21" ht="30" customHeight="1">
      <c r="B23" s="700"/>
      <c r="C23" s="759" t="s">
        <v>628</v>
      </c>
      <c r="D23" s="759"/>
      <c r="E23" s="759"/>
      <c r="F23" s="759"/>
      <c r="G23" s="759"/>
      <c r="H23" s="759"/>
      <c r="I23" s="759"/>
      <c r="J23" s="759"/>
      <c r="K23" s="759"/>
      <c r="L23" s="759"/>
      <c r="M23" s="759"/>
      <c r="N23" s="759"/>
      <c r="O23" s="759"/>
      <c r="P23" s="759"/>
      <c r="Q23" s="759"/>
      <c r="R23" s="759"/>
      <c r="S23" s="759"/>
      <c r="T23" s="702"/>
      <c r="U23" s="703"/>
    </row>
    <row r="24" spans="2:21" ht="15.75">
      <c r="B24" s="700"/>
      <c r="C24" s="701"/>
      <c r="D24" s="702"/>
      <c r="E24" s="702"/>
      <c r="F24" s="702"/>
      <c r="G24" s="702"/>
      <c r="H24" s="702"/>
      <c r="I24" s="702"/>
      <c r="J24" s="702"/>
      <c r="K24" s="702"/>
      <c r="L24" s="702"/>
      <c r="M24" s="702"/>
      <c r="N24" s="702"/>
      <c r="O24" s="702"/>
      <c r="P24" s="702"/>
      <c r="Q24" s="702"/>
      <c r="R24" s="702"/>
      <c r="S24" s="702"/>
      <c r="T24" s="702"/>
      <c r="U24" s="703"/>
    </row>
    <row r="25" spans="2:21" ht="15.75">
      <c r="B25" s="700"/>
      <c r="C25" s="701" t="s">
        <v>631</v>
      </c>
      <c r="D25" s="702"/>
      <c r="E25" s="702"/>
      <c r="F25" s="702"/>
      <c r="G25" s="702"/>
      <c r="H25" s="702"/>
      <c r="I25" s="702"/>
      <c r="J25" s="702"/>
      <c r="K25" s="702"/>
      <c r="L25" s="702"/>
      <c r="M25" s="702"/>
      <c r="N25" s="702"/>
      <c r="O25" s="702"/>
      <c r="P25" s="702"/>
      <c r="Q25" s="702"/>
      <c r="R25" s="702"/>
      <c r="S25" s="702"/>
      <c r="T25" s="702"/>
      <c r="U25" s="703"/>
    </row>
    <row r="26" spans="2:21" ht="15.75">
      <c r="B26" s="700"/>
      <c r="C26" s="701"/>
      <c r="D26" s="702"/>
      <c r="E26" s="702"/>
      <c r="F26" s="702"/>
      <c r="G26" s="702"/>
      <c r="H26" s="702"/>
      <c r="I26" s="702"/>
      <c r="J26" s="702"/>
      <c r="K26" s="702"/>
      <c r="L26" s="702"/>
      <c r="M26" s="702"/>
      <c r="N26" s="702"/>
      <c r="O26" s="702"/>
      <c r="P26" s="702"/>
      <c r="Q26" s="702"/>
      <c r="R26" s="702"/>
      <c r="S26" s="702"/>
      <c r="T26" s="702"/>
      <c r="U26" s="703"/>
    </row>
    <row r="27" spans="2:21" ht="31.5" customHeight="1">
      <c r="B27" s="700"/>
      <c r="C27" s="759" t="s">
        <v>629</v>
      </c>
      <c r="D27" s="759"/>
      <c r="E27" s="759"/>
      <c r="F27" s="759"/>
      <c r="G27" s="759"/>
      <c r="H27" s="759"/>
      <c r="I27" s="759"/>
      <c r="J27" s="759"/>
      <c r="K27" s="759"/>
      <c r="L27" s="759"/>
      <c r="M27" s="759"/>
      <c r="N27" s="759"/>
      <c r="O27" s="759"/>
      <c r="P27" s="759"/>
      <c r="Q27" s="759"/>
      <c r="R27" s="759"/>
      <c r="S27" s="759"/>
      <c r="T27" s="759"/>
      <c r="U27" s="764"/>
    </row>
    <row r="28" spans="2:21" ht="15.75">
      <c r="B28" s="700"/>
      <c r="C28" s="701"/>
      <c r="D28" s="702"/>
      <c r="E28" s="702"/>
      <c r="F28" s="702"/>
      <c r="G28" s="702"/>
      <c r="H28" s="702"/>
      <c r="I28" s="702"/>
      <c r="J28" s="702"/>
      <c r="K28" s="702"/>
      <c r="L28" s="702"/>
      <c r="M28" s="702"/>
      <c r="N28" s="702"/>
      <c r="O28" s="702"/>
      <c r="P28" s="702"/>
      <c r="Q28" s="702"/>
      <c r="R28" s="702"/>
      <c r="S28" s="702"/>
      <c r="T28" s="702"/>
      <c r="U28" s="703"/>
    </row>
    <row r="29" spans="2:21" ht="31.5" customHeight="1">
      <c r="B29" s="700"/>
      <c r="C29" s="759" t="s">
        <v>632</v>
      </c>
      <c r="D29" s="759"/>
      <c r="E29" s="759"/>
      <c r="F29" s="759"/>
      <c r="G29" s="759"/>
      <c r="H29" s="759"/>
      <c r="I29" s="759"/>
      <c r="J29" s="759"/>
      <c r="K29" s="759"/>
      <c r="L29" s="759"/>
      <c r="M29" s="759"/>
      <c r="N29" s="759"/>
      <c r="O29" s="759"/>
      <c r="P29" s="759"/>
      <c r="Q29" s="759"/>
      <c r="R29" s="759"/>
      <c r="S29" s="759"/>
      <c r="T29" s="759"/>
      <c r="U29" s="764"/>
    </row>
    <row r="30" spans="2:21" ht="15.75">
      <c r="B30" s="700"/>
      <c r="C30" s="701"/>
      <c r="D30" s="702"/>
      <c r="E30" s="702"/>
      <c r="F30" s="702"/>
      <c r="G30" s="702"/>
      <c r="H30" s="702"/>
      <c r="I30" s="702"/>
      <c r="J30" s="702"/>
      <c r="K30" s="702"/>
      <c r="L30" s="702"/>
      <c r="M30" s="702"/>
      <c r="N30" s="702"/>
      <c r="O30" s="702"/>
      <c r="P30" s="702"/>
      <c r="Q30" s="702"/>
      <c r="R30" s="702"/>
      <c r="S30" s="702"/>
      <c r="T30" s="702"/>
      <c r="U30" s="703"/>
    </row>
    <row r="31" spans="2:21" ht="15.75">
      <c r="B31" s="700"/>
      <c r="C31" s="701" t="s">
        <v>633</v>
      </c>
      <c r="D31" s="702"/>
      <c r="E31" s="702"/>
      <c r="F31" s="702"/>
      <c r="G31" s="702"/>
      <c r="H31" s="702"/>
      <c r="I31" s="702"/>
      <c r="J31" s="702"/>
      <c r="K31" s="702"/>
      <c r="L31" s="702"/>
      <c r="M31" s="702"/>
      <c r="N31" s="702"/>
      <c r="O31" s="702"/>
      <c r="P31" s="702"/>
      <c r="Q31" s="702"/>
      <c r="R31" s="702"/>
      <c r="S31" s="702"/>
      <c r="T31" s="702"/>
      <c r="U31" s="703"/>
    </row>
    <row r="32" spans="2:21" ht="15.75">
      <c r="B32" s="704"/>
      <c r="C32" s="705"/>
      <c r="D32" s="706"/>
      <c r="E32" s="706"/>
      <c r="F32" s="706"/>
      <c r="G32" s="706"/>
      <c r="H32" s="706"/>
      <c r="I32" s="706"/>
      <c r="J32" s="706"/>
      <c r="K32" s="706"/>
      <c r="L32" s="706"/>
      <c r="M32" s="706"/>
      <c r="N32" s="706"/>
      <c r="O32" s="706"/>
      <c r="P32" s="706"/>
      <c r="Q32" s="706"/>
      <c r="R32" s="706"/>
      <c r="S32" s="706"/>
      <c r="T32" s="706"/>
      <c r="U32" s="707"/>
    </row>
    <row r="33" spans="2:21" ht="39" customHeight="1">
      <c r="B33" s="708" t="s">
        <v>634</v>
      </c>
      <c r="C33" s="765" t="s">
        <v>635</v>
      </c>
      <c r="D33" s="765"/>
      <c r="E33" s="765"/>
      <c r="F33" s="765"/>
      <c r="G33" s="765"/>
      <c r="H33" s="765"/>
      <c r="I33" s="765"/>
      <c r="J33" s="765"/>
      <c r="K33" s="765"/>
      <c r="L33" s="765"/>
      <c r="M33" s="765"/>
      <c r="N33" s="765"/>
      <c r="O33" s="765"/>
      <c r="P33" s="765"/>
      <c r="Q33" s="765"/>
      <c r="R33" s="765"/>
      <c r="S33" s="765"/>
      <c r="T33" s="765"/>
      <c r="U33" s="766"/>
    </row>
    <row r="34" spans="2:21">
      <c r="B34" s="709"/>
      <c r="C34" s="710"/>
      <c r="D34" s="710"/>
      <c r="E34" s="710"/>
      <c r="F34" s="710"/>
      <c r="G34" s="710"/>
      <c r="H34" s="710"/>
      <c r="I34" s="710"/>
      <c r="J34" s="710"/>
      <c r="K34" s="710"/>
      <c r="L34" s="710"/>
      <c r="M34" s="710"/>
      <c r="N34" s="710"/>
      <c r="O34" s="710"/>
      <c r="P34" s="710"/>
      <c r="Q34" s="710"/>
      <c r="R34" s="710"/>
      <c r="S34" s="710"/>
      <c r="T34" s="710"/>
      <c r="U34" s="711"/>
    </row>
    <row r="35" spans="2:21" ht="15.75">
      <c r="B35" s="712" t="s">
        <v>636</v>
      </c>
      <c r="C35" s="713" t="s">
        <v>637</v>
      </c>
      <c r="D35" s="702"/>
      <c r="E35" s="702"/>
      <c r="F35" s="702"/>
      <c r="G35" s="702"/>
      <c r="H35" s="702"/>
      <c r="I35" s="702"/>
      <c r="J35" s="702"/>
      <c r="K35" s="702"/>
      <c r="L35" s="702"/>
      <c r="M35" s="702"/>
      <c r="N35" s="702"/>
      <c r="O35" s="702"/>
      <c r="P35" s="702"/>
      <c r="Q35" s="702"/>
      <c r="R35" s="702"/>
      <c r="S35" s="702"/>
      <c r="T35" s="702"/>
      <c r="U35" s="703"/>
    </row>
    <row r="36" spans="2:21">
      <c r="B36" s="714"/>
      <c r="C36" s="706"/>
      <c r="D36" s="706"/>
      <c r="E36" s="706"/>
      <c r="F36" s="706"/>
      <c r="G36" s="706"/>
      <c r="H36" s="706"/>
      <c r="I36" s="706"/>
      <c r="J36" s="706"/>
      <c r="K36" s="706"/>
      <c r="L36" s="706"/>
      <c r="M36" s="706"/>
      <c r="N36" s="706"/>
      <c r="O36" s="706"/>
      <c r="P36" s="706"/>
      <c r="Q36" s="706"/>
      <c r="R36" s="706"/>
      <c r="S36" s="706"/>
      <c r="T36" s="706"/>
      <c r="U36" s="707"/>
    </row>
    <row r="37" spans="2:21" ht="34.5" customHeight="1">
      <c r="B37" s="699" t="s">
        <v>638</v>
      </c>
      <c r="C37" s="767" t="s">
        <v>639</v>
      </c>
      <c r="D37" s="767"/>
      <c r="E37" s="767"/>
      <c r="F37" s="767"/>
      <c r="G37" s="767"/>
      <c r="H37" s="767"/>
      <c r="I37" s="767"/>
      <c r="J37" s="767"/>
      <c r="K37" s="767"/>
      <c r="L37" s="767"/>
      <c r="M37" s="767"/>
      <c r="N37" s="767"/>
      <c r="O37" s="767"/>
      <c r="P37" s="767"/>
      <c r="Q37" s="767"/>
      <c r="R37" s="767"/>
      <c r="S37" s="767"/>
      <c r="T37" s="767"/>
      <c r="U37" s="768"/>
    </row>
    <row r="38" spans="2:21">
      <c r="B38" s="714"/>
      <c r="C38" s="706"/>
      <c r="D38" s="706"/>
      <c r="E38" s="706"/>
      <c r="F38" s="706"/>
      <c r="G38" s="706"/>
      <c r="H38" s="706"/>
      <c r="I38" s="706"/>
      <c r="J38" s="706"/>
      <c r="K38" s="706"/>
      <c r="L38" s="706"/>
      <c r="M38" s="706"/>
      <c r="N38" s="706"/>
      <c r="O38" s="706"/>
      <c r="P38" s="706"/>
      <c r="Q38" s="706"/>
      <c r="R38" s="706"/>
      <c r="S38" s="706"/>
      <c r="T38" s="706"/>
      <c r="U38" s="707"/>
    </row>
    <row r="39" spans="2:21" ht="15.75">
      <c r="B39" s="699" t="s">
        <v>640</v>
      </c>
      <c r="C39" s="715" t="s">
        <v>641</v>
      </c>
      <c r="D39" s="710"/>
      <c r="E39" s="710"/>
      <c r="F39" s="710"/>
      <c r="G39" s="710"/>
      <c r="H39" s="710"/>
      <c r="I39" s="710"/>
      <c r="J39" s="710"/>
      <c r="K39" s="710"/>
      <c r="L39" s="710"/>
      <c r="M39" s="710"/>
      <c r="N39" s="710"/>
      <c r="O39" s="710"/>
      <c r="P39" s="710"/>
      <c r="Q39" s="710"/>
      <c r="R39" s="710"/>
      <c r="S39" s="710"/>
      <c r="T39" s="710"/>
      <c r="U39" s="711"/>
    </row>
    <row r="40" spans="2:21">
      <c r="B40" s="714"/>
      <c r="C40" s="706"/>
      <c r="D40" s="706"/>
      <c r="E40" s="706"/>
      <c r="F40" s="706"/>
      <c r="G40" s="706"/>
      <c r="H40" s="706"/>
      <c r="I40" s="706"/>
      <c r="J40" s="706"/>
      <c r="K40" s="706"/>
      <c r="L40" s="706"/>
      <c r="M40" s="706"/>
      <c r="N40" s="706"/>
      <c r="O40" s="706"/>
      <c r="P40" s="706"/>
      <c r="Q40" s="706"/>
      <c r="R40" s="706"/>
      <c r="S40" s="706"/>
      <c r="T40" s="706"/>
      <c r="U40" s="707"/>
    </row>
    <row r="41" spans="2:21">
      <c r="B41" s="716"/>
      <c r="C41" s="710"/>
      <c r="D41" s="710"/>
      <c r="E41" s="710"/>
      <c r="F41" s="710"/>
      <c r="G41" s="710"/>
      <c r="H41" s="710"/>
      <c r="I41" s="710"/>
      <c r="J41" s="710"/>
      <c r="K41" s="710"/>
      <c r="L41" s="710"/>
      <c r="M41" s="710"/>
      <c r="N41" s="710"/>
      <c r="O41" s="710"/>
      <c r="P41" s="710"/>
      <c r="Q41" s="710"/>
      <c r="R41" s="710"/>
      <c r="S41" s="710"/>
      <c r="T41" s="710"/>
      <c r="U41" s="711"/>
    </row>
    <row r="42" spans="2:21" ht="15.75">
      <c r="B42" s="712" t="s">
        <v>642</v>
      </c>
      <c r="C42" s="713" t="s">
        <v>643</v>
      </c>
      <c r="D42" s="702"/>
      <c r="E42" s="702"/>
      <c r="F42" s="702"/>
      <c r="G42" s="702"/>
      <c r="H42" s="702"/>
      <c r="I42" s="702"/>
      <c r="J42" s="702"/>
      <c r="K42" s="702"/>
      <c r="L42" s="702"/>
      <c r="M42" s="702"/>
      <c r="N42" s="702"/>
      <c r="O42" s="702"/>
      <c r="P42" s="702"/>
      <c r="Q42" s="702"/>
      <c r="R42" s="702"/>
      <c r="S42" s="702"/>
      <c r="T42" s="702"/>
      <c r="U42" s="703"/>
    </row>
    <row r="43" spans="2:21">
      <c r="B43" s="717"/>
      <c r="C43" s="702"/>
      <c r="D43" s="702"/>
      <c r="E43" s="702"/>
      <c r="F43" s="702"/>
      <c r="G43" s="702"/>
      <c r="H43" s="702"/>
      <c r="I43" s="702"/>
      <c r="J43" s="702"/>
      <c r="K43" s="702"/>
      <c r="L43" s="702"/>
      <c r="M43" s="702"/>
      <c r="N43" s="702"/>
      <c r="O43" s="702"/>
      <c r="P43" s="702"/>
      <c r="Q43" s="702"/>
      <c r="R43" s="702"/>
      <c r="S43" s="702"/>
      <c r="T43" s="702"/>
      <c r="U43" s="703"/>
    </row>
    <row r="44" spans="2:21" ht="36" customHeight="1">
      <c r="B44" s="717"/>
      <c r="C44" s="757" t="s">
        <v>659</v>
      </c>
      <c r="D44" s="757"/>
      <c r="E44" s="757"/>
      <c r="F44" s="757"/>
      <c r="G44" s="757"/>
      <c r="H44" s="757"/>
      <c r="I44" s="757"/>
      <c r="J44" s="757"/>
      <c r="K44" s="757"/>
      <c r="L44" s="757"/>
      <c r="M44" s="757"/>
      <c r="N44" s="757"/>
      <c r="O44" s="757"/>
      <c r="P44" s="757"/>
      <c r="Q44" s="757"/>
      <c r="R44" s="757"/>
      <c r="S44" s="757"/>
      <c r="T44" s="757"/>
      <c r="U44" s="758"/>
    </row>
    <row r="45" spans="2:21">
      <c r="B45" s="717"/>
      <c r="C45" s="718"/>
      <c r="D45" s="702"/>
      <c r="E45" s="702"/>
      <c r="F45" s="702"/>
      <c r="G45" s="702"/>
      <c r="H45" s="702"/>
      <c r="I45" s="702"/>
      <c r="J45" s="702"/>
      <c r="K45" s="702"/>
      <c r="L45" s="702"/>
      <c r="M45" s="702"/>
      <c r="N45" s="702"/>
      <c r="O45" s="702"/>
      <c r="P45" s="702"/>
      <c r="Q45" s="702"/>
      <c r="R45" s="702"/>
      <c r="S45" s="702"/>
      <c r="T45" s="702"/>
      <c r="U45" s="703"/>
    </row>
    <row r="46" spans="2:21" ht="35.25" customHeight="1">
      <c r="B46" s="717"/>
      <c r="C46" s="757" t="s">
        <v>644</v>
      </c>
      <c r="D46" s="757"/>
      <c r="E46" s="757"/>
      <c r="F46" s="757"/>
      <c r="G46" s="757"/>
      <c r="H46" s="757"/>
      <c r="I46" s="757"/>
      <c r="J46" s="757"/>
      <c r="K46" s="757"/>
      <c r="L46" s="757"/>
      <c r="M46" s="757"/>
      <c r="N46" s="757"/>
      <c r="O46" s="757"/>
      <c r="P46" s="757"/>
      <c r="Q46" s="757"/>
      <c r="R46" s="757"/>
      <c r="S46" s="757"/>
      <c r="T46" s="757"/>
      <c r="U46" s="758"/>
    </row>
    <row r="47" spans="2:21">
      <c r="B47" s="717"/>
      <c r="C47" s="718"/>
      <c r="D47" s="702"/>
      <c r="E47" s="702"/>
      <c r="F47" s="702"/>
      <c r="G47" s="702"/>
      <c r="H47" s="702"/>
      <c r="I47" s="702"/>
      <c r="J47" s="702"/>
      <c r="K47" s="702"/>
      <c r="L47" s="702"/>
      <c r="M47" s="702"/>
      <c r="N47" s="702"/>
      <c r="O47" s="702"/>
      <c r="P47" s="702"/>
      <c r="Q47" s="702"/>
      <c r="R47" s="702"/>
      <c r="S47" s="702"/>
      <c r="T47" s="702"/>
      <c r="U47" s="703"/>
    </row>
    <row r="48" spans="2:21" ht="40.5" customHeight="1">
      <c r="B48" s="717"/>
      <c r="C48" s="757" t="s">
        <v>645</v>
      </c>
      <c r="D48" s="757"/>
      <c r="E48" s="757"/>
      <c r="F48" s="757"/>
      <c r="G48" s="757"/>
      <c r="H48" s="757"/>
      <c r="I48" s="757"/>
      <c r="J48" s="757"/>
      <c r="K48" s="757"/>
      <c r="L48" s="757"/>
      <c r="M48" s="757"/>
      <c r="N48" s="757"/>
      <c r="O48" s="757"/>
      <c r="P48" s="757"/>
      <c r="Q48" s="757"/>
      <c r="R48" s="757"/>
      <c r="S48" s="757"/>
      <c r="T48" s="757"/>
      <c r="U48" s="758"/>
    </row>
    <row r="49" spans="2:21">
      <c r="B49" s="717"/>
      <c r="C49" s="718"/>
      <c r="D49" s="702"/>
      <c r="E49" s="702"/>
      <c r="F49" s="702"/>
      <c r="G49" s="702"/>
      <c r="H49" s="702"/>
      <c r="I49" s="702"/>
      <c r="J49" s="702"/>
      <c r="K49" s="702"/>
      <c r="L49" s="702"/>
      <c r="M49" s="702"/>
      <c r="N49" s="702"/>
      <c r="O49" s="702"/>
      <c r="P49" s="702"/>
      <c r="Q49" s="702"/>
      <c r="R49" s="702"/>
      <c r="S49" s="702"/>
      <c r="T49" s="702"/>
      <c r="U49" s="703"/>
    </row>
    <row r="50" spans="2:21" ht="30" customHeight="1">
      <c r="B50" s="717"/>
      <c r="C50" s="757" t="s">
        <v>646</v>
      </c>
      <c r="D50" s="757"/>
      <c r="E50" s="757"/>
      <c r="F50" s="757"/>
      <c r="G50" s="757"/>
      <c r="H50" s="757"/>
      <c r="I50" s="757"/>
      <c r="J50" s="757"/>
      <c r="K50" s="757"/>
      <c r="L50" s="757"/>
      <c r="M50" s="757"/>
      <c r="N50" s="757"/>
      <c r="O50" s="757"/>
      <c r="P50" s="757"/>
      <c r="Q50" s="757"/>
      <c r="R50" s="757"/>
      <c r="S50" s="757"/>
      <c r="T50" s="757"/>
      <c r="U50" s="758"/>
    </row>
    <row r="51" spans="2:21" ht="15.75">
      <c r="B51" s="717"/>
      <c r="C51" s="701"/>
      <c r="D51" s="702"/>
      <c r="E51" s="702"/>
      <c r="F51" s="702"/>
      <c r="G51" s="702"/>
      <c r="H51" s="702"/>
      <c r="I51" s="702"/>
      <c r="J51" s="702"/>
      <c r="K51" s="702"/>
      <c r="L51" s="702"/>
      <c r="M51" s="702"/>
      <c r="N51" s="702"/>
      <c r="O51" s="702"/>
      <c r="P51" s="702"/>
      <c r="Q51" s="702"/>
      <c r="R51" s="702"/>
      <c r="S51" s="702"/>
      <c r="T51" s="702"/>
      <c r="U51" s="703"/>
    </row>
    <row r="52" spans="2:21" ht="31.5" customHeight="1">
      <c r="B52" s="717"/>
      <c r="C52" s="759" t="s">
        <v>658</v>
      </c>
      <c r="D52" s="759"/>
      <c r="E52" s="759"/>
      <c r="F52" s="759"/>
      <c r="G52" s="759"/>
      <c r="H52" s="759"/>
      <c r="I52" s="759"/>
      <c r="J52" s="759"/>
      <c r="K52" s="759"/>
      <c r="L52" s="759"/>
      <c r="M52" s="759"/>
      <c r="N52" s="759"/>
      <c r="O52" s="759"/>
      <c r="P52" s="759"/>
      <c r="Q52" s="759"/>
      <c r="R52" s="759"/>
      <c r="S52" s="759"/>
      <c r="T52" s="759"/>
      <c r="U52" s="764"/>
    </row>
    <row r="53" spans="2:21">
      <c r="B53" s="714"/>
      <c r="C53" s="706"/>
      <c r="D53" s="706"/>
      <c r="E53" s="706"/>
      <c r="F53" s="706"/>
      <c r="G53" s="706"/>
      <c r="H53" s="706"/>
      <c r="I53" s="706"/>
      <c r="J53" s="706"/>
      <c r="K53" s="706"/>
      <c r="L53" s="706"/>
      <c r="M53" s="706"/>
      <c r="N53" s="706"/>
      <c r="O53" s="706"/>
      <c r="P53" s="706"/>
      <c r="Q53" s="706"/>
      <c r="R53" s="706"/>
      <c r="S53" s="706"/>
      <c r="T53" s="706"/>
      <c r="U53" s="707"/>
    </row>
    <row r="54" spans="2:21" ht="48" customHeight="1">
      <c r="B54" s="699" t="s">
        <v>647</v>
      </c>
      <c r="C54" s="767" t="s">
        <v>648</v>
      </c>
      <c r="D54" s="767"/>
      <c r="E54" s="767"/>
      <c r="F54" s="767"/>
      <c r="G54" s="767"/>
      <c r="H54" s="767"/>
      <c r="I54" s="767"/>
      <c r="J54" s="767"/>
      <c r="K54" s="767"/>
      <c r="L54" s="767"/>
      <c r="M54" s="767"/>
      <c r="N54" s="767"/>
      <c r="O54" s="767"/>
      <c r="P54" s="767"/>
      <c r="Q54" s="767"/>
      <c r="R54" s="767"/>
      <c r="S54" s="767"/>
      <c r="T54" s="767"/>
      <c r="U54" s="768"/>
    </row>
    <row r="55" spans="2:21">
      <c r="B55" s="714"/>
      <c r="C55" s="706"/>
      <c r="D55" s="706"/>
      <c r="E55" s="706"/>
      <c r="F55" s="706"/>
      <c r="G55" s="706"/>
      <c r="H55" s="706"/>
      <c r="I55" s="706"/>
      <c r="J55" s="706"/>
      <c r="K55" s="706"/>
      <c r="L55" s="706"/>
      <c r="M55" s="706"/>
      <c r="N55" s="706"/>
      <c r="O55" s="706"/>
      <c r="P55" s="706"/>
      <c r="Q55" s="706"/>
      <c r="R55" s="706"/>
      <c r="S55" s="706"/>
      <c r="T55" s="706"/>
      <c r="U55" s="707"/>
    </row>
    <row r="56" spans="2:21" ht="34.5" customHeight="1">
      <c r="B56" s="699" t="s">
        <v>649</v>
      </c>
      <c r="C56" s="767" t="s">
        <v>650</v>
      </c>
      <c r="D56" s="767"/>
      <c r="E56" s="767"/>
      <c r="F56" s="767"/>
      <c r="G56" s="767"/>
      <c r="H56" s="767"/>
      <c r="I56" s="767"/>
      <c r="J56" s="767"/>
      <c r="K56" s="767"/>
      <c r="L56" s="767"/>
      <c r="M56" s="767"/>
      <c r="N56" s="767"/>
      <c r="O56" s="767"/>
      <c r="P56" s="767"/>
      <c r="Q56" s="767"/>
      <c r="R56" s="767"/>
      <c r="S56" s="767"/>
      <c r="T56" s="767"/>
      <c r="U56" s="768"/>
    </row>
    <row r="57" spans="2:21">
      <c r="B57" s="719"/>
      <c r="C57" s="706"/>
      <c r="D57" s="706"/>
      <c r="E57" s="706"/>
      <c r="F57" s="706"/>
      <c r="G57" s="706"/>
      <c r="H57" s="706"/>
      <c r="I57" s="706"/>
      <c r="J57" s="706"/>
      <c r="K57" s="706"/>
      <c r="L57" s="706"/>
      <c r="M57" s="706"/>
      <c r="N57" s="706"/>
      <c r="O57" s="706"/>
      <c r="P57" s="706"/>
      <c r="Q57" s="706"/>
      <c r="R57" s="706"/>
      <c r="S57" s="706"/>
      <c r="T57" s="706"/>
      <c r="U57" s="707"/>
    </row>
    <row r="58" spans="2:21" ht="30.75" customHeight="1">
      <c r="B58" s="708" t="s">
        <v>651</v>
      </c>
      <c r="C58" s="720" t="s">
        <v>652</v>
      </c>
      <c r="D58" s="721"/>
      <c r="E58" s="721"/>
      <c r="F58" s="721"/>
      <c r="G58" s="721"/>
      <c r="H58" s="721"/>
      <c r="I58" s="721"/>
      <c r="J58" s="721"/>
      <c r="K58" s="721"/>
      <c r="L58" s="721"/>
      <c r="M58" s="721"/>
      <c r="N58" s="721"/>
      <c r="O58" s="721"/>
      <c r="P58" s="721"/>
      <c r="Q58" s="721"/>
      <c r="R58" s="721"/>
      <c r="S58" s="721"/>
      <c r="T58" s="721"/>
      <c r="U58" s="722"/>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view="pageBreakPreview" zoomScale="60" zoomScaleNormal="90" workbookViewId="0">
      <selection activeCell="C16" sqref="C16"/>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70" t="s">
        <v>725</v>
      </c>
      <c r="C3" s="771"/>
      <c r="D3" s="771"/>
      <c r="E3" s="771"/>
      <c r="F3" s="772"/>
      <c r="G3" s="121"/>
    </row>
    <row r="4" spans="2:20" ht="16.5" customHeight="1">
      <c r="B4" s="773"/>
      <c r="C4" s="774"/>
      <c r="D4" s="774"/>
      <c r="E4" s="774"/>
      <c r="F4" s="775"/>
      <c r="G4" s="121"/>
    </row>
    <row r="5" spans="2:20" ht="71.25" customHeight="1">
      <c r="B5" s="773"/>
      <c r="C5" s="774"/>
      <c r="D5" s="774"/>
      <c r="E5" s="774"/>
      <c r="F5" s="775"/>
      <c r="G5" s="121"/>
    </row>
    <row r="6" spans="2:20" ht="21.75" customHeight="1">
      <c r="B6" s="776"/>
      <c r="C6" s="777"/>
      <c r="D6" s="777"/>
      <c r="E6" s="777"/>
      <c r="F6" s="778"/>
      <c r="G6" s="121"/>
    </row>
    <row r="8" spans="2:20" ht="21">
      <c r="B8" s="769" t="s">
        <v>481</v>
      </c>
      <c r="C8" s="769"/>
      <c r="D8" s="769"/>
      <c r="E8" s="769"/>
      <c r="F8" s="769"/>
      <c r="G8" s="769"/>
    </row>
    <row r="9" spans="2:20" ht="24.75" customHeight="1" thickBot="1">
      <c r="B9" s="113"/>
      <c r="C9" s="113"/>
      <c r="D9" s="113"/>
      <c r="E9" s="113"/>
      <c r="F9" s="113"/>
      <c r="G9" s="118"/>
    </row>
    <row r="10" spans="2:20" ht="27.75" customHeight="1" thickBot="1">
      <c r="B10" s="116" t="s">
        <v>171</v>
      </c>
      <c r="C10" s="101" t="s">
        <v>406</v>
      </c>
      <c r="D10" s="113"/>
      <c r="E10" s="113"/>
      <c r="F10" s="113"/>
      <c r="G10" s="118"/>
    </row>
    <row r="11" spans="2:20">
      <c r="B11" s="113"/>
      <c r="C11" s="113"/>
      <c r="D11" s="113"/>
      <c r="E11" s="113"/>
      <c r="F11" s="113"/>
      <c r="G11" s="118"/>
    </row>
    <row r="12" spans="2:20" s="9" customFormat="1" ht="31.5" customHeight="1" thickBot="1">
      <c r="B12" s="83" t="s">
        <v>584</v>
      </c>
      <c r="G12" s="28"/>
      <c r="L12" s="33"/>
      <c r="M12" s="33"/>
      <c r="N12" s="33"/>
      <c r="O12" s="33"/>
      <c r="P12" s="33"/>
      <c r="Q12" s="68"/>
      <c r="S12" s="8"/>
      <c r="T12" s="8"/>
    </row>
    <row r="13" spans="2:20" s="9" customFormat="1" ht="26.25" customHeight="1" thickBot="1">
      <c r="B13" s="101"/>
      <c r="C13" s="123" t="s">
        <v>621</v>
      </c>
      <c r="G13" s="108"/>
      <c r="L13" s="33"/>
      <c r="M13" s="33"/>
      <c r="N13" s="33"/>
      <c r="O13" s="33"/>
      <c r="P13" s="33"/>
      <c r="Q13" s="68"/>
      <c r="S13" s="8"/>
      <c r="T13" s="8"/>
    </row>
    <row r="14" spans="2:20" s="9" customFormat="1" ht="26.25" customHeight="1" thickBot="1">
      <c r="B14" s="101"/>
      <c r="C14" s="171" t="s">
        <v>616</v>
      </c>
      <c r="G14" s="122"/>
      <c r="L14" s="33"/>
      <c r="M14" s="33"/>
      <c r="N14" s="33"/>
      <c r="O14" s="33"/>
      <c r="P14" s="33"/>
      <c r="Q14" s="68"/>
      <c r="S14" s="8"/>
      <c r="T14" s="8"/>
    </row>
    <row r="15" spans="2:20" s="9" customFormat="1" ht="26.25" customHeight="1" thickBot="1">
      <c r="B15" s="101"/>
      <c r="C15" s="171" t="s">
        <v>617</v>
      </c>
      <c r="G15" s="122"/>
      <c r="L15" s="33"/>
      <c r="M15" s="33"/>
      <c r="N15" s="33"/>
      <c r="O15" s="33"/>
      <c r="P15" s="33"/>
      <c r="Q15" s="68"/>
      <c r="S15" s="8"/>
      <c r="T15" s="8"/>
    </row>
    <row r="16" spans="2:20" s="9" customFormat="1" ht="26.25" customHeight="1" thickBot="1">
      <c r="B16" s="101"/>
      <c r="C16" s="171" t="s">
        <v>618</v>
      </c>
      <c r="G16" s="122"/>
      <c r="L16" s="33"/>
      <c r="M16" s="33"/>
      <c r="N16" s="33"/>
      <c r="O16" s="33"/>
      <c r="P16" s="33"/>
      <c r="Q16" s="68"/>
      <c r="S16" s="8"/>
      <c r="T16" s="8"/>
    </row>
    <row r="17" spans="2:20" s="9" customFormat="1" ht="26.25" customHeight="1" thickBot="1">
      <c r="B17" s="101"/>
      <c r="C17" s="123" t="s">
        <v>619</v>
      </c>
      <c r="G17" s="108"/>
      <c r="L17" s="33"/>
      <c r="M17" s="33"/>
      <c r="N17" s="33"/>
      <c r="O17" s="33"/>
      <c r="P17" s="33"/>
      <c r="Q17" s="68"/>
      <c r="S17" s="8"/>
      <c r="T17" s="8"/>
    </row>
    <row r="18" spans="2:20" s="9" customFormat="1" ht="26.25" customHeight="1" thickBot="1">
      <c r="B18" s="101"/>
      <c r="C18" s="123" t="s">
        <v>620</v>
      </c>
      <c r="G18" s="122"/>
      <c r="L18" s="33"/>
      <c r="M18" s="33"/>
      <c r="N18" s="33"/>
      <c r="O18" s="33"/>
      <c r="P18" s="33"/>
      <c r="Q18" s="68"/>
      <c r="S18" s="8"/>
      <c r="T18" s="8"/>
    </row>
    <row r="19" spans="2:20" s="58" customFormat="1" ht="25.5" customHeight="1">
      <c r="D19" s="96"/>
      <c r="E19" s="96"/>
      <c r="F19" s="96"/>
      <c r="G19" s="96"/>
      <c r="J19" s="12"/>
      <c r="K19" s="12"/>
      <c r="S19" s="59"/>
      <c r="T19" s="59"/>
    </row>
    <row r="20" spans="2:20" s="17" customFormat="1" ht="39" customHeight="1">
      <c r="B20" s="242" t="s">
        <v>540</v>
      </c>
      <c r="C20" s="242" t="s">
        <v>471</v>
      </c>
      <c r="D20" s="242" t="s">
        <v>447</v>
      </c>
      <c r="E20" s="242" t="s">
        <v>439</v>
      </c>
      <c r="F20" s="242" t="s">
        <v>553</v>
      </c>
      <c r="G20" s="40"/>
      <c r="M20" s="25"/>
      <c r="T20" s="25"/>
    </row>
    <row r="21" spans="2:20" s="102" customFormat="1" ht="50.45" customHeight="1">
      <c r="B21" s="646" t="s">
        <v>543</v>
      </c>
      <c r="C21" s="652" t="s">
        <v>437</v>
      </c>
      <c r="D21" s="655" t="s">
        <v>443</v>
      </c>
      <c r="E21" s="659" t="s">
        <v>583</v>
      </c>
      <c r="F21" s="655" t="s">
        <v>448</v>
      </c>
      <c r="G21" s="173"/>
      <c r="M21" s="644"/>
      <c r="T21" s="644"/>
    </row>
    <row r="22" spans="2:20" s="102" customFormat="1" ht="47.45" customHeight="1">
      <c r="B22" s="647" t="s">
        <v>458</v>
      </c>
      <c r="C22" s="653" t="s">
        <v>438</v>
      </c>
      <c r="D22" s="656" t="s">
        <v>444</v>
      </c>
      <c r="E22" s="660" t="s">
        <v>583</v>
      </c>
      <c r="F22" s="656" t="s">
        <v>448</v>
      </c>
      <c r="G22" s="173"/>
      <c r="M22" s="644"/>
      <c r="T22" s="644"/>
    </row>
    <row r="23" spans="2:20" s="102" customFormat="1" ht="45.6" customHeight="1">
      <c r="B23" s="647" t="s">
        <v>455</v>
      </c>
      <c r="C23" s="653" t="s">
        <v>438</v>
      </c>
      <c r="D23" s="656" t="s">
        <v>445</v>
      </c>
      <c r="E23" s="660" t="s">
        <v>583</v>
      </c>
      <c r="F23" s="656" t="s">
        <v>448</v>
      </c>
      <c r="G23" s="173"/>
      <c r="M23" s="644"/>
      <c r="T23" s="644"/>
    </row>
    <row r="24" spans="2:20" s="102" customFormat="1" ht="32.25" customHeight="1">
      <c r="B24" s="648" t="s">
        <v>456</v>
      </c>
      <c r="C24" s="653" t="s">
        <v>437</v>
      </c>
      <c r="D24" s="656" t="s">
        <v>446</v>
      </c>
      <c r="E24" s="661" t="s">
        <v>600</v>
      </c>
      <c r="F24" s="664"/>
      <c r="G24" s="173"/>
      <c r="M24" s="644"/>
      <c r="T24" s="644"/>
    </row>
    <row r="25" spans="2:20" s="102" customFormat="1" ht="30.75" customHeight="1">
      <c r="B25" s="649" t="s">
        <v>541</v>
      </c>
      <c r="C25" s="653" t="s">
        <v>437</v>
      </c>
      <c r="D25" s="656"/>
      <c r="E25" s="661"/>
      <c r="F25" s="664"/>
      <c r="G25" s="173"/>
      <c r="M25" s="644"/>
      <c r="T25" s="644"/>
    </row>
    <row r="26" spans="2:20" s="102" customFormat="1" ht="32.25" customHeight="1">
      <c r="B26" s="650" t="s">
        <v>542</v>
      </c>
      <c r="C26" s="653" t="s">
        <v>437</v>
      </c>
      <c r="D26" s="657" t="s">
        <v>538</v>
      </c>
      <c r="E26" s="661"/>
      <c r="F26" s="664"/>
      <c r="G26" s="173"/>
      <c r="M26" s="644"/>
      <c r="T26" s="644"/>
    </row>
    <row r="27" spans="2:20" s="102" customFormat="1" ht="27" customHeight="1">
      <c r="B27" s="648" t="s">
        <v>457</v>
      </c>
      <c r="C27" s="653" t="s">
        <v>440</v>
      </c>
      <c r="D27" s="656" t="s">
        <v>482</v>
      </c>
      <c r="E27" s="661" t="s">
        <v>459</v>
      </c>
      <c r="F27" s="664"/>
      <c r="G27" s="173"/>
      <c r="M27" s="644"/>
      <c r="T27" s="644"/>
    </row>
    <row r="28" spans="2:20" s="102" customFormat="1" ht="27" customHeight="1">
      <c r="B28" s="650" t="s">
        <v>452</v>
      </c>
      <c r="C28" s="653" t="s">
        <v>437</v>
      </c>
      <c r="D28" s="656"/>
      <c r="E28" s="661"/>
      <c r="F28" s="656" t="s">
        <v>407</v>
      </c>
      <c r="G28" s="173"/>
      <c r="M28" s="644"/>
      <c r="T28" s="644"/>
    </row>
    <row r="29" spans="2:20" s="102" customFormat="1" ht="32.25" customHeight="1">
      <c r="B29" s="648" t="s">
        <v>207</v>
      </c>
      <c r="C29" s="653" t="s">
        <v>442</v>
      </c>
      <c r="D29" s="656" t="s">
        <v>555</v>
      </c>
      <c r="E29" s="662"/>
      <c r="F29" s="656" t="s">
        <v>554</v>
      </c>
      <c r="G29" s="645"/>
      <c r="M29" s="644"/>
    </row>
    <row r="30" spans="2:20" s="102" customFormat="1" ht="27.75" customHeight="1">
      <c r="B30" s="651" t="s">
        <v>539</v>
      </c>
      <c r="C30" s="654" t="s">
        <v>441</v>
      </c>
      <c r="D30" s="658"/>
      <c r="E30" s="663"/>
      <c r="F30" s="658"/>
      <c r="G30" s="645"/>
      <c r="M30" s="644"/>
    </row>
    <row r="31" spans="2:20" s="102" customFormat="1" ht="23.25" customHeight="1">
      <c r="C31" s="174"/>
      <c r="D31" s="174"/>
      <c r="E31" s="174"/>
      <c r="G31" s="645"/>
      <c r="M31" s="644"/>
    </row>
    <row r="32" spans="2:20" s="17" customFormat="1">
      <c r="B32" s="174"/>
      <c r="C32" s="172"/>
      <c r="D32" s="172"/>
      <c r="E32" s="172"/>
      <c r="G32" s="162"/>
      <c r="M32" s="25"/>
    </row>
    <row r="33" spans="3:5">
      <c r="C33" s="10"/>
      <c r="D33" s="10"/>
      <c r="E33"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9" t="s">
        <v>234</v>
      </c>
      <c r="D1" s="8" t="s">
        <v>415</v>
      </c>
      <c r="E1" s="119" t="s">
        <v>450</v>
      </c>
      <c r="F1" s="119" t="s">
        <v>549</v>
      </c>
      <c r="G1" s="119" t="s">
        <v>566</v>
      </c>
      <c r="H1" s="119" t="s">
        <v>577</v>
      </c>
    </row>
    <row r="2" spans="1:8">
      <c r="A2" s="12" t="s">
        <v>29</v>
      </c>
      <c r="B2" s="12" t="s">
        <v>27</v>
      </c>
      <c r="C2" s="10">
        <v>2006</v>
      </c>
      <c r="D2" s="12" t="s">
        <v>416</v>
      </c>
      <c r="E2" s="10">
        <f>'2. LRAMVA Threshold'!D9</f>
        <v>2013</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view="pageBreakPreview" topLeftCell="A16" zoomScale="60" zoomScaleNormal="80" workbookViewId="0">
      <selection activeCell="R37" sqref="R37"/>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hidden="1" customWidth="1"/>
    <col min="9" max="9" width="23" style="9" hidden="1" customWidth="1"/>
    <col min="10" max="10" width="22" style="9" hidden="1" customWidth="1"/>
    <col min="11" max="11" width="19.5703125" style="9" hidden="1" customWidth="1"/>
    <col min="12" max="12" width="21.5703125" style="9" hidden="1" customWidth="1"/>
    <col min="13" max="14" width="24" style="9" hidden="1" customWidth="1"/>
    <col min="15" max="15" width="21.42578125" style="9" hidden="1" customWidth="1"/>
    <col min="16" max="16" width="22" style="9" hidden="1" customWidth="1"/>
    <col min="17" max="17" width="16.42578125" style="9" hidden="1" customWidth="1"/>
    <col min="18" max="18" width="27.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thickBot="1"/>
    <row r="2" spans="2:22" ht="49.5" hidden="1" customHeight="1" thickBot="1">
      <c r="E2" s="9"/>
      <c r="F2" s="17"/>
      <c r="H2" s="61"/>
      <c r="I2" s="32"/>
      <c r="K2" s="36"/>
      <c r="L2" s="36"/>
      <c r="T2" s="9"/>
      <c r="V2" s="8"/>
    </row>
    <row r="3" spans="2:22" ht="16.5" hidden="1" customHeight="1" thickBot="1">
      <c r="E3" s="9"/>
      <c r="F3" s="17"/>
      <c r="H3" s="61"/>
      <c r="I3" s="32"/>
      <c r="K3" s="36"/>
      <c r="L3" s="36"/>
      <c r="T3" s="9"/>
      <c r="V3" s="8"/>
    </row>
    <row r="4" spans="2:22" ht="24.75" customHeight="1" thickBot="1">
      <c r="B4" s="83" t="s">
        <v>171</v>
      </c>
      <c r="C4" s="125" t="s">
        <v>175</v>
      </c>
      <c r="E4" s="9"/>
      <c r="T4" s="9"/>
      <c r="V4" s="8"/>
    </row>
    <row r="5" spans="2:22" ht="26.25" customHeight="1" thickBot="1">
      <c r="C5" s="128"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6" t="s">
        <v>239</v>
      </c>
      <c r="C8" s="188" t="s">
        <v>746</v>
      </c>
      <c r="D8" s="600" t="s">
        <v>747</v>
      </c>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5"/>
      <c r="U12" s="185"/>
    </row>
    <row r="13" spans="2:22" s="32" customFormat="1" ht="22.5" customHeight="1" thickBot="1">
      <c r="B13" s="184" t="s">
        <v>508</v>
      </c>
      <c r="C13" s="17"/>
      <c r="F13" s="184" t="s">
        <v>509</v>
      </c>
      <c r="G13" s="36"/>
      <c r="H13" s="31"/>
      <c r="I13" s="9"/>
      <c r="J13" s="183" t="s">
        <v>506</v>
      </c>
      <c r="N13" s="102"/>
      <c r="P13" s="9"/>
      <c r="Q13" s="186"/>
      <c r="R13" s="42"/>
      <c r="T13" s="185"/>
      <c r="U13" s="185"/>
    </row>
    <row r="14" spans="2:22" ht="29.25" customHeight="1" thickBot="1">
      <c r="B14" s="123" t="s">
        <v>547</v>
      </c>
      <c r="D14" s="541" t="s">
        <v>750</v>
      </c>
      <c r="E14" s="129"/>
      <c r="F14" s="123" t="s">
        <v>548</v>
      </c>
      <c r="H14" s="541" t="s">
        <v>749</v>
      </c>
      <c r="J14" s="123" t="s">
        <v>515</v>
      </c>
      <c r="L14" s="131"/>
      <c r="N14" s="102"/>
      <c r="Q14" s="98"/>
      <c r="R14" s="822" t="s">
        <v>749</v>
      </c>
    </row>
    <row r="15" spans="2:22" ht="26.25" customHeight="1" thickBot="1">
      <c r="B15" s="123" t="s">
        <v>424</v>
      </c>
      <c r="C15" s="105"/>
      <c r="D15" s="541" t="s">
        <v>748</v>
      </c>
      <c r="F15" s="123" t="s">
        <v>414</v>
      </c>
      <c r="G15" s="126"/>
      <c r="H15" s="541" t="s">
        <v>751</v>
      </c>
      <c r="I15" s="17"/>
      <c r="J15" s="123" t="s">
        <v>516</v>
      </c>
      <c r="L15" s="131"/>
      <c r="M15" s="102"/>
      <c r="Q15" s="107"/>
      <c r="R15" s="822" t="s">
        <v>751</v>
      </c>
    </row>
    <row r="16" spans="2:22" ht="28.5" customHeight="1" thickBot="1">
      <c r="B16" s="123" t="s">
        <v>454</v>
      </c>
      <c r="C16" s="105"/>
      <c r="D16" s="542">
        <v>2019</v>
      </c>
      <c r="E16" s="102"/>
      <c r="F16" s="123" t="s">
        <v>434</v>
      </c>
      <c r="G16" s="124"/>
      <c r="H16" s="542">
        <v>2020</v>
      </c>
      <c r="I16" s="102"/>
      <c r="K16" s="194"/>
      <c r="L16" s="194"/>
      <c r="M16" s="194"/>
      <c r="N16" s="194"/>
      <c r="Q16" s="114"/>
      <c r="R16" s="822">
        <v>2020</v>
      </c>
    </row>
    <row r="17" spans="1:21" ht="29.25" customHeight="1">
      <c r="B17" s="123" t="s">
        <v>421</v>
      </c>
      <c r="C17" s="105"/>
      <c r="D17" s="726">
        <v>53038</v>
      </c>
      <c r="E17" s="120"/>
      <c r="F17" s="733" t="s">
        <v>662</v>
      </c>
      <c r="G17" s="194"/>
      <c r="H17" s="727">
        <v>1</v>
      </c>
      <c r="I17" s="17"/>
      <c r="M17" s="194"/>
      <c r="N17" s="194"/>
      <c r="P17" s="98"/>
      <c r="Q17" s="98"/>
      <c r="R17" s="822">
        <v>1</v>
      </c>
    </row>
    <row r="18" spans="1:21" s="28" customFormat="1" ht="29.25" hidden="1" customHeight="1">
      <c r="B18" s="123"/>
      <c r="C18" s="728"/>
      <c r="D18" s="725"/>
      <c r="E18" s="729"/>
      <c r="F18" s="724"/>
      <c r="G18" s="730"/>
      <c r="H18" s="731"/>
      <c r="I18" s="162"/>
      <c r="M18" s="730"/>
      <c r="N18" s="730"/>
      <c r="P18" s="730"/>
      <c r="Q18" s="730"/>
      <c r="R18" s="732"/>
      <c r="T18" s="37"/>
      <c r="U18" s="37"/>
    </row>
    <row r="19" spans="1:21" ht="27.75" customHeight="1" thickBot="1">
      <c r="E19" s="9"/>
      <c r="F19" s="123" t="s">
        <v>435</v>
      </c>
      <c r="G19" s="602" t="s">
        <v>363</v>
      </c>
      <c r="H19" s="241">
        <f>SUM(R54,R57,R60,R63,R66,R69,R72,R75,R78,R81)</f>
        <v>91920.194927431614</v>
      </c>
      <c r="I19" s="17"/>
      <c r="J19" s="114"/>
      <c r="K19" s="114"/>
      <c r="L19" s="114"/>
      <c r="M19" s="114"/>
      <c r="N19" s="114"/>
      <c r="P19" s="114"/>
      <c r="Q19" s="114"/>
      <c r="R19" s="823">
        <f>+R81</f>
        <v>91920.194927431614</v>
      </c>
    </row>
    <row r="20" spans="1:21" ht="27.75" customHeight="1" thickBot="1">
      <c r="E20" s="9"/>
      <c r="F20" s="123" t="s">
        <v>436</v>
      </c>
      <c r="G20" s="602" t="s">
        <v>364</v>
      </c>
      <c r="H20" s="130">
        <f>-SUM(R55,R58,R61,R64,R67,R70,R73,R76,R79,R82)</f>
        <v>46277.799999999996</v>
      </c>
      <c r="I20" s="17"/>
      <c r="J20" s="114"/>
      <c r="P20" s="114"/>
      <c r="Q20" s="114"/>
      <c r="R20" s="823">
        <f>-R82</f>
        <v>46277.799999999996</v>
      </c>
    </row>
    <row r="21" spans="1:21" ht="27.75" customHeight="1" thickBot="1">
      <c r="C21" s="32"/>
      <c r="D21" s="32"/>
      <c r="E21" s="32"/>
      <c r="F21" s="123" t="s">
        <v>408</v>
      </c>
      <c r="G21" s="602" t="s">
        <v>365</v>
      </c>
      <c r="H21" s="187">
        <f>R84</f>
        <v>325.86768211730868</v>
      </c>
      <c r="I21" s="102"/>
      <c r="P21" s="114"/>
      <c r="Q21" s="114"/>
      <c r="R21" s="823">
        <f>+R84</f>
        <v>325.86768211730868</v>
      </c>
    </row>
    <row r="22" spans="1:21" ht="27.75" customHeight="1">
      <c r="C22" s="32"/>
      <c r="D22" s="32"/>
      <c r="E22" s="32"/>
      <c r="F22" s="123" t="s">
        <v>510</v>
      </c>
      <c r="G22" s="602" t="s">
        <v>449</v>
      </c>
      <c r="H22" s="187">
        <f>H19-H20+H21</f>
        <v>45968.262609548925</v>
      </c>
      <c r="I22" s="102"/>
      <c r="P22" s="194"/>
      <c r="Q22" s="194"/>
      <c r="R22" s="823">
        <f>+R19-R20+R21</f>
        <v>45968.262609548925</v>
      </c>
    </row>
    <row r="23" spans="1:21" ht="22.5" customHeight="1">
      <c r="A23" s="28"/>
      <c r="E23" s="9"/>
    </row>
    <row r="24" spans="1:21" ht="13.5" customHeight="1">
      <c r="A24" s="28"/>
      <c r="B24" s="117" t="s">
        <v>419</v>
      </c>
      <c r="C24" s="35"/>
      <c r="E24" s="9"/>
    </row>
    <row r="25" spans="1:21" ht="13.5" customHeight="1">
      <c r="A25" s="28"/>
      <c r="B25" s="117"/>
      <c r="C25" s="35"/>
      <c r="E25" s="9"/>
    </row>
    <row r="26" spans="1:21" ht="131.25" customHeight="1">
      <c r="A26" s="28"/>
      <c r="B26" s="781" t="s">
        <v>669</v>
      </c>
      <c r="C26" s="781"/>
      <c r="D26" s="781"/>
      <c r="E26" s="781"/>
      <c r="F26" s="781"/>
      <c r="G26" s="781"/>
    </row>
    <row r="27" spans="1:21" ht="14.25" customHeight="1">
      <c r="A27" s="28"/>
      <c r="B27" s="547"/>
      <c r="C27" s="547"/>
      <c r="D27" s="537"/>
      <c r="E27" s="537"/>
      <c r="F27" s="537"/>
      <c r="G27" s="547"/>
    </row>
    <row r="28" spans="1:21" s="17" customFormat="1" ht="27" customHeight="1">
      <c r="B28" s="782" t="s">
        <v>507</v>
      </c>
      <c r="C28" s="783"/>
      <c r="D28" s="132" t="s">
        <v>41</v>
      </c>
      <c r="E28" s="133" t="s">
        <v>660</v>
      </c>
      <c r="F28" s="133" t="s">
        <v>408</v>
      </c>
      <c r="G28" s="134" t="s">
        <v>409</v>
      </c>
      <c r="T28" s="135"/>
      <c r="U28" s="135"/>
    </row>
    <row r="29" spans="1:21" ht="20.25" customHeight="1">
      <c r="B29" s="779" t="s">
        <v>29</v>
      </c>
      <c r="C29" s="780"/>
      <c r="D29" s="637" t="s">
        <v>27</v>
      </c>
      <c r="E29" s="137">
        <f>SUM(D54:D82)</f>
        <v>0</v>
      </c>
      <c r="F29" s="138">
        <f>D84</f>
        <v>0</v>
      </c>
      <c r="G29" s="137">
        <f>E29+F29</f>
        <v>0</v>
      </c>
    </row>
    <row r="30" spans="1:21" ht="20.25" customHeight="1">
      <c r="B30" s="779" t="s">
        <v>371</v>
      </c>
      <c r="C30" s="780"/>
      <c r="D30" s="637" t="s">
        <v>27</v>
      </c>
      <c r="E30" s="139">
        <f>SUM(E54:E82)</f>
        <v>-16530.03991694831</v>
      </c>
      <c r="F30" s="140">
        <f>E84</f>
        <v>-118.01759749037886</v>
      </c>
      <c r="G30" s="139">
        <f>E30+F30</f>
        <v>-16648.057514438689</v>
      </c>
    </row>
    <row r="31" spans="1:21" ht="20.25" customHeight="1">
      <c r="B31" s="779" t="s">
        <v>752</v>
      </c>
      <c r="C31" s="780"/>
      <c r="D31" s="637" t="s">
        <v>28</v>
      </c>
      <c r="E31" s="139">
        <f>SUM(F54:F82)</f>
        <v>62172.434844379924</v>
      </c>
      <c r="F31" s="140">
        <f>F84</f>
        <v>443.88527960768755</v>
      </c>
      <c r="G31" s="139">
        <f>E31+F31</f>
        <v>62616.320123987614</v>
      </c>
    </row>
    <row r="32" spans="1:21" ht="20.25" customHeight="1">
      <c r="B32" s="779" t="s">
        <v>753</v>
      </c>
      <c r="C32" s="780"/>
      <c r="D32" s="637" t="s">
        <v>28</v>
      </c>
      <c r="E32" s="139">
        <f>SUM(G54:G82)</f>
        <v>0</v>
      </c>
      <c r="F32" s="140">
        <f>G84</f>
        <v>0</v>
      </c>
      <c r="G32" s="139">
        <f>E32+F32</f>
        <v>0</v>
      </c>
    </row>
    <row r="33" spans="2:22" ht="20.25" customHeight="1">
      <c r="B33" s="779"/>
      <c r="C33" s="780"/>
      <c r="D33" s="637"/>
      <c r="E33" s="139">
        <f>SUM(H54:H82)</f>
        <v>0</v>
      </c>
      <c r="F33" s="140">
        <f>H84</f>
        <v>0</v>
      </c>
      <c r="G33" s="139">
        <f>E33+F33</f>
        <v>0</v>
      </c>
    </row>
    <row r="34" spans="2:22" ht="20.25" customHeight="1">
      <c r="B34" s="779"/>
      <c r="C34" s="780"/>
      <c r="D34" s="637"/>
      <c r="E34" s="139">
        <f>SUM(I54:I82)</f>
        <v>0</v>
      </c>
      <c r="F34" s="140">
        <f>I84</f>
        <v>0</v>
      </c>
      <c r="G34" s="139">
        <f t="shared" ref="G34" si="0">E34+F34</f>
        <v>0</v>
      </c>
    </row>
    <row r="35" spans="2:22" ht="20.25" customHeight="1">
      <c r="B35" s="779"/>
      <c r="C35" s="780"/>
      <c r="D35" s="637"/>
      <c r="E35" s="139">
        <f>SUM(J54:J82)</f>
        <v>0</v>
      </c>
      <c r="F35" s="140">
        <f>J84</f>
        <v>0</v>
      </c>
      <c r="G35" s="139">
        <f>E35+F35</f>
        <v>0</v>
      </c>
    </row>
    <row r="36" spans="2:22" ht="20.25" customHeight="1">
      <c r="B36" s="779"/>
      <c r="C36" s="780"/>
      <c r="D36" s="637"/>
      <c r="E36" s="139">
        <f>SUM(K54:K82)</f>
        <v>0</v>
      </c>
      <c r="F36" s="140">
        <f>K84</f>
        <v>0</v>
      </c>
      <c r="G36" s="139">
        <f t="shared" ref="G36:G39" si="1">E36+F36</f>
        <v>0</v>
      </c>
    </row>
    <row r="37" spans="2:22" ht="20.25" customHeight="1">
      <c r="B37" s="779"/>
      <c r="C37" s="780"/>
      <c r="D37" s="637"/>
      <c r="E37" s="139">
        <f>SUM(L54:L82)</f>
        <v>0</v>
      </c>
      <c r="F37" s="140">
        <f>L84</f>
        <v>0</v>
      </c>
      <c r="G37" s="139">
        <f t="shared" si="1"/>
        <v>0</v>
      </c>
    </row>
    <row r="38" spans="2:22" ht="20.25" customHeight="1">
      <c r="B38" s="779"/>
      <c r="C38" s="780"/>
      <c r="D38" s="637"/>
      <c r="E38" s="139">
        <f>SUM(M54:M82)</f>
        <v>0</v>
      </c>
      <c r="F38" s="140">
        <f>M84</f>
        <v>0</v>
      </c>
      <c r="G38" s="139">
        <f t="shared" si="1"/>
        <v>0</v>
      </c>
    </row>
    <row r="39" spans="2:22" ht="20.25" customHeight="1">
      <c r="B39" s="779"/>
      <c r="C39" s="780"/>
      <c r="D39" s="637"/>
      <c r="E39" s="139">
        <f>SUM(N54:N82)</f>
        <v>0</v>
      </c>
      <c r="F39" s="140">
        <f>N84</f>
        <v>0</v>
      </c>
      <c r="G39" s="139">
        <f t="shared" si="1"/>
        <v>0</v>
      </c>
    </row>
    <row r="40" spans="2:22" ht="20.25" customHeight="1">
      <c r="B40" s="779"/>
      <c r="C40" s="780"/>
      <c r="D40" s="637"/>
      <c r="E40" s="139">
        <f>SUM(O54:O82)</f>
        <v>0</v>
      </c>
      <c r="F40" s="140">
        <f>O84</f>
        <v>0</v>
      </c>
      <c r="G40" s="139">
        <f>E40+F40</f>
        <v>0</v>
      </c>
    </row>
    <row r="41" spans="2:22" ht="20.25" customHeight="1">
      <c r="B41" s="779"/>
      <c r="C41" s="780"/>
      <c r="D41" s="637"/>
      <c r="E41" s="139">
        <f>SUM(P54:P82)</f>
        <v>0</v>
      </c>
      <c r="F41" s="140">
        <f>P84</f>
        <v>0</v>
      </c>
      <c r="G41" s="139">
        <f>E41+F41</f>
        <v>0</v>
      </c>
    </row>
    <row r="42" spans="2:22" ht="20.25" customHeight="1">
      <c r="B42" s="779"/>
      <c r="C42" s="780"/>
      <c r="D42" s="638"/>
      <c r="E42" s="141">
        <f>SUM(Q54:Q82)</f>
        <v>0</v>
      </c>
      <c r="F42" s="142">
        <f>Q84</f>
        <v>0</v>
      </c>
      <c r="G42" s="141">
        <f>E42+F42</f>
        <v>0</v>
      </c>
    </row>
    <row r="43" spans="2:22" s="8" customFormat="1" ht="21" customHeight="1">
      <c r="B43" s="784" t="s">
        <v>26</v>
      </c>
      <c r="C43" s="785"/>
      <c r="D43" s="136"/>
      <c r="E43" s="143">
        <f>SUM(E29:E42)</f>
        <v>45642.394927431611</v>
      </c>
      <c r="F43" s="143">
        <f>SUM(F29:F42)</f>
        <v>325.86768211730868</v>
      </c>
      <c r="G43" s="143">
        <f>SUM(G29:G42)</f>
        <v>45968.262609548925</v>
      </c>
      <c r="H43" s="199"/>
    </row>
    <row r="44" spans="2:22" ht="18" customHeight="1">
      <c r="D44" s="94"/>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7" t="s">
        <v>460</v>
      </c>
      <c r="C46" s="31"/>
      <c r="D46" s="31"/>
      <c r="E46" s="596"/>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781" t="s">
        <v>603</v>
      </c>
      <c r="C48" s="781"/>
      <c r="D48" s="781"/>
      <c r="E48" s="781"/>
      <c r="F48" s="781"/>
      <c r="G48" s="781"/>
      <c r="H48" s="781"/>
      <c r="I48" s="781"/>
      <c r="J48" s="781"/>
      <c r="K48" s="781"/>
      <c r="L48" s="781"/>
      <c r="M48" s="616"/>
      <c r="N48" s="104"/>
      <c r="O48" s="104"/>
      <c r="P48" s="104"/>
      <c r="Q48" s="104"/>
      <c r="R48" s="104"/>
      <c r="T48" s="37"/>
      <c r="U48" s="19"/>
      <c r="V48" s="38"/>
    </row>
    <row r="49" spans="2:22" s="28" customFormat="1" ht="41.1" customHeight="1">
      <c r="B49" s="781" t="s">
        <v>562</v>
      </c>
      <c r="C49" s="781"/>
      <c r="D49" s="781"/>
      <c r="E49" s="781"/>
      <c r="F49" s="781"/>
      <c r="G49" s="781"/>
      <c r="H49" s="781"/>
      <c r="I49" s="781"/>
      <c r="J49" s="781"/>
      <c r="K49" s="781"/>
      <c r="L49" s="781"/>
      <c r="M49" s="616"/>
      <c r="N49" s="104"/>
      <c r="O49" s="104"/>
      <c r="P49" s="104"/>
      <c r="Q49" s="104"/>
      <c r="R49" s="104"/>
      <c r="T49" s="37"/>
      <c r="U49" s="19"/>
      <c r="V49" s="38"/>
    </row>
    <row r="50" spans="2:22" s="28" customFormat="1" ht="18" customHeight="1">
      <c r="B50" s="781" t="s">
        <v>668</v>
      </c>
      <c r="C50" s="781"/>
      <c r="D50" s="781"/>
      <c r="E50" s="781"/>
      <c r="F50" s="781"/>
      <c r="G50" s="781"/>
      <c r="H50" s="781"/>
      <c r="I50" s="781"/>
      <c r="J50" s="781"/>
      <c r="K50" s="781"/>
      <c r="L50" s="781"/>
      <c r="M50" s="616"/>
      <c r="N50" s="104"/>
      <c r="O50" s="104"/>
      <c r="P50" s="104"/>
      <c r="Q50" s="104"/>
      <c r="R50" s="104"/>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4" t="str">
        <f>IF($B29&lt;&gt;"",$B29,"")</f>
        <v>Residential</v>
      </c>
      <c r="E52" s="134" t="str">
        <f>IF($B30&lt;&gt;"",$B30,"")</f>
        <v>GS&lt;50 kW</v>
      </c>
      <c r="F52" s="134" t="str">
        <f>IF($B31&lt;&gt;"",$B31,"")</f>
        <v>GS&gt;50 KW</v>
      </c>
      <c r="G52" s="134" t="str">
        <f>IF($B32&lt;&gt;"",$B32,"")</f>
        <v>Street Lights</v>
      </c>
      <c r="H52" s="134" t="str">
        <f>IF($B33&lt;&gt;"",$B33,"")</f>
        <v/>
      </c>
      <c r="I52" s="134" t="str">
        <f>IF($B34&lt;&gt;"",$B34,"")</f>
        <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4"/>
      <c r="C53" s="575"/>
      <c r="D53" s="575" t="str">
        <f>D29</f>
        <v>kWh</v>
      </c>
      <c r="E53" s="575" t="str">
        <f>D30</f>
        <v>kWh</v>
      </c>
      <c r="F53" s="575" t="str">
        <f>D31</f>
        <v>kW</v>
      </c>
      <c r="G53" s="575" t="str">
        <f>D32</f>
        <v>kW</v>
      </c>
      <c r="H53" s="575">
        <f>D33</f>
        <v>0</v>
      </c>
      <c r="I53" s="575">
        <f>D34</f>
        <v>0</v>
      </c>
      <c r="J53" s="575">
        <f>D35</f>
        <v>0</v>
      </c>
      <c r="K53" s="575">
        <f>D36</f>
        <v>0</v>
      </c>
      <c r="L53" s="575">
        <f>D37</f>
        <v>0</v>
      </c>
      <c r="M53" s="575">
        <f>D38</f>
        <v>0</v>
      </c>
      <c r="N53" s="575">
        <f>D39</f>
        <v>0</v>
      </c>
      <c r="O53" s="575">
        <f>D40</f>
        <v>0</v>
      </c>
      <c r="P53" s="575">
        <f>D41</f>
        <v>0</v>
      </c>
      <c r="Q53" s="575">
        <f>D42</f>
        <v>0</v>
      </c>
      <c r="R53" s="576"/>
      <c r="U53" s="146"/>
    </row>
    <row r="54" spans="2:22" s="17" customFormat="1" hidden="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hidden="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hidden="1">
      <c r="B56" s="624" t="s">
        <v>67</v>
      </c>
      <c r="C56" s="620"/>
      <c r="D56" s="159"/>
      <c r="E56" s="159"/>
      <c r="F56" s="159"/>
      <c r="G56" s="159"/>
      <c r="H56" s="159"/>
      <c r="I56" s="159"/>
      <c r="J56" s="159"/>
      <c r="K56" s="160"/>
      <c r="L56" s="160"/>
      <c r="M56" s="160"/>
      <c r="N56" s="160"/>
      <c r="O56" s="160"/>
      <c r="P56" s="160"/>
      <c r="Q56" s="160"/>
      <c r="R56" s="161"/>
      <c r="U56" s="158"/>
      <c r="V56" s="152"/>
    </row>
    <row r="57" spans="2:22" s="17" customFormat="1" hidden="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hidden="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hidden="1">
      <c r="B59" s="624" t="s">
        <v>67</v>
      </c>
      <c r="C59" s="620"/>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4" t="s">
        <v>67</v>
      </c>
      <c r="C62" s="620"/>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4" t="s">
        <v>67</v>
      </c>
      <c r="C65" s="620"/>
      <c r="D65" s="159"/>
      <c r="E65" s="159"/>
      <c r="F65" s="159"/>
      <c r="G65" s="159"/>
      <c r="H65" s="159"/>
      <c r="I65" s="159"/>
      <c r="J65" s="159"/>
      <c r="K65" s="160"/>
      <c r="L65" s="160"/>
      <c r="M65" s="160"/>
      <c r="N65" s="160"/>
      <c r="O65" s="160"/>
      <c r="P65" s="160"/>
      <c r="Q65" s="160"/>
      <c r="R65" s="161"/>
      <c r="U65" s="158"/>
      <c r="V65" s="152"/>
    </row>
    <row r="66" spans="2:22" s="162" customFormat="1">
      <c r="B66" s="153" t="s">
        <v>94</v>
      </c>
      <c r="C66" s="534"/>
      <c r="D66" s="163">
        <f>'5.  2015-2020 LRAM'!Y204</f>
        <v>0</v>
      </c>
      <c r="E66" s="163">
        <f>'5.  2015-2020 LRAM'!Z204</f>
        <v>0</v>
      </c>
      <c r="F66" s="163">
        <f>'5.  2015-2020 LRAM'!AA204</f>
        <v>0</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0</v>
      </c>
      <c r="U66" s="151"/>
      <c r="V66" s="152"/>
    </row>
    <row r="67" spans="2:22" s="162" customFormat="1">
      <c r="B67" s="153" t="s">
        <v>93</v>
      </c>
      <c r="C67" s="154"/>
      <c r="D67" s="163">
        <f>-'5.  2015-2020 LRAM'!Y205</f>
        <v>0</v>
      </c>
      <c r="E67" s="163">
        <f>-'5.  2015-2020 LRAM'!Z205</f>
        <v>0</v>
      </c>
      <c r="F67" s="163">
        <f>-'5.  2015-2020 LRAM'!AA205</f>
        <v>0</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0</v>
      </c>
      <c r="S67" s="157"/>
      <c r="U67" s="151"/>
      <c r="V67" s="152"/>
    </row>
    <row r="68" spans="2:22" s="135" customFormat="1">
      <c r="B68" s="624" t="s">
        <v>67</v>
      </c>
      <c r="C68" s="620"/>
      <c r="D68" s="159"/>
      <c r="E68" s="159"/>
      <c r="F68" s="159"/>
      <c r="G68" s="159"/>
      <c r="H68" s="159"/>
      <c r="I68" s="159"/>
      <c r="J68" s="159"/>
      <c r="K68" s="160"/>
      <c r="L68" s="160"/>
      <c r="M68" s="160"/>
      <c r="N68" s="160"/>
      <c r="O68" s="160"/>
      <c r="P68" s="160"/>
      <c r="Q68" s="160"/>
      <c r="R68" s="161"/>
      <c r="U68" s="158"/>
      <c r="V68" s="152"/>
    </row>
    <row r="69" spans="2:22" s="162" customFormat="1">
      <c r="B69" s="153" t="s">
        <v>225</v>
      </c>
      <c r="C69" s="534"/>
      <c r="D69" s="155">
        <f>'5.  2015-2020 LRAM'!Y388</f>
        <v>0</v>
      </c>
      <c r="E69" s="155">
        <f>'5.  2015-2020 LRAM'!Z388</f>
        <v>0</v>
      </c>
      <c r="F69" s="155">
        <f>'5.  2015-2020 LRAM'!AA388</f>
        <v>0</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0</v>
      </c>
      <c r="U69" s="151"/>
      <c r="V69" s="152"/>
    </row>
    <row r="70" spans="2:22" s="162" customFormat="1">
      <c r="B70" s="153" t="s">
        <v>224</v>
      </c>
      <c r="C70" s="154"/>
      <c r="D70" s="155">
        <f>-'5.  2015-2020 LRAM'!Y389</f>
        <v>0</v>
      </c>
      <c r="E70" s="155">
        <f>-'5.  2015-2020 LRAM'!Z389</f>
        <v>0</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0</v>
      </c>
      <c r="S70" s="157"/>
      <c r="U70" s="151"/>
      <c r="V70" s="152"/>
    </row>
    <row r="71" spans="2:22" s="135" customFormat="1">
      <c r="B71" s="624" t="s">
        <v>67</v>
      </c>
      <c r="C71" s="620"/>
      <c r="D71" s="159"/>
      <c r="E71" s="159"/>
      <c r="F71" s="159"/>
      <c r="G71" s="159"/>
      <c r="H71" s="159"/>
      <c r="I71" s="159"/>
      <c r="J71" s="159"/>
      <c r="K71" s="160"/>
      <c r="L71" s="160"/>
      <c r="M71" s="160"/>
      <c r="N71" s="160"/>
      <c r="O71" s="160"/>
      <c r="P71" s="160"/>
      <c r="Q71" s="160"/>
      <c r="R71" s="161"/>
      <c r="U71" s="158"/>
      <c r="V71" s="152"/>
    </row>
    <row r="72" spans="2:22" s="162" customFormat="1">
      <c r="B72" s="153" t="s">
        <v>227</v>
      </c>
      <c r="C72" s="534"/>
      <c r="D72" s="155">
        <f>'5.  2015-2020 LRAM'!Y572</f>
        <v>0</v>
      </c>
      <c r="E72" s="155">
        <f>'5.  2015-2020 LRAM'!Z572</f>
        <v>0</v>
      </c>
      <c r="F72" s="155">
        <f>'5.  2015-2020 LRAM'!AA572</f>
        <v>0</v>
      </c>
      <c r="G72" s="155">
        <f>'5.  2015-2020 LRAM'!AB572</f>
        <v>0</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SUM(D72:Q72)</f>
        <v>0</v>
      </c>
      <c r="U72" s="151"/>
      <c r="V72" s="152"/>
    </row>
    <row r="73" spans="2:22" s="162" customFormat="1">
      <c r="B73" s="153" t="s">
        <v>226</v>
      </c>
      <c r="C73" s="154"/>
      <c r="D73" s="155">
        <f>-'5.  2015-2020 LRAM'!Y573</f>
        <v>0</v>
      </c>
      <c r="E73" s="155">
        <f>-'5.  2015-2020 LRAM'!Z573</f>
        <v>0</v>
      </c>
      <c r="F73" s="155">
        <f>-'5.  2015-2020 LRAM'!AA573</f>
        <v>0</v>
      </c>
      <c r="G73" s="155">
        <f>-'5.  2015-2020 LRAM'!AB573</f>
        <v>0</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0</v>
      </c>
      <c r="S73" s="157"/>
      <c r="U73" s="151"/>
      <c r="V73" s="152"/>
    </row>
    <row r="74" spans="2:22" s="135" customFormat="1">
      <c r="B74" s="624" t="s">
        <v>67</v>
      </c>
      <c r="C74" s="620"/>
      <c r="D74" s="159"/>
      <c r="E74" s="159"/>
      <c r="F74" s="159"/>
      <c r="G74" s="159"/>
      <c r="H74" s="159"/>
      <c r="I74" s="159"/>
      <c r="J74" s="159"/>
      <c r="K74" s="160"/>
      <c r="L74" s="160"/>
      <c r="M74" s="160"/>
      <c r="N74" s="160"/>
      <c r="O74" s="160"/>
      <c r="P74" s="160"/>
      <c r="Q74" s="160"/>
      <c r="R74" s="161"/>
      <c r="U74" s="158"/>
      <c r="V74" s="152"/>
    </row>
    <row r="75" spans="2:22" s="162" customFormat="1">
      <c r="B75" s="153" t="s">
        <v>229</v>
      </c>
      <c r="C75" s="534"/>
      <c r="D75" s="155">
        <f>'5.  2015-2020 LRAM'!Y756</f>
        <v>0</v>
      </c>
      <c r="E75" s="155">
        <f>'5.  2015-2020 LRAM'!Z756</f>
        <v>0</v>
      </c>
      <c r="F75" s="155">
        <f>'5.  2015-2020 LRAM'!AA756</f>
        <v>0</v>
      </c>
      <c r="G75" s="155">
        <f>'5.  2015-2020 LRAM'!AB756</f>
        <v>0</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SUM(D75:Q75)</f>
        <v>0</v>
      </c>
      <c r="U75" s="151"/>
      <c r="V75" s="152"/>
    </row>
    <row r="76" spans="2:22" s="162" customFormat="1" ht="16.5" customHeight="1">
      <c r="B76" s="153" t="s">
        <v>228</v>
      </c>
      <c r="C76" s="154"/>
      <c r="D76" s="155">
        <f>-'5.  2015-2020 LRAM'!Y757</f>
        <v>0</v>
      </c>
      <c r="E76" s="155">
        <f>-'5.  2015-2020 LRAM'!Z757</f>
        <v>0</v>
      </c>
      <c r="F76" s="155">
        <f>-'5.  2015-2020 LRAM'!AA757</f>
        <v>0</v>
      </c>
      <c r="G76" s="155">
        <f>-'5.  2015-2020 LRAM'!AB757</f>
        <v>0</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0</v>
      </c>
      <c r="S76" s="157"/>
      <c r="U76" s="151"/>
      <c r="V76" s="152"/>
    </row>
    <row r="77" spans="2:22" s="135" customFormat="1">
      <c r="B77" s="624" t="s">
        <v>67</v>
      </c>
      <c r="C77" s="620"/>
      <c r="D77" s="159"/>
      <c r="E77" s="159"/>
      <c r="F77" s="159"/>
      <c r="G77" s="159"/>
      <c r="H77" s="159"/>
      <c r="I77" s="159"/>
      <c r="J77" s="159"/>
      <c r="K77" s="160"/>
      <c r="L77" s="160"/>
      <c r="M77" s="160"/>
      <c r="N77" s="160"/>
      <c r="O77" s="160"/>
      <c r="P77" s="160"/>
      <c r="Q77" s="160"/>
      <c r="R77" s="161"/>
      <c r="U77" s="158"/>
      <c r="V77" s="152"/>
    </row>
    <row r="78" spans="2:22" s="162" customFormat="1">
      <c r="B78" s="153" t="s">
        <v>231</v>
      </c>
      <c r="C78" s="154"/>
      <c r="D78" s="155">
        <f>'5.  2015-2020 LRAM'!Y940</f>
        <v>0</v>
      </c>
      <c r="E78" s="155">
        <f>'5.  2015-2020 LRAM'!Z940</f>
        <v>0</v>
      </c>
      <c r="F78" s="155">
        <f>'5.  2015-2020 LRAM'!AA940</f>
        <v>0</v>
      </c>
      <c r="G78" s="155">
        <f>'5.  2015-2020 LRAM'!AB940</f>
        <v>0</v>
      </c>
      <c r="H78" s="155">
        <f>'5.  2015-2020 LRAM'!AC940</f>
        <v>0</v>
      </c>
      <c r="I78" s="155">
        <f>'5.  2015-2020 LRAM'!AD940</f>
        <v>0</v>
      </c>
      <c r="J78" s="155">
        <f>'5.  2015-2020 LRAM'!AE940</f>
        <v>0</v>
      </c>
      <c r="K78" s="155">
        <f>'5.  2015-2020 LRAM'!AF940</f>
        <v>0</v>
      </c>
      <c r="L78" s="155">
        <f>'5.  2015-2020 LRAM'!AG940</f>
        <v>0</v>
      </c>
      <c r="M78" s="155">
        <f>'5.  2015-2020 LRAM'!AH940</f>
        <v>0</v>
      </c>
      <c r="N78" s="155">
        <f>'5.  2015-2020 LRAM'!AI940</f>
        <v>0</v>
      </c>
      <c r="O78" s="155">
        <f>'5.  2015-2020 LRAM'!AJ940</f>
        <v>0</v>
      </c>
      <c r="P78" s="155">
        <f>'5.  2015-2020 LRAM'!AK940</f>
        <v>0</v>
      </c>
      <c r="Q78" s="155">
        <f>'5.  2015-2020 LRAM'!AL940</f>
        <v>0</v>
      </c>
      <c r="R78" s="156">
        <f>SUM(D78:Q78)</f>
        <v>0</v>
      </c>
      <c r="U78" s="151"/>
      <c r="V78" s="152"/>
    </row>
    <row r="79" spans="2:22" s="162" customFormat="1">
      <c r="B79" s="153" t="s">
        <v>230</v>
      </c>
      <c r="C79" s="154"/>
      <c r="D79" s="155">
        <f>-'5.  2015-2020 LRAM'!Y941</f>
        <v>0</v>
      </c>
      <c r="E79" s="155">
        <f>-'5.  2015-2020 LRAM'!Z941</f>
        <v>0</v>
      </c>
      <c r="F79" s="155">
        <f>-'5.  2015-2020 LRAM'!AA941</f>
        <v>0</v>
      </c>
      <c r="G79" s="155">
        <f>-'5.  2015-2020 LRAM'!AB941</f>
        <v>0</v>
      </c>
      <c r="H79" s="155">
        <f>-'5.  2015-2020 LRAM'!AC941</f>
        <v>0</v>
      </c>
      <c r="I79" s="155">
        <f>-'5.  2015-2020 LRAM'!AD941</f>
        <v>0</v>
      </c>
      <c r="J79" s="155">
        <f>-'5.  2015-2020 LRAM'!AE941</f>
        <v>0</v>
      </c>
      <c r="K79" s="155">
        <f>-'5.  2015-2020 LRAM'!AF941</f>
        <v>0</v>
      </c>
      <c r="L79" s="155">
        <f>-'5.  2015-2020 LRAM'!AG941</f>
        <v>0</v>
      </c>
      <c r="M79" s="155">
        <f>-'5.  2015-2020 LRAM'!AH941</f>
        <v>0</v>
      </c>
      <c r="N79" s="155">
        <f>-'5.  2015-2020 LRAM'!AI941</f>
        <v>0</v>
      </c>
      <c r="O79" s="155">
        <f>-'5.  2015-2020 LRAM'!AJ941</f>
        <v>0</v>
      </c>
      <c r="P79" s="155">
        <f>-'5.  2015-2020 LRAM'!AK941</f>
        <v>0</v>
      </c>
      <c r="Q79" s="155">
        <f>-'5.  2015-2020 LRAM'!AL941</f>
        <v>0</v>
      </c>
      <c r="R79" s="156">
        <f>SUM(D79:Q79)</f>
        <v>0</v>
      </c>
      <c r="S79" s="157"/>
      <c r="U79" s="151"/>
      <c r="V79" s="152"/>
    </row>
    <row r="80" spans="2:22" s="135" customFormat="1">
      <c r="B80" s="624" t="s">
        <v>67</v>
      </c>
      <c r="C80" s="620"/>
      <c r="D80" s="159"/>
      <c r="E80" s="159"/>
      <c r="F80" s="159"/>
      <c r="G80" s="159"/>
      <c r="H80" s="159"/>
      <c r="I80" s="159"/>
      <c r="J80" s="159"/>
      <c r="K80" s="160"/>
      <c r="L80" s="160"/>
      <c r="M80" s="160"/>
      <c r="N80" s="160"/>
      <c r="O80" s="160"/>
      <c r="P80" s="160"/>
      <c r="Q80" s="160"/>
      <c r="R80" s="161"/>
      <c r="U80" s="158"/>
      <c r="V80" s="152"/>
    </row>
    <row r="81" spans="2:22" s="162" customFormat="1">
      <c r="B81" s="153" t="s">
        <v>233</v>
      </c>
      <c r="C81" s="534"/>
      <c r="D81" s="155">
        <f>'5.  2015-2020 LRAM'!Y1124</f>
        <v>0</v>
      </c>
      <c r="E81" s="155">
        <f>'5.  2015-2020 LRAM'!Z1124</f>
        <v>27732.508883051687</v>
      </c>
      <c r="F81" s="155">
        <f>'5.  2015-2020 LRAM'!AA1124</f>
        <v>64187.686044379923</v>
      </c>
      <c r="G81" s="155">
        <f>'5.  2015-2020 LRAM'!AB1124</f>
        <v>0</v>
      </c>
      <c r="H81" s="155">
        <f>'5.  2015-2020 LRAM'!AC1124</f>
        <v>0</v>
      </c>
      <c r="I81" s="155">
        <f>'5.  2015-2020 LRAM'!AD1124</f>
        <v>0</v>
      </c>
      <c r="J81" s="155">
        <f>'5.  2015-2020 LRAM'!AE1124</f>
        <v>0</v>
      </c>
      <c r="K81" s="155">
        <f>'5.  2015-2020 LRAM'!AF1124</f>
        <v>0</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91920.194927431614</v>
      </c>
      <c r="U81" s="151"/>
      <c r="V81" s="152"/>
    </row>
    <row r="82" spans="2:22" s="162" customFormat="1">
      <c r="B82" s="153" t="s">
        <v>232</v>
      </c>
      <c r="C82" s="154"/>
      <c r="D82" s="155">
        <f>-'5.  2015-2020 LRAM'!Y1125</f>
        <v>0</v>
      </c>
      <c r="E82" s="155">
        <f>-'5.  2015-2020 LRAM'!Z1125</f>
        <v>-44262.548799999997</v>
      </c>
      <c r="F82" s="155">
        <f>-'5.  2015-2020 LRAM'!AA1125</f>
        <v>-2015.2511999999999</v>
      </c>
      <c r="G82" s="155">
        <f>-'5.  2015-2020 LRAM'!AB1125</f>
        <v>0</v>
      </c>
      <c r="H82" s="155">
        <f>-'5.  2015-2020 LRAM'!AC1125</f>
        <v>0</v>
      </c>
      <c r="I82" s="155">
        <f>-'5.  2015-2020 LRAM'!AD1125</f>
        <v>0</v>
      </c>
      <c r="J82" s="155">
        <f>-'5.  2015-2020 LRAM'!AE1125</f>
        <v>0</v>
      </c>
      <c r="K82" s="155">
        <f>-'5.  2015-2020 LRAM'!AF1125</f>
        <v>0</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-46277.799999999996</v>
      </c>
      <c r="S82" s="157"/>
      <c r="U82" s="151"/>
      <c r="V82" s="152"/>
    </row>
    <row r="83" spans="2:22" s="135" customFormat="1">
      <c r="B83" s="624" t="s">
        <v>67</v>
      </c>
      <c r="C83" s="620"/>
      <c r="D83" s="159"/>
      <c r="E83" s="159"/>
      <c r="F83" s="159"/>
      <c r="G83" s="159"/>
      <c r="H83" s="159"/>
      <c r="I83" s="159"/>
      <c r="J83" s="159"/>
      <c r="K83" s="160"/>
      <c r="L83" s="160"/>
      <c r="M83" s="160"/>
      <c r="N83" s="160"/>
      <c r="O83" s="160"/>
      <c r="P83" s="160"/>
      <c r="Q83" s="160"/>
      <c r="R83" s="161"/>
      <c r="U83" s="158"/>
      <c r="V83" s="152"/>
    </row>
    <row r="84" spans="2:22" s="17" customFormat="1" ht="20.25" customHeight="1">
      <c r="B84" s="621" t="s">
        <v>43</v>
      </c>
      <c r="C84" s="620"/>
      <c r="D84" s="678">
        <f>'6.  Carrying Charges'!I237</f>
        <v>0</v>
      </c>
      <c r="E84" s="678">
        <f>'6.  Carrying Charges'!J237</f>
        <v>-118.01759749037886</v>
      </c>
      <c r="F84" s="678">
        <f>'6.  Carrying Charges'!K237</f>
        <v>443.88527960768755</v>
      </c>
      <c r="G84" s="678">
        <f>'6.  Carrying Charges'!L237</f>
        <v>0</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325.86768211730868</v>
      </c>
      <c r="U84" s="151"/>
      <c r="V84" s="152"/>
    </row>
    <row r="85" spans="2:22" s="162" customFormat="1" ht="21.75" customHeight="1">
      <c r="B85" s="622" t="s">
        <v>240</v>
      </c>
      <c r="C85" s="623"/>
      <c r="D85" s="622">
        <f>SUM(D54:D82)+D84</f>
        <v>0</v>
      </c>
      <c r="E85" s="622">
        <f t="shared" ref="E85:P85" si="2">SUM(E54:E82)+E84</f>
        <v>-16648.057514438689</v>
      </c>
      <c r="F85" s="622">
        <f t="shared" si="2"/>
        <v>62616.320123987614</v>
      </c>
      <c r="G85" s="622">
        <f t="shared" si="2"/>
        <v>0</v>
      </c>
      <c r="H85" s="622">
        <f t="shared" si="2"/>
        <v>0</v>
      </c>
      <c r="I85" s="622">
        <f t="shared" si="2"/>
        <v>0</v>
      </c>
      <c r="J85" s="622">
        <f t="shared" si="2"/>
        <v>0</v>
      </c>
      <c r="K85" s="622">
        <f t="shared" si="2"/>
        <v>0</v>
      </c>
      <c r="L85" s="622">
        <f t="shared" si="2"/>
        <v>0</v>
      </c>
      <c r="M85" s="622">
        <f t="shared" si="2"/>
        <v>0</v>
      </c>
      <c r="N85" s="622">
        <f t="shared" si="2"/>
        <v>0</v>
      </c>
      <c r="O85" s="622">
        <f t="shared" si="2"/>
        <v>0</v>
      </c>
      <c r="P85" s="622">
        <f t="shared" si="2"/>
        <v>0</v>
      </c>
      <c r="Q85" s="622">
        <f>SUM(Q54:Q82)+Q84</f>
        <v>0</v>
      </c>
      <c r="R85" s="622">
        <f>SUM(R54:R82)+R84</f>
        <v>45968.262609548925</v>
      </c>
      <c r="U85" s="151"/>
      <c r="V85" s="152"/>
    </row>
    <row r="86" spans="2:22" ht="20.25" customHeight="1">
      <c r="B86" s="452"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7"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09"/>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7">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6"/>
      <c r="U93" s="196"/>
    </row>
    <row r="94" spans="2:22" s="90" customFormat="1" ht="23.25" hidden="1" customHeight="1">
      <c r="B94" s="197">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6"/>
      <c r="U94" s="196"/>
    </row>
    <row r="95" spans="2:22" s="90" customFormat="1" ht="23.25" hidden="1" customHeight="1">
      <c r="B95" s="197">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6"/>
      <c r="U95" s="196"/>
    </row>
    <row r="96" spans="2:22" s="90" customFormat="1" ht="23.25" hidden="1" customHeight="1">
      <c r="B96" s="197">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0</v>
      </c>
      <c r="K96" s="555">
        <f>SUM('5.  2015-2020 LRAM'!Y934:AL934)</f>
        <v>0</v>
      </c>
      <c r="L96" s="555">
        <f>SUM('5.  2015-2020 LRAM'!Y1117:AL1117)</f>
        <v>16430.123052192965</v>
      </c>
      <c r="M96" s="555">
        <f>SUM(F96:L96)</f>
        <v>16430.123052192965</v>
      </c>
      <c r="T96" s="196"/>
      <c r="U96" s="196"/>
    </row>
    <row r="97" spans="2:21" s="90" customFormat="1" ht="23.25" hidden="1" customHeight="1">
      <c r="B97" s="197">
        <v>2015</v>
      </c>
      <c r="C97" s="558"/>
      <c r="D97" s="558"/>
      <c r="E97" s="558"/>
      <c r="F97" s="558"/>
      <c r="G97" s="556">
        <f>SUM('5.  2015-2020 LRAM'!Y203:AL203)</f>
        <v>0</v>
      </c>
      <c r="H97" s="555">
        <f>SUM('5.  2015-2020 LRAM'!Y386:AL386)</f>
        <v>0</v>
      </c>
      <c r="I97" s="556">
        <f>SUM('5.  2015-2020 LRAM'!Y569:AL569)</f>
        <v>0</v>
      </c>
      <c r="J97" s="555">
        <f>SUM('5.  2015-2020 LRAM'!Y752:AL752)</f>
        <v>0</v>
      </c>
      <c r="K97" s="555">
        <f>SUM('5.  2015-2020 LRAM'!Y935:AL935)</f>
        <v>0</v>
      </c>
      <c r="L97" s="555">
        <f>SUM('5.  2015-2020 LRAM'!Y1118:AL1118)</f>
        <v>20644.153568000002</v>
      </c>
      <c r="M97" s="555">
        <f>SUM(G97:L97)</f>
        <v>20644.153568000002</v>
      </c>
      <c r="T97" s="196"/>
      <c r="U97" s="196"/>
    </row>
    <row r="98" spans="2:21" s="90" customFormat="1" ht="23.25" hidden="1" customHeight="1">
      <c r="B98" s="197">
        <v>2016</v>
      </c>
      <c r="C98" s="558"/>
      <c r="D98" s="558"/>
      <c r="E98" s="558"/>
      <c r="F98" s="558"/>
      <c r="G98" s="558"/>
      <c r="H98" s="555">
        <f>SUM('5.  2015-2020 LRAM'!Y387:AL387)</f>
        <v>0</v>
      </c>
      <c r="I98" s="556">
        <f>SUM('5.  2015-2020 LRAM'!Y570:AL570)</f>
        <v>0</v>
      </c>
      <c r="J98" s="555">
        <f>SUM('5.  2015-2020 LRAM'!Y753:AL753)</f>
        <v>0</v>
      </c>
      <c r="K98" s="555">
        <f>SUM('5.  2015-2020 LRAM'!Y936:AL936)</f>
        <v>0</v>
      </c>
      <c r="L98" s="555">
        <f>SUM('5.  2015-2020 LRAM'!Y1119:AL1119)</f>
        <v>7337.4605200000005</v>
      </c>
      <c r="M98" s="555">
        <f>SUM(H98:L98)</f>
        <v>7337.4605200000005</v>
      </c>
      <c r="T98" s="196"/>
      <c r="U98" s="196"/>
    </row>
    <row r="99" spans="2:21" s="90" customFormat="1" ht="23.25" hidden="1" customHeight="1">
      <c r="B99" s="197">
        <v>2017</v>
      </c>
      <c r="C99" s="558"/>
      <c r="D99" s="558"/>
      <c r="E99" s="558"/>
      <c r="F99" s="558"/>
      <c r="G99" s="558"/>
      <c r="H99" s="558"/>
      <c r="I99" s="555">
        <f>SUM('5.  2015-2020 LRAM'!Y571:AL571)</f>
        <v>0</v>
      </c>
      <c r="J99" s="555">
        <f>SUM('5.  2015-2020 LRAM'!Y754:AL754)</f>
        <v>0</v>
      </c>
      <c r="K99" s="555">
        <f>SUM('5.  2015-2020 LRAM'!Y937:AL937)</f>
        <v>0</v>
      </c>
      <c r="L99" s="555">
        <f>SUM('5.  2015-2020 LRAM'!Y1120:AL1120)</f>
        <v>30222.584160000002</v>
      </c>
      <c r="M99" s="555">
        <f>SUM(I99:L99)</f>
        <v>30222.584160000002</v>
      </c>
      <c r="T99" s="196"/>
      <c r="U99" s="196"/>
    </row>
    <row r="100" spans="2:21" s="90" customFormat="1" ht="23.25" hidden="1" customHeight="1">
      <c r="B100" s="197">
        <v>2018</v>
      </c>
      <c r="C100" s="558"/>
      <c r="D100" s="558"/>
      <c r="E100" s="558"/>
      <c r="F100" s="558"/>
      <c r="G100" s="558"/>
      <c r="H100" s="558"/>
      <c r="I100" s="558"/>
      <c r="J100" s="555">
        <f>SUM('5.  2015-2020 LRAM'!Y755:AL755)</f>
        <v>0</v>
      </c>
      <c r="K100" s="555">
        <f>SUM('5.  2015-2020 LRAM'!Y938:AL938)</f>
        <v>0</v>
      </c>
      <c r="L100" s="555">
        <f>SUM('5.  2015-2020 LRAM'!Y1121:AL1121)</f>
        <v>3977.6287376386363</v>
      </c>
      <c r="M100" s="555">
        <f>SUM(J100:L100)</f>
        <v>3977.6287376386363</v>
      </c>
      <c r="T100" s="196"/>
      <c r="U100" s="196"/>
    </row>
    <row r="101" spans="2:21" s="90" customFormat="1" ht="23.25" hidden="1" customHeight="1">
      <c r="B101" s="197">
        <v>2019</v>
      </c>
      <c r="C101" s="558"/>
      <c r="D101" s="558"/>
      <c r="E101" s="558"/>
      <c r="F101" s="558"/>
      <c r="G101" s="558"/>
      <c r="H101" s="558"/>
      <c r="I101" s="558"/>
      <c r="J101" s="558"/>
      <c r="K101" s="555">
        <f>SUM('5.  2015-2020 LRAM'!Y939:AL939)</f>
        <v>0</v>
      </c>
      <c r="L101" s="555">
        <f>SUM('5.  2015-2020 LRAM'!Y1122:AL1122)</f>
        <v>12692.766684800001</v>
      </c>
      <c r="M101" s="555">
        <f>SUM(K101:L101)</f>
        <v>12692.766684800001</v>
      </c>
      <c r="T101" s="196"/>
      <c r="U101" s="196"/>
    </row>
    <row r="102" spans="2:21" s="90" customFormat="1" ht="23.25" hidden="1" customHeight="1">
      <c r="B102" s="197">
        <v>2020</v>
      </c>
      <c r="C102" s="558"/>
      <c r="D102" s="558"/>
      <c r="E102" s="558"/>
      <c r="F102" s="558"/>
      <c r="G102" s="558"/>
      <c r="H102" s="558"/>
      <c r="I102" s="558"/>
      <c r="J102" s="558"/>
      <c r="K102" s="558"/>
      <c r="L102" s="557">
        <f>SUM('5.  2015-2020 LRAM'!Y1123:AL1123)</f>
        <v>615.47820479999996</v>
      </c>
      <c r="M102" s="557">
        <f>L102</f>
        <v>615.47820479999996</v>
      </c>
      <c r="T102" s="196"/>
      <c r="U102" s="196"/>
    </row>
    <row r="103" spans="2:21" s="195" customFormat="1" ht="24" hidden="1" customHeight="1">
      <c r="B103" s="570" t="s">
        <v>519</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0</v>
      </c>
      <c r="K103" s="555">
        <f>K93+K94+K95+K96+K97+K98+K99+K100+K101</f>
        <v>0</v>
      </c>
      <c r="L103" s="555">
        <f>SUM(L93:L102)</f>
        <v>91920.194927431599</v>
      </c>
      <c r="M103" s="555">
        <f>SUM(M93:M102)</f>
        <v>91920.194927431599</v>
      </c>
      <c r="T103" s="198"/>
      <c r="U103" s="198"/>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0</v>
      </c>
      <c r="L104" s="553">
        <f>'5.  2015-2020 LRAM'!AM1125</f>
        <v>46277.799999999996</v>
      </c>
      <c r="M104" s="555">
        <f>SUM(C104:L104)</f>
        <v>46277.799999999996</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0</v>
      </c>
      <c r="K105" s="553">
        <f>'6.  Carrying Charges'!W147</f>
        <v>0</v>
      </c>
      <c r="L105" s="553">
        <f>'6.  Carrying Charges'!W162</f>
        <v>195.78685657412854</v>
      </c>
      <c r="M105" s="555">
        <f>SUM(C105:L105)</f>
        <v>195.78685657412854</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0</v>
      </c>
      <c r="K106" s="553">
        <f>K103-K104+K105</f>
        <v>0</v>
      </c>
      <c r="L106" s="553">
        <f>L103-L104+L105</f>
        <v>45838.181784005734</v>
      </c>
      <c r="M106" s="553">
        <f>M103-M104+M105</f>
        <v>45838.181784005734</v>
      </c>
    </row>
    <row r="107" spans="2:21" ht="15.6" hidden="1" customHeight="1"/>
    <row r="108" spans="2:21">
      <c r="B108" s="588"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76" fitToHeight="0" orientation="landscape" r:id="rId1"/>
  <headerFooter>
    <oddFooter>&amp;R&amp;P of &amp;N</oddFooter>
  </headerFooter>
  <rowBreaks count="3" manualBreakCount="3">
    <brk id="22" max="17" man="1"/>
    <brk id="47" max="17" man="1"/>
    <brk id="8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60</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60</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view="pageBreakPreview" topLeftCell="A4" zoomScale="60" zoomScaleNormal="100" workbookViewId="0">
      <selection activeCell="E16" sqref="E1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5" t="s">
        <v>175</v>
      </c>
    </row>
    <row r="15" spans="2:3" ht="26.25" customHeight="1" thickBot="1">
      <c r="C15" s="127" t="s">
        <v>406</v>
      </c>
    </row>
    <row r="16" spans="2:3" ht="27" customHeight="1" thickBot="1">
      <c r="C16" s="568" t="s">
        <v>551</v>
      </c>
    </row>
    <row r="19" spans="2:8" ht="15.75">
      <c r="B19" s="536" t="s">
        <v>608</v>
      </c>
    </row>
    <row r="20" spans="2:8" ht="13.5" customHeight="1"/>
    <row r="21" spans="2:8" ht="41.1" customHeight="1">
      <c r="B21" s="781" t="s">
        <v>667</v>
      </c>
      <c r="C21" s="781"/>
      <c r="D21" s="781"/>
      <c r="E21" s="781"/>
      <c r="F21" s="781"/>
      <c r="G21" s="781"/>
      <c r="H21" s="781"/>
    </row>
    <row r="23" spans="2:8" s="608" customFormat="1" ht="15.75">
      <c r="B23" s="618" t="s">
        <v>546</v>
      </c>
      <c r="C23" s="618" t="s">
        <v>561</v>
      </c>
      <c r="D23" s="618" t="s">
        <v>545</v>
      </c>
      <c r="E23" s="788" t="s">
        <v>34</v>
      </c>
      <c r="F23" s="789"/>
      <c r="G23" s="788" t="s">
        <v>544</v>
      </c>
      <c r="H23" s="789"/>
    </row>
    <row r="24" spans="2:8">
      <c r="B24" s="607">
        <v>1</v>
      </c>
      <c r="C24" s="643"/>
      <c r="D24" s="606"/>
      <c r="E24" s="786"/>
      <c r="F24" s="787"/>
      <c r="G24" s="790"/>
      <c r="H24" s="791"/>
    </row>
    <row r="25" spans="2:8">
      <c r="B25" s="607">
        <v>2</v>
      </c>
      <c r="C25" s="643"/>
      <c r="D25" s="606"/>
      <c r="E25" s="786"/>
      <c r="F25" s="787"/>
      <c r="G25" s="790"/>
      <c r="H25" s="791"/>
    </row>
    <row r="26" spans="2:8">
      <c r="B26" s="607">
        <v>3</v>
      </c>
      <c r="C26" s="643"/>
      <c r="D26" s="606"/>
      <c r="E26" s="786"/>
      <c r="F26" s="787"/>
      <c r="G26" s="790"/>
      <c r="H26" s="791"/>
    </row>
    <row r="27" spans="2:8">
      <c r="B27" s="607">
        <v>4</v>
      </c>
      <c r="C27" s="643"/>
      <c r="D27" s="606"/>
      <c r="E27" s="786"/>
      <c r="F27" s="787"/>
      <c r="G27" s="790"/>
      <c r="H27" s="791"/>
    </row>
    <row r="28" spans="2:8">
      <c r="B28" s="607">
        <v>5</v>
      </c>
      <c r="C28" s="643"/>
      <c r="D28" s="606"/>
      <c r="E28" s="786"/>
      <c r="F28" s="787"/>
      <c r="G28" s="790"/>
      <c r="H28" s="791"/>
    </row>
    <row r="29" spans="2:8">
      <c r="B29" s="607">
        <v>6</v>
      </c>
      <c r="C29" s="643"/>
      <c r="D29" s="606"/>
      <c r="E29" s="786"/>
      <c r="F29" s="787"/>
      <c r="G29" s="790"/>
      <c r="H29" s="791"/>
    </row>
    <row r="30" spans="2:8">
      <c r="B30" s="607">
        <v>7</v>
      </c>
      <c r="C30" s="643"/>
      <c r="D30" s="606"/>
      <c r="E30" s="786"/>
      <c r="F30" s="787"/>
      <c r="G30" s="790"/>
      <c r="H30" s="791"/>
    </row>
    <row r="31" spans="2:8">
      <c r="B31" s="607">
        <v>8</v>
      </c>
      <c r="C31" s="643"/>
      <c r="D31" s="606"/>
      <c r="E31" s="786"/>
      <c r="F31" s="787"/>
      <c r="G31" s="790"/>
      <c r="H31" s="791"/>
    </row>
    <row r="32" spans="2:8">
      <c r="B32" s="607">
        <v>9</v>
      </c>
      <c r="C32" s="643"/>
      <c r="D32" s="606"/>
      <c r="E32" s="786"/>
      <c r="F32" s="787"/>
      <c r="G32" s="790"/>
      <c r="H32" s="791"/>
    </row>
    <row r="33" spans="2:8">
      <c r="B33" s="607">
        <v>10</v>
      </c>
      <c r="C33" s="643"/>
      <c r="D33" s="606"/>
      <c r="E33" s="786"/>
      <c r="F33" s="787"/>
      <c r="G33" s="790"/>
      <c r="H33" s="791"/>
    </row>
    <row r="34" spans="2:8">
      <c r="B34" s="607" t="s">
        <v>480</v>
      </c>
      <c r="C34" s="643"/>
      <c r="D34" s="606"/>
      <c r="E34" s="786"/>
      <c r="F34" s="787"/>
      <c r="G34" s="790"/>
      <c r="H34" s="791"/>
    </row>
    <row r="36" spans="2:8" ht="30.75" customHeight="1">
      <c r="B36" s="536" t="s">
        <v>604</v>
      </c>
    </row>
    <row r="37" spans="2:8" ht="23.25" customHeight="1">
      <c r="B37" s="567" t="s">
        <v>609</v>
      </c>
      <c r="C37" s="604"/>
      <c r="D37" s="604"/>
      <c r="E37" s="604"/>
      <c r="F37" s="604"/>
      <c r="G37" s="604"/>
      <c r="H37" s="604"/>
    </row>
    <row r="39" spans="2:8" s="90" customFormat="1" ht="15.75">
      <c r="B39" s="618" t="s">
        <v>546</v>
      </c>
      <c r="C39" s="618" t="s">
        <v>561</v>
      </c>
      <c r="D39" s="618" t="s">
        <v>545</v>
      </c>
      <c r="E39" s="788" t="s">
        <v>34</v>
      </c>
      <c r="F39" s="789"/>
      <c r="G39" s="788" t="s">
        <v>544</v>
      </c>
      <c r="H39" s="789"/>
    </row>
    <row r="40" spans="2:8">
      <c r="B40" s="607">
        <v>1</v>
      </c>
      <c r="C40" s="643"/>
      <c r="D40" s="606"/>
      <c r="E40" s="786"/>
      <c r="F40" s="787"/>
      <c r="G40" s="790"/>
      <c r="H40" s="791"/>
    </row>
    <row r="41" spans="2:8">
      <c r="B41" s="607">
        <v>2</v>
      </c>
      <c r="C41" s="643"/>
      <c r="D41" s="606"/>
      <c r="E41" s="786"/>
      <c r="F41" s="787"/>
      <c r="G41" s="790"/>
      <c r="H41" s="791"/>
    </row>
    <row r="42" spans="2:8">
      <c r="B42" s="607">
        <v>3</v>
      </c>
      <c r="C42" s="643"/>
      <c r="D42" s="606"/>
      <c r="E42" s="786"/>
      <c r="F42" s="787"/>
      <c r="G42" s="790"/>
      <c r="H42" s="791"/>
    </row>
    <row r="43" spans="2:8">
      <c r="B43" s="607">
        <v>4</v>
      </c>
      <c r="C43" s="643"/>
      <c r="D43" s="606"/>
      <c r="E43" s="786"/>
      <c r="F43" s="787"/>
      <c r="G43" s="790"/>
      <c r="H43" s="791"/>
    </row>
    <row r="44" spans="2:8">
      <c r="B44" s="607">
        <v>5</v>
      </c>
      <c r="C44" s="643"/>
      <c r="D44" s="606"/>
      <c r="E44" s="786"/>
      <c r="F44" s="787"/>
      <c r="G44" s="790"/>
      <c r="H44" s="791"/>
    </row>
    <row r="45" spans="2:8">
      <c r="B45" s="607">
        <v>6</v>
      </c>
      <c r="C45" s="643"/>
      <c r="D45" s="606"/>
      <c r="E45" s="786"/>
      <c r="F45" s="787"/>
      <c r="G45" s="790"/>
      <c r="H45" s="791"/>
    </row>
    <row r="46" spans="2:8">
      <c r="B46" s="607">
        <v>7</v>
      </c>
      <c r="C46" s="643"/>
      <c r="D46" s="606"/>
      <c r="E46" s="786"/>
      <c r="F46" s="787"/>
      <c r="G46" s="790"/>
      <c r="H46" s="791"/>
    </row>
    <row r="47" spans="2:8">
      <c r="B47" s="607">
        <v>8</v>
      </c>
      <c r="C47" s="643"/>
      <c r="D47" s="606"/>
      <c r="E47" s="786"/>
      <c r="F47" s="787"/>
      <c r="G47" s="790"/>
      <c r="H47" s="791"/>
    </row>
    <row r="48" spans="2:8">
      <c r="B48" s="607">
        <v>9</v>
      </c>
      <c r="C48" s="643"/>
      <c r="D48" s="606"/>
      <c r="E48" s="786"/>
      <c r="F48" s="787"/>
      <c r="G48" s="790"/>
      <c r="H48" s="791"/>
    </row>
    <row r="49" spans="2:8">
      <c r="B49" s="607">
        <v>10</v>
      </c>
      <c r="C49" s="643"/>
      <c r="D49" s="606"/>
      <c r="E49" s="786"/>
      <c r="F49" s="787"/>
      <c r="G49" s="790"/>
      <c r="H49" s="791"/>
    </row>
    <row r="50" spans="2:8">
      <c r="B50" s="607" t="s">
        <v>480</v>
      </c>
      <c r="C50" s="643"/>
      <c r="D50" s="606"/>
      <c r="E50" s="786"/>
      <c r="F50" s="787"/>
      <c r="G50" s="790"/>
      <c r="H50" s="791"/>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85" zoomScaleNormal="85" workbookViewId="0">
      <selection activeCell="P1" sqref="N1:P104857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hidden="1" customWidth="1"/>
    <col min="9" max="13" width="22" style="12" hidden="1" customWidth="1"/>
    <col min="14" max="14" width="26" style="12" hidden="1" customWidth="1"/>
    <col min="15" max="16" width="22" style="12" hidden="1"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99"/>
      <c r="K2" s="99"/>
      <c r="L2" s="99"/>
      <c r="M2" s="99"/>
      <c r="N2" s="99"/>
      <c r="O2" s="99"/>
      <c r="P2" s="99"/>
      <c r="Q2" s="92"/>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3" customFormat="1" ht="29.25" customHeight="1" thickBot="1">
      <c r="D7" s="568" t="s">
        <v>551</v>
      </c>
      <c r="P7" s="104"/>
      <c r="Q7" s="104"/>
    </row>
    <row r="8" spans="2:17" s="103" customFormat="1" ht="30" customHeight="1">
      <c r="D8" s="573"/>
      <c r="P8" s="104"/>
      <c r="Q8" s="104"/>
    </row>
    <row r="9" spans="2:17" s="2" customFormat="1" ht="24.75" customHeight="1">
      <c r="B9" s="117" t="s">
        <v>411</v>
      </c>
      <c r="C9" s="17"/>
      <c r="D9" s="454">
        <v>2013</v>
      </c>
    </row>
    <row r="10" spans="2:17" s="17" customFormat="1" ht="16.5" customHeight="1"/>
    <row r="11" spans="2:17" s="17" customFormat="1" ht="36.75" customHeight="1">
      <c r="B11" s="792" t="s">
        <v>745</v>
      </c>
      <c r="C11" s="792"/>
      <c r="D11" s="792"/>
      <c r="E11" s="792"/>
      <c r="F11" s="792"/>
      <c r="G11" s="792"/>
      <c r="H11" s="792"/>
      <c r="I11" s="792"/>
      <c r="J11" s="792"/>
      <c r="K11" s="792"/>
      <c r="L11" s="792"/>
      <c r="M11" s="792"/>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 KW</v>
      </c>
      <c r="G13" s="242" t="str">
        <f>'1.  LRAMVA Summary'!G52</f>
        <v>Street Lights</v>
      </c>
      <c r="H13" s="242" t="str">
        <f>'1.  LRAMVA Summary'!H52</f>
        <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f>'1.  LRAMVA Summary'!H53</f>
        <v>0</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3299236</v>
      </c>
      <c r="D15" s="450">
        <v>494885</v>
      </c>
      <c r="E15" s="450">
        <v>2573404</v>
      </c>
      <c r="F15" s="450">
        <v>230947</v>
      </c>
      <c r="G15" s="450">
        <v>0</v>
      </c>
      <c r="H15" s="450"/>
      <c r="I15" s="450"/>
      <c r="J15" s="450"/>
      <c r="K15" s="450"/>
      <c r="L15" s="450"/>
      <c r="M15" s="450"/>
      <c r="N15" s="450"/>
      <c r="O15" s="450"/>
      <c r="P15" s="451"/>
      <c r="Q15" s="451"/>
    </row>
    <row r="16" spans="2:17" s="455" customFormat="1" ht="15.75" customHeight="1">
      <c r="B16" s="460" t="s">
        <v>28</v>
      </c>
      <c r="C16" s="625">
        <f>SUM(D16:Q16)</f>
        <v>576</v>
      </c>
      <c r="D16" s="449"/>
      <c r="E16" s="449"/>
      <c r="F16" s="449">
        <v>576</v>
      </c>
      <c r="G16" s="449"/>
      <c r="H16" s="449"/>
      <c r="I16" s="449"/>
      <c r="J16" s="449"/>
      <c r="K16" s="451"/>
      <c r="L16" s="451"/>
      <c r="M16" s="451"/>
      <c r="N16" s="451"/>
      <c r="O16" s="451"/>
      <c r="P16" s="451"/>
      <c r="Q16" s="451"/>
    </row>
    <row r="17" spans="2:17" s="17" customFormat="1" ht="15.75" customHeight="1"/>
    <row r="18" spans="2:17" s="25" customFormat="1" ht="15.75" customHeight="1">
      <c r="B18" s="190" t="s">
        <v>451</v>
      </c>
      <c r="C18" s="191"/>
      <c r="D18" s="191">
        <f t="shared" ref="D18:E18" si="0">IF(D14="kw",HLOOKUP(D14,D14:D16,3,FALSE),HLOOKUP(D14,D14:D16,2,FALSE))</f>
        <v>494885</v>
      </c>
      <c r="E18" s="191">
        <f t="shared" si="0"/>
        <v>2573404</v>
      </c>
      <c r="F18" s="191">
        <f>IF(F14="kw",HLOOKUP(F14,F14:F16,3,FALSE),HLOOKUP(F14,F14:F16,2,FALSE))</f>
        <v>576</v>
      </c>
      <c r="G18" s="191">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661</v>
      </c>
      <c r="C20" s="452" t="s">
        <v>754</v>
      </c>
      <c r="D20" s="453"/>
    </row>
    <row r="21" spans="2:17" s="437" customFormat="1" ht="21" customHeight="1">
      <c r="B21" s="459" t="s">
        <v>366</v>
      </c>
      <c r="C21" s="452" t="s">
        <v>755</v>
      </c>
      <c r="D21" s="453"/>
    </row>
    <row r="22" spans="2:17" s="17" customFormat="1" ht="15.75" customHeight="1">
      <c r="B22" s="165"/>
      <c r="C22" s="166"/>
      <c r="D22" s="162"/>
    </row>
    <row r="23" spans="2:17" s="17" customFormat="1" ht="23.25" customHeight="1">
      <c r="B23" s="167"/>
      <c r="C23" s="167"/>
      <c r="D23" s="162"/>
    </row>
    <row r="24" spans="2:17" s="17" customFormat="1" ht="22.5" customHeight="1">
      <c r="B24" s="117" t="s">
        <v>412</v>
      </c>
      <c r="C24" s="117"/>
      <c r="D24" s="454"/>
    </row>
    <row r="25" spans="2:17" s="2" customFormat="1" ht="15.75" customHeight="1">
      <c r="D25" s="20"/>
    </row>
    <row r="26" spans="2:17" s="2" customFormat="1" ht="42" customHeight="1">
      <c r="B26" s="792" t="s">
        <v>745</v>
      </c>
      <c r="C26" s="792"/>
      <c r="D26" s="792"/>
      <c r="E26" s="792"/>
      <c r="F26" s="792"/>
      <c r="G26" s="792"/>
      <c r="H26" s="792"/>
      <c r="I26" s="792"/>
      <c r="J26" s="792"/>
      <c r="K26" s="792"/>
      <c r="L26" s="792"/>
      <c r="M26" s="792"/>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 KW</v>
      </c>
      <c r="G28" s="242" t="str">
        <f>'1.  LRAMVA Summary'!G52</f>
        <v>Street Lights</v>
      </c>
      <c r="H28" s="242" t="str">
        <f>'1.  LRAMVA Summary'!H52</f>
        <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f>'1.  LRAMVA Summary'!H53</f>
        <v>0</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0</v>
      </c>
      <c r="D30" s="461"/>
      <c r="E30" s="461"/>
      <c r="F30" s="461"/>
      <c r="G30" s="461"/>
      <c r="H30" s="461"/>
      <c r="I30" s="461"/>
      <c r="J30" s="461"/>
      <c r="K30" s="461"/>
      <c r="L30" s="461"/>
      <c r="M30" s="461"/>
      <c r="N30" s="461"/>
      <c r="O30" s="461"/>
      <c r="P30" s="461"/>
      <c r="Q30" s="451"/>
    </row>
    <row r="31" spans="2:17" s="462" customFormat="1" ht="15" customHeight="1">
      <c r="B31" s="460" t="s">
        <v>28</v>
      </c>
      <c r="C31" s="625">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0" t="s">
        <v>451</v>
      </c>
      <c r="C33" s="191"/>
      <c r="D33" s="191">
        <f>IF(D29="kw",HLOOKUP(D29,D29:D31,3,FALSE),HLOOKUP(D29,D29:D31,2,FALSE))</f>
        <v>0</v>
      </c>
      <c r="E33" s="191">
        <f>IF(E29="kw",HLOOKUP(E29,E29:E31,3,FALSE),HLOOKUP(E29,E29:E31,2,FALSE))</f>
        <v>0</v>
      </c>
      <c r="F33" s="191">
        <f>IF(F29="kw",HLOOKUP(F29,F29:F31,3,FALSE),HLOOKUP(F29,F29:F31,2,FALSE))</f>
        <v>0</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661</v>
      </c>
      <c r="C35" s="452"/>
      <c r="D35" s="453"/>
      <c r="E35" s="93"/>
      <c r="F35" s="93"/>
      <c r="G35" s="93"/>
      <c r="H35" s="93"/>
      <c r="I35" s="93"/>
      <c r="J35" s="93"/>
      <c r="K35" s="93"/>
      <c r="L35" s="93"/>
      <c r="M35" s="93"/>
      <c r="N35" s="93"/>
      <c r="O35" s="93"/>
      <c r="P35" s="93"/>
      <c r="Q35" s="93"/>
    </row>
    <row r="36" spans="2:32" s="437" customFormat="1" ht="21" customHeight="1">
      <c r="B36" s="459" t="s">
        <v>366</v>
      </c>
      <c r="C36" s="452" t="s">
        <v>413</v>
      </c>
      <c r="D36" s="453"/>
    </row>
    <row r="37" spans="2:32" s="17" customFormat="1" ht="15.75" customHeight="1">
      <c r="B37" s="165"/>
      <c r="C37" s="166"/>
      <c r="D37" s="162"/>
      <c r="R37" s="162"/>
    </row>
    <row r="38" spans="2:32" s="17" customFormat="1" ht="15.75" customHeight="1">
      <c r="B38" s="165"/>
      <c r="C38" s="165"/>
      <c r="D38" s="162"/>
      <c r="R38" s="162"/>
    </row>
    <row r="39" spans="2:32" s="20" customFormat="1" ht="15.75">
      <c r="B39" s="117" t="s">
        <v>453</v>
      </c>
      <c r="C39" s="35"/>
      <c r="D39" s="34"/>
      <c r="E39" s="39"/>
      <c r="F39" s="40"/>
    </row>
    <row r="40" spans="2:32" s="70" customFormat="1" ht="39" customHeight="1">
      <c r="B40" s="792" t="s">
        <v>602</v>
      </c>
      <c r="C40" s="792"/>
      <c r="D40" s="792"/>
      <c r="E40" s="792"/>
      <c r="F40" s="792"/>
      <c r="G40" s="792"/>
      <c r="H40" s="792"/>
      <c r="I40" s="792"/>
      <c r="J40" s="792"/>
      <c r="K40" s="792"/>
      <c r="L40" s="792"/>
      <c r="M40" s="792"/>
      <c r="N40" s="613"/>
      <c r="O40" s="613"/>
      <c r="P40" s="613"/>
      <c r="Q40" s="613"/>
    </row>
    <row r="41" spans="2:32" s="2" customFormat="1" ht="16.5" customHeight="1">
      <c r="B41" s="10"/>
      <c r="C41" s="10"/>
      <c r="D41" s="22"/>
      <c r="E41" s="20"/>
      <c r="F41" s="20"/>
      <c r="G41" s="20"/>
      <c r="R41" s="20"/>
    </row>
    <row r="42" spans="2:32" s="17" customFormat="1" ht="56.25" customHeight="1">
      <c r="B42" s="242" t="s">
        <v>234</v>
      </c>
      <c r="C42" s="242" t="s">
        <v>599</v>
      </c>
      <c r="D42" s="242" t="str">
        <f>'1.  LRAMVA Summary'!D52</f>
        <v>Residential</v>
      </c>
      <c r="E42" s="242" t="str">
        <f>'1.  LRAMVA Summary'!E52</f>
        <v>GS&lt;50 kW</v>
      </c>
      <c r="F42" s="242" t="str">
        <f>'1.  LRAMVA Summary'!F52</f>
        <v>GS&gt;50 KW</v>
      </c>
      <c r="G42" s="242" t="str">
        <f>'1.  LRAMVA Summary'!G52</f>
        <v>Street Lights</v>
      </c>
      <c r="H42" s="242" t="str">
        <f>'1.  LRAMVA Summary'!H52</f>
        <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80"/>
      <c r="C43" s="581"/>
      <c r="D43" s="582" t="str">
        <f>'1.  LRAMVA Summary'!D53</f>
        <v>kWh</v>
      </c>
      <c r="E43" s="582" t="str">
        <f>'1.  LRAMVA Summary'!E53</f>
        <v>kWh</v>
      </c>
      <c r="F43" s="582" t="str">
        <f>'1.  LRAMVA Summary'!F53</f>
        <v>kW</v>
      </c>
      <c r="G43" s="582" t="str">
        <f>'1.  LRAMVA Summary'!G53</f>
        <v>kW</v>
      </c>
      <c r="H43" s="582">
        <f>'1.  LRAMVA Summary'!H53</f>
        <v>0</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8"/>
    </row>
    <row r="44" spans="2:32" s="17" customFormat="1" ht="15.75">
      <c r="B44" s="169">
        <v>2011</v>
      </c>
      <c r="C44" s="533"/>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33"/>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33"/>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33"/>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3"/>
      <c r="D48" s="189">
        <f t="shared" ref="D48:Q48" si="7">IF(ISBLANK($C$48),0,IF($C$48=$D$9,HLOOKUP(D43,D14:D18,5,FALSE),HLOOKUP(D43,D29:D33,5,FALSE)))</f>
        <v>0</v>
      </c>
      <c r="E48" s="189">
        <f t="shared" si="7"/>
        <v>0</v>
      </c>
      <c r="F48" s="189">
        <f t="shared" si="7"/>
        <v>0</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3"/>
      <c r="D49" s="189">
        <f t="shared" ref="D49:Q49" si="8">IF(ISBLANK($C$49),0,IF($C$49=$D$9,HLOOKUP(D43,D14:D18,5,FALSE),HLOOKUP(D43,D29:D33,5,FALSE)))</f>
        <v>0</v>
      </c>
      <c r="E49" s="189">
        <f t="shared" si="8"/>
        <v>0</v>
      </c>
      <c r="F49" s="189">
        <f t="shared" si="8"/>
        <v>0</v>
      </c>
      <c r="G49" s="189">
        <f t="shared" si="8"/>
        <v>0</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3"/>
      <c r="D50" s="189">
        <f t="shared" ref="D50:I50" si="9">IF(ISBLANK($C$50),0,IF($C$50=$D$9,HLOOKUP(D43,D14:D18,5,FALSE),HLOOKUP(D43,D29:D33,5,FALSE)))</f>
        <v>0</v>
      </c>
      <c r="E50" s="189">
        <f t="shared" si="9"/>
        <v>0</v>
      </c>
      <c r="F50" s="189">
        <f t="shared" si="9"/>
        <v>0</v>
      </c>
      <c r="G50" s="189">
        <f t="shared" si="9"/>
        <v>0</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5.75">
      <c r="B51" s="170">
        <v>2018</v>
      </c>
      <c r="C51" s="533"/>
      <c r="D51" s="189">
        <f t="shared" ref="D51:Q51" si="11">IF(ISBLANK($C$51),0,IF($C$51=$D$9,HLOOKUP(D43,D14:D18,5,FALSE),HLOOKUP(D43,D29:D33,5,FALSE)))</f>
        <v>0</v>
      </c>
      <c r="E51" s="189">
        <f t="shared" si="11"/>
        <v>0</v>
      </c>
      <c r="F51" s="189">
        <f t="shared" si="11"/>
        <v>0</v>
      </c>
      <c r="G51" s="189">
        <f t="shared" si="11"/>
        <v>0</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5.75">
      <c r="B52" s="170">
        <v>2019</v>
      </c>
      <c r="C52" s="533"/>
      <c r="D52" s="189">
        <f t="shared" ref="D52:Q52" si="12">IF(ISBLANK($C$52),0,IF($C$52=$D$9,HLOOKUP(D43,D14:D18,5,FALSE),HLOOKUP(D43,D29:D33,5,FALSE)))</f>
        <v>0</v>
      </c>
      <c r="E52" s="189">
        <f t="shared" si="12"/>
        <v>0</v>
      </c>
      <c r="F52" s="189">
        <f t="shared" si="12"/>
        <v>0</v>
      </c>
      <c r="G52" s="189">
        <f t="shared" si="12"/>
        <v>0</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5.75">
      <c r="B53" s="170">
        <v>2020</v>
      </c>
      <c r="C53" s="533">
        <v>2013</v>
      </c>
      <c r="D53" s="189">
        <f t="shared" ref="D53:Q53" si="13">IF(ISBLANK($C$53),0,IF($C$53=$D$9,HLOOKUP(D43,D14:D18,5,FALSE),HLOOKUP(D43,D29:D33,5,FALSE)))</f>
        <v>494885</v>
      </c>
      <c r="E53" s="189">
        <f t="shared" si="13"/>
        <v>2573404</v>
      </c>
      <c r="F53" s="189">
        <f t="shared" si="13"/>
        <v>576</v>
      </c>
      <c r="G53" s="189">
        <f t="shared" si="13"/>
        <v>0</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437" customFormat="1" ht="21" customHeight="1">
      <c r="B54" s="452" t="s">
        <v>536</v>
      </c>
      <c r="C54" s="463"/>
      <c r="D54" s="464"/>
      <c r="E54" s="465"/>
      <c r="F54" s="465"/>
      <c r="G54" s="465"/>
      <c r="H54" s="465"/>
      <c r="I54" s="465"/>
      <c r="J54" s="465"/>
      <c r="K54" s="465"/>
      <c r="L54" s="465"/>
      <c r="M54" s="465"/>
      <c r="N54" s="465"/>
      <c r="O54" s="465"/>
      <c r="P54" s="465"/>
      <c r="Q54" s="464"/>
      <c r="R54" s="456"/>
    </row>
    <row r="55" spans="2:32" s="17" customFormat="1" ht="15.75" customHeight="1">
      <c r="B55" s="167"/>
      <c r="C55" s="167"/>
      <c r="D55" s="162"/>
    </row>
    <row r="56" spans="2:32" s="17" customFormat="1" ht="15.75" customHeight="1">
      <c r="B56" s="167"/>
      <c r="C56" s="167"/>
      <c r="D56" s="162"/>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90" zoomScaleNormal="90" workbookViewId="0">
      <pane ySplit="14" topLeftCell="A122" activePane="bottomLeft" state="frozen"/>
      <selection pane="bottomLeft" activeCell="A46" sqref="A46:XFD114"/>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customHeight="1" outlineLevel="1" thickBot="1">
      <c r="A3" s="4"/>
      <c r="B3" s="47"/>
      <c r="C3" s="79"/>
      <c r="D3" s="47"/>
      <c r="E3" s="47"/>
      <c r="F3" s="47"/>
      <c r="G3" s="47"/>
      <c r="H3" s="47"/>
      <c r="I3" s="47"/>
      <c r="J3" s="47"/>
      <c r="K3" s="47"/>
    </row>
    <row r="4" spans="1:26" s="18" customFormat="1" ht="26.25" customHeight="1" outlineLevel="1" thickBot="1">
      <c r="A4" s="4"/>
      <c r="B4" s="793" t="s">
        <v>171</v>
      </c>
      <c r="C4" s="85" t="s">
        <v>175</v>
      </c>
      <c r="D4" s="85"/>
      <c r="E4" s="49"/>
    </row>
    <row r="5" spans="1:26" s="18" customFormat="1" ht="26.25" customHeight="1" outlineLevel="1" thickBot="1">
      <c r="A5" s="4"/>
      <c r="B5" s="793"/>
      <c r="C5" s="86" t="s">
        <v>172</v>
      </c>
      <c r="D5" s="86"/>
      <c r="E5" s="49"/>
    </row>
    <row r="6" spans="1:26" ht="26.25" customHeight="1" outlineLevel="1" thickBot="1">
      <c r="B6" s="793"/>
      <c r="C6" s="799" t="s">
        <v>551</v>
      </c>
      <c r="D6" s="800"/>
      <c r="F6" s="18"/>
      <c r="M6" s="6"/>
      <c r="N6" s="6"/>
      <c r="O6" s="6"/>
      <c r="P6" s="6"/>
      <c r="Q6" s="6"/>
      <c r="R6" s="6"/>
      <c r="S6" s="6"/>
      <c r="T6" s="6"/>
      <c r="U6" s="6"/>
      <c r="V6" s="6"/>
      <c r="W6" s="6"/>
      <c r="X6" s="6"/>
      <c r="Y6" s="6"/>
      <c r="Z6" s="6"/>
    </row>
    <row r="7" spans="1:26" s="18" customFormat="1" ht="26.25" customHeight="1" outlineLevel="1">
      <c r="A7" s="4"/>
      <c r="B7" s="539"/>
      <c r="M7" s="6"/>
      <c r="N7" s="6"/>
      <c r="O7" s="6"/>
      <c r="P7" s="6"/>
      <c r="Q7" s="6"/>
      <c r="R7" s="6"/>
      <c r="S7" s="6"/>
      <c r="T7" s="6"/>
      <c r="U7" s="6"/>
      <c r="V7" s="6"/>
      <c r="W7" s="6"/>
      <c r="X7" s="6"/>
      <c r="Y7" s="6"/>
      <c r="Z7" s="6"/>
    </row>
    <row r="8" spans="1:26" s="18" customFormat="1" ht="19.5" customHeight="1" outlineLevel="1">
      <c r="A8" s="4"/>
      <c r="B8" s="539" t="s">
        <v>527</v>
      </c>
      <c r="C8" s="593" t="s">
        <v>482</v>
      </c>
      <c r="D8" s="592"/>
      <c r="M8" s="6"/>
      <c r="N8" s="6"/>
      <c r="O8" s="6"/>
      <c r="P8" s="6"/>
      <c r="Q8" s="6"/>
      <c r="R8" s="6"/>
      <c r="S8" s="6"/>
      <c r="T8" s="6"/>
      <c r="U8" s="6"/>
      <c r="V8" s="6"/>
      <c r="W8" s="6"/>
      <c r="X8" s="6"/>
      <c r="Y8" s="6"/>
      <c r="Z8" s="6"/>
    </row>
    <row r="9" spans="1:26" s="18" customFormat="1" ht="19.5" customHeight="1" outlineLevel="1">
      <c r="A9" s="4"/>
      <c r="B9" s="539"/>
      <c r="C9" s="593" t="s">
        <v>528</v>
      </c>
      <c r="D9" s="592"/>
      <c r="M9" s="6"/>
      <c r="N9" s="6"/>
      <c r="O9" s="6"/>
      <c r="P9" s="6"/>
      <c r="Q9" s="6"/>
      <c r="R9" s="6"/>
      <c r="S9" s="6"/>
      <c r="T9" s="6"/>
      <c r="U9" s="6"/>
      <c r="V9" s="6"/>
      <c r="W9" s="6"/>
      <c r="X9" s="6"/>
      <c r="Y9" s="6"/>
      <c r="Z9" s="6"/>
    </row>
    <row r="10" spans="1:26" s="18" customFormat="1" outlineLevel="1">
      <c r="A10" s="4"/>
      <c r="B10" s="100"/>
      <c r="C10" s="87"/>
      <c r="D10" s="87"/>
      <c r="E10" s="87"/>
      <c r="M10" s="6"/>
      <c r="N10" s="6"/>
      <c r="O10" s="6"/>
      <c r="P10" s="6"/>
      <c r="Q10" s="6"/>
      <c r="R10" s="6"/>
      <c r="S10" s="6"/>
      <c r="T10" s="6"/>
      <c r="U10" s="6"/>
      <c r="V10" s="6"/>
      <c r="W10" s="6"/>
      <c r="X10" s="6"/>
      <c r="Y10" s="6"/>
      <c r="Z10" s="6"/>
    </row>
    <row r="11" spans="1:26" s="18" customFormat="1" ht="32.25" customHeight="1">
      <c r="A11" s="15"/>
      <c r="B11" s="117" t="s">
        <v>483</v>
      </c>
      <c r="O11" s="551"/>
    </row>
    <row r="12" spans="1:26" ht="58.5" customHeight="1">
      <c r="B12" s="801" t="s">
        <v>610</v>
      </c>
      <c r="C12" s="801"/>
      <c r="D12" s="801"/>
      <c r="E12" s="801"/>
      <c r="F12" s="801"/>
      <c r="G12" s="801"/>
      <c r="H12" s="801"/>
      <c r="I12" s="801"/>
      <c r="J12" s="801"/>
      <c r="K12" s="801"/>
      <c r="L12" s="801"/>
      <c r="M12" s="801"/>
      <c r="N12" s="801"/>
      <c r="O12" s="80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756</v>
      </c>
      <c r="E14" s="471" t="s">
        <v>757</v>
      </c>
      <c r="F14" s="471" t="s">
        <v>758</v>
      </c>
      <c r="G14" s="471" t="s">
        <v>759</v>
      </c>
      <c r="H14" s="471" t="s">
        <v>760</v>
      </c>
      <c r="I14" s="471" t="s">
        <v>761</v>
      </c>
      <c r="J14" s="471" t="s">
        <v>762</v>
      </c>
      <c r="K14" s="471" t="s">
        <v>763</v>
      </c>
      <c r="L14" s="471" t="s">
        <v>764</v>
      </c>
      <c r="M14" s="471" t="s">
        <v>765</v>
      </c>
      <c r="N14" s="471" t="s">
        <v>766</v>
      </c>
      <c r="O14" s="471" t="s">
        <v>750</v>
      </c>
      <c r="P14" s="7"/>
    </row>
    <row r="15" spans="1:26" s="7" customFormat="1" ht="18.75" customHeight="1">
      <c r="B15" s="472" t="s">
        <v>188</v>
      </c>
      <c r="C15" s="794"/>
      <c r="D15" s="473">
        <v>2010</v>
      </c>
      <c r="E15" s="473">
        <v>2011</v>
      </c>
      <c r="F15" s="473">
        <v>2012</v>
      </c>
      <c r="G15" s="473">
        <v>2013</v>
      </c>
      <c r="H15" s="473">
        <v>2014</v>
      </c>
      <c r="I15" s="473">
        <v>2015</v>
      </c>
      <c r="J15" s="473">
        <v>2016</v>
      </c>
      <c r="K15" s="473">
        <v>2017</v>
      </c>
      <c r="L15" s="473">
        <v>2018</v>
      </c>
      <c r="M15" s="473">
        <v>2019</v>
      </c>
      <c r="N15" s="473">
        <v>2020</v>
      </c>
      <c r="O15" s="474">
        <v>2021</v>
      </c>
    </row>
    <row r="16" spans="1:26" s="110" customFormat="1" ht="18" customHeight="1">
      <c r="B16" s="475" t="s">
        <v>559</v>
      </c>
      <c r="C16" s="795"/>
      <c r="D16" s="476">
        <v>4</v>
      </c>
      <c r="E16" s="476">
        <v>4</v>
      </c>
      <c r="F16" s="476">
        <v>4</v>
      </c>
      <c r="G16" s="476">
        <v>4</v>
      </c>
      <c r="H16" s="476">
        <v>4</v>
      </c>
      <c r="I16" s="476">
        <v>4</v>
      </c>
      <c r="J16" s="476">
        <v>4</v>
      </c>
      <c r="K16" s="476">
        <v>4</v>
      </c>
      <c r="L16" s="476">
        <v>4</v>
      </c>
      <c r="M16" s="476">
        <v>4</v>
      </c>
      <c r="N16" s="476">
        <v>4</v>
      </c>
      <c r="O16" s="477">
        <v>4</v>
      </c>
    </row>
    <row r="17" spans="1:15" s="110" customFormat="1" ht="17.25" customHeight="1">
      <c r="B17" s="478" t="s">
        <v>560</v>
      </c>
      <c r="C17" s="796"/>
      <c r="D17" s="111">
        <f>12-D16</f>
        <v>8</v>
      </c>
      <c r="E17" s="111">
        <f>12-E16</f>
        <v>8</v>
      </c>
      <c r="F17" s="111">
        <f t="shared" ref="F17:K17" si="0">12-F16</f>
        <v>8</v>
      </c>
      <c r="G17" s="111">
        <f t="shared" si="0"/>
        <v>8</v>
      </c>
      <c r="H17" s="111">
        <f t="shared" si="0"/>
        <v>8</v>
      </c>
      <c r="I17" s="111">
        <f t="shared" si="0"/>
        <v>8</v>
      </c>
      <c r="J17" s="111">
        <f t="shared" si="0"/>
        <v>8</v>
      </c>
      <c r="K17" s="111">
        <f t="shared" si="0"/>
        <v>8</v>
      </c>
      <c r="L17" s="111">
        <f t="shared" ref="L17:O17" si="1">12-L16</f>
        <v>8</v>
      </c>
      <c r="M17" s="111">
        <f t="shared" si="1"/>
        <v>8</v>
      </c>
      <c r="N17" s="111">
        <f t="shared" si="1"/>
        <v>8</v>
      </c>
      <c r="O17" s="112">
        <f t="shared" si="1"/>
        <v>8</v>
      </c>
    </row>
    <row r="18" spans="1:15" s="7" customFormat="1" ht="17.25" customHeight="1">
      <c r="B18" s="479" t="str">
        <f>'1.  LRAMVA Summary'!B29</f>
        <v>Residential</v>
      </c>
      <c r="C18" s="797" t="str">
        <f>'2. LRAMVA Threshold'!D43</f>
        <v>kWh</v>
      </c>
      <c r="D18" s="46">
        <v>1.9400000000000001E-2</v>
      </c>
      <c r="E18" s="46">
        <v>1.9400000000000001E-2</v>
      </c>
      <c r="F18" s="46">
        <v>1.9599999999999999E-2</v>
      </c>
      <c r="G18" s="46">
        <v>0.02</v>
      </c>
      <c r="H18" s="46">
        <v>2.0299999999999999E-2</v>
      </c>
      <c r="I18" s="46">
        <v>2.0500000000000001E-2</v>
      </c>
      <c r="J18" s="46">
        <v>1.5699999999999999E-2</v>
      </c>
      <c r="K18" s="46">
        <v>1.0699999999999999E-2</v>
      </c>
      <c r="L18" s="46">
        <v>5.4000000000000003E-3</v>
      </c>
      <c r="M18" s="46">
        <v>0</v>
      </c>
      <c r="N18" s="46">
        <v>0</v>
      </c>
      <c r="O18" s="69">
        <v>0</v>
      </c>
    </row>
    <row r="19" spans="1:15" s="7" customFormat="1" ht="15" customHeight="1" outlineLevel="1">
      <c r="B19" s="535" t="s">
        <v>511</v>
      </c>
      <c r="C19" s="795"/>
      <c r="D19" s="46"/>
      <c r="E19" s="46"/>
      <c r="F19" s="46"/>
      <c r="G19" s="46"/>
      <c r="H19" s="46"/>
      <c r="I19" s="46"/>
      <c r="J19" s="46"/>
      <c r="K19" s="46"/>
      <c r="L19" s="46"/>
      <c r="M19" s="46"/>
      <c r="N19" s="46"/>
      <c r="O19" s="69"/>
    </row>
    <row r="20" spans="1:15" s="7" customFormat="1" ht="15" customHeight="1" outlineLevel="1">
      <c r="B20" s="535" t="s">
        <v>512</v>
      </c>
      <c r="C20" s="795"/>
      <c r="D20" s="46"/>
      <c r="E20" s="46"/>
      <c r="F20" s="46"/>
      <c r="G20" s="46"/>
      <c r="H20" s="46"/>
      <c r="I20" s="46"/>
      <c r="J20" s="46"/>
      <c r="K20" s="46"/>
      <c r="L20" s="46"/>
      <c r="M20" s="46"/>
      <c r="N20" s="46"/>
      <c r="O20" s="69"/>
    </row>
    <row r="21" spans="1:15" s="7" customFormat="1" ht="15" customHeight="1" outlineLevel="1">
      <c r="B21" s="535" t="s">
        <v>490</v>
      </c>
      <c r="C21" s="795"/>
      <c r="D21" s="46"/>
      <c r="E21" s="46"/>
      <c r="F21" s="46"/>
      <c r="G21" s="46"/>
      <c r="H21" s="46"/>
      <c r="I21" s="46"/>
      <c r="J21" s="46"/>
      <c r="K21" s="46"/>
      <c r="L21" s="46"/>
      <c r="M21" s="46"/>
      <c r="N21" s="46"/>
      <c r="O21" s="69"/>
    </row>
    <row r="22" spans="1:15" s="7" customFormat="1" ht="14.25" customHeight="1">
      <c r="B22" s="535" t="s">
        <v>513</v>
      </c>
      <c r="C22" s="798"/>
      <c r="D22" s="65">
        <f>SUM(D18:D21)</f>
        <v>1.9400000000000001E-2</v>
      </c>
      <c r="E22" s="65">
        <f>SUM(E18:E21)</f>
        <v>1.9400000000000001E-2</v>
      </c>
      <c r="F22" s="65">
        <f>SUM(F18:F21)</f>
        <v>1.9599999999999999E-2</v>
      </c>
      <c r="G22" s="65">
        <f t="shared" ref="G22:N22" si="2">SUM(G18:G21)</f>
        <v>0.02</v>
      </c>
      <c r="H22" s="65">
        <f t="shared" si="2"/>
        <v>2.0299999999999999E-2</v>
      </c>
      <c r="I22" s="65">
        <f t="shared" si="2"/>
        <v>2.0500000000000001E-2</v>
      </c>
      <c r="J22" s="65">
        <f t="shared" si="2"/>
        <v>1.5699999999999999E-2</v>
      </c>
      <c r="K22" s="65">
        <f t="shared" si="2"/>
        <v>1.0699999999999999E-2</v>
      </c>
      <c r="L22" s="65">
        <f t="shared" si="2"/>
        <v>5.4000000000000003E-3</v>
      </c>
      <c r="M22" s="65">
        <f t="shared" si="2"/>
        <v>0</v>
      </c>
      <c r="N22" s="65">
        <f t="shared" si="2"/>
        <v>0</v>
      </c>
      <c r="O22" s="76"/>
    </row>
    <row r="23" spans="1:15" s="63" customFormat="1">
      <c r="A23" s="62"/>
      <c r="B23" s="491" t="s">
        <v>514</v>
      </c>
      <c r="C23" s="481"/>
      <c r="D23" s="482"/>
      <c r="E23" s="483">
        <f>ROUND(SUM(D22*E16+E22*E17)/12,4)</f>
        <v>1.9400000000000001E-2</v>
      </c>
      <c r="F23" s="483">
        <f>ROUND(SUM(E22*F16+F22*F17)/12,4)</f>
        <v>1.95E-2</v>
      </c>
      <c r="G23" s="483">
        <f>ROUND(SUM(F22*G16+G22*G17)/12,4)</f>
        <v>1.9900000000000001E-2</v>
      </c>
      <c r="H23" s="483">
        <f>ROUND(SUM(G22*H16+H22*H17)/12,4)</f>
        <v>2.0199999999999999E-2</v>
      </c>
      <c r="I23" s="483">
        <f>ROUND(SUM(H22*I16+I22*I17)/12,4)</f>
        <v>2.0400000000000001E-2</v>
      </c>
      <c r="J23" s="483">
        <f t="shared" ref="J23:N23" si="3">ROUND(SUM(I22*J16+J22*J17)/12,4)</f>
        <v>1.7299999999999999E-2</v>
      </c>
      <c r="K23" s="483">
        <f t="shared" si="3"/>
        <v>1.24E-2</v>
      </c>
      <c r="L23" s="483">
        <f t="shared" si="3"/>
        <v>7.1999999999999998E-3</v>
      </c>
      <c r="M23" s="483">
        <f>ROUND(SUM(L22*M16+M22*M17)/12,4)</f>
        <v>1.8E-3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797" t="str">
        <f>'2. LRAMVA Threshold'!E43</f>
        <v>kWh</v>
      </c>
      <c r="D25" s="46">
        <v>1.54E-2</v>
      </c>
      <c r="E25" s="46">
        <v>1.54E-2</v>
      </c>
      <c r="F25" s="46">
        <v>1.55E-2</v>
      </c>
      <c r="G25" s="46">
        <v>1.5800000000000002E-2</v>
      </c>
      <c r="H25" s="46">
        <v>1.6E-2</v>
      </c>
      <c r="I25" s="46">
        <v>1.6199999999999999E-2</v>
      </c>
      <c r="J25" s="46">
        <v>1.6500000000000001E-2</v>
      </c>
      <c r="K25" s="46">
        <v>1.67E-2</v>
      </c>
      <c r="L25" s="46">
        <v>1.6799999999999999E-2</v>
      </c>
      <c r="M25" s="46">
        <v>1.7000000000000001E-2</v>
      </c>
      <c r="N25" s="46">
        <v>1.7299999999999999E-2</v>
      </c>
      <c r="O25" s="69">
        <v>1.7600000000000001E-2</v>
      </c>
    </row>
    <row r="26" spans="1:15" s="18" customFormat="1" outlineLevel="1">
      <c r="A26" s="4"/>
      <c r="B26" s="535" t="s">
        <v>511</v>
      </c>
      <c r="C26" s="795"/>
      <c r="D26" s="46"/>
      <c r="E26" s="46"/>
      <c r="F26" s="46"/>
      <c r="G26" s="46"/>
      <c r="H26" s="46"/>
      <c r="I26" s="46"/>
      <c r="J26" s="46"/>
      <c r="K26" s="46"/>
      <c r="L26" s="46"/>
      <c r="M26" s="46"/>
      <c r="N26" s="46"/>
      <c r="O26" s="69"/>
    </row>
    <row r="27" spans="1:15" s="18" customFormat="1" outlineLevel="1">
      <c r="A27" s="4"/>
      <c r="B27" s="535" t="s">
        <v>512</v>
      </c>
      <c r="C27" s="795"/>
      <c r="D27" s="46"/>
      <c r="E27" s="46"/>
      <c r="F27" s="46"/>
      <c r="G27" s="46"/>
      <c r="H27" s="46"/>
      <c r="I27" s="46"/>
      <c r="J27" s="46"/>
      <c r="K27" s="46"/>
      <c r="L27" s="46"/>
      <c r="M27" s="46"/>
      <c r="N27" s="46"/>
      <c r="O27" s="69"/>
    </row>
    <row r="28" spans="1:15" s="18" customFormat="1" outlineLevel="1">
      <c r="A28" s="4"/>
      <c r="B28" s="535" t="s">
        <v>490</v>
      </c>
      <c r="C28" s="795"/>
      <c r="D28" s="46"/>
      <c r="E28" s="46"/>
      <c r="F28" s="46"/>
      <c r="G28" s="46"/>
      <c r="H28" s="46"/>
      <c r="I28" s="46"/>
      <c r="J28" s="46"/>
      <c r="K28" s="46"/>
      <c r="L28" s="46"/>
      <c r="M28" s="46"/>
      <c r="N28" s="46"/>
      <c r="O28" s="69"/>
    </row>
    <row r="29" spans="1:15" s="18" customFormat="1">
      <c r="A29" s="4"/>
      <c r="B29" s="535" t="s">
        <v>513</v>
      </c>
      <c r="C29" s="798"/>
      <c r="D29" s="65">
        <f>SUM(D25:D28)</f>
        <v>1.54E-2</v>
      </c>
      <c r="E29" s="65">
        <f t="shared" ref="E29:N29" si="4">SUM(E25:E28)</f>
        <v>1.54E-2</v>
      </c>
      <c r="F29" s="65">
        <f t="shared" si="4"/>
        <v>1.55E-2</v>
      </c>
      <c r="G29" s="65">
        <f t="shared" si="4"/>
        <v>1.5800000000000002E-2</v>
      </c>
      <c r="H29" s="65">
        <f t="shared" si="4"/>
        <v>1.6E-2</v>
      </c>
      <c r="I29" s="65">
        <f t="shared" si="4"/>
        <v>1.6199999999999999E-2</v>
      </c>
      <c r="J29" s="65">
        <f t="shared" si="4"/>
        <v>1.6500000000000001E-2</v>
      </c>
      <c r="K29" s="65">
        <f t="shared" si="4"/>
        <v>1.67E-2</v>
      </c>
      <c r="L29" s="65">
        <f t="shared" si="4"/>
        <v>1.6799999999999999E-2</v>
      </c>
      <c r="M29" s="65">
        <f t="shared" si="4"/>
        <v>1.7000000000000001E-2</v>
      </c>
      <c r="N29" s="65">
        <f t="shared" si="4"/>
        <v>1.7299999999999999E-2</v>
      </c>
      <c r="O29" s="65">
        <f t="shared" ref="O29" si="5">SUM(O25:O28)</f>
        <v>1.7600000000000001E-2</v>
      </c>
    </row>
    <row r="30" spans="1:15" s="18" customFormat="1">
      <c r="A30" s="4"/>
      <c r="B30" s="491" t="s">
        <v>514</v>
      </c>
      <c r="C30" s="487"/>
      <c r="D30" s="71"/>
      <c r="E30" s="483">
        <f>ROUND(SUM(D29*E16+E29*E17)/12,4)</f>
        <v>1.54E-2</v>
      </c>
      <c r="F30" s="483">
        <f t="shared" ref="F30:M30" si="6">ROUND(SUM(E29*F16+F29*F17)/12,4)</f>
        <v>1.55E-2</v>
      </c>
      <c r="G30" s="483">
        <f t="shared" si="6"/>
        <v>1.5699999999999999E-2</v>
      </c>
      <c r="H30" s="483">
        <f t="shared" si="6"/>
        <v>1.5900000000000001E-2</v>
      </c>
      <c r="I30" s="483">
        <f t="shared" si="6"/>
        <v>1.61E-2</v>
      </c>
      <c r="J30" s="483">
        <f>ROUND(SUM(I29*J16+J29*J17)/12,4)</f>
        <v>1.6400000000000001E-2</v>
      </c>
      <c r="K30" s="483">
        <f t="shared" si="6"/>
        <v>1.66E-2</v>
      </c>
      <c r="L30" s="483">
        <f t="shared" si="6"/>
        <v>1.6799999999999999E-2</v>
      </c>
      <c r="M30" s="483">
        <f t="shared" si="6"/>
        <v>1.6899999999999998E-2</v>
      </c>
      <c r="N30" s="483">
        <f>ROUND(SUM(M29*N16+N29*N17)/12,4)</f>
        <v>1.72E-2</v>
      </c>
      <c r="O30" s="483">
        <f>ROUND(SUM(N29*O16+O29*O17)/12,4)</f>
        <v>1.7500000000000002E-2</v>
      </c>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GS&gt;50 KW</v>
      </c>
      <c r="C32" s="797" t="str">
        <f>'2. LRAMVA Threshold'!F43</f>
        <v>kW</v>
      </c>
      <c r="D32" s="46">
        <v>2.964</v>
      </c>
      <c r="E32" s="46">
        <v>2.9693000000000001</v>
      </c>
      <c r="F32" s="46">
        <v>2.9954000000000001</v>
      </c>
      <c r="G32" s="46">
        <v>3.0849000000000002</v>
      </c>
      <c r="H32" s="46">
        <v>3.1234999999999999</v>
      </c>
      <c r="I32" s="46">
        <v>3.1594000000000002</v>
      </c>
      <c r="J32" s="46">
        <v>3.2115</v>
      </c>
      <c r="K32" s="46">
        <v>3.2581000000000002</v>
      </c>
      <c r="L32" s="46">
        <v>3.2825000000000002</v>
      </c>
      <c r="M32" s="46">
        <v>3.3170000000000002</v>
      </c>
      <c r="N32" s="46">
        <v>3.5895000000000001</v>
      </c>
      <c r="O32" s="69">
        <v>3.6577000000000002</v>
      </c>
    </row>
    <row r="33" spans="1:15" s="18" customFormat="1" outlineLevel="1">
      <c r="A33" s="4"/>
      <c r="B33" s="535" t="s">
        <v>511</v>
      </c>
      <c r="C33" s="795"/>
      <c r="D33" s="46"/>
      <c r="E33" s="46"/>
      <c r="F33" s="46"/>
      <c r="G33" s="46"/>
      <c r="H33" s="46"/>
      <c r="I33" s="46"/>
      <c r="J33" s="46"/>
      <c r="K33" s="46"/>
      <c r="L33" s="46"/>
      <c r="M33" s="46"/>
      <c r="N33" s="46"/>
      <c r="O33" s="69"/>
    </row>
    <row r="34" spans="1:15" s="18" customFormat="1" outlineLevel="1">
      <c r="A34" s="4"/>
      <c r="B34" s="535" t="s">
        <v>512</v>
      </c>
      <c r="C34" s="795"/>
      <c r="D34" s="46"/>
      <c r="E34" s="46"/>
      <c r="F34" s="46"/>
      <c r="G34" s="46"/>
      <c r="H34" s="46"/>
      <c r="I34" s="46"/>
      <c r="J34" s="46"/>
      <c r="K34" s="46"/>
      <c r="L34" s="46"/>
      <c r="M34" s="46"/>
      <c r="N34" s="46"/>
      <c r="O34" s="69"/>
    </row>
    <row r="35" spans="1:15" s="18" customFormat="1" outlineLevel="1">
      <c r="A35" s="4"/>
      <c r="B35" s="535" t="s">
        <v>490</v>
      </c>
      <c r="C35" s="795"/>
      <c r="D35" s="46"/>
      <c r="E35" s="46"/>
      <c r="F35" s="46"/>
      <c r="G35" s="46"/>
      <c r="H35" s="46"/>
      <c r="I35" s="46"/>
      <c r="J35" s="46"/>
      <c r="K35" s="46"/>
      <c r="L35" s="46"/>
      <c r="M35" s="46"/>
      <c r="N35" s="46"/>
      <c r="O35" s="69"/>
    </row>
    <row r="36" spans="1:15" s="18" customFormat="1">
      <c r="A36" s="4"/>
      <c r="B36" s="535" t="s">
        <v>513</v>
      </c>
      <c r="C36" s="798"/>
      <c r="D36" s="65">
        <f>SUM(D32:D35)</f>
        <v>2.964</v>
      </c>
      <c r="E36" s="65">
        <f>SUM(E32:E35)</f>
        <v>2.9693000000000001</v>
      </c>
      <c r="F36" s="65">
        <f t="shared" ref="F36:M36" si="7">SUM(F32:F35)</f>
        <v>2.9954000000000001</v>
      </c>
      <c r="G36" s="65">
        <f t="shared" si="7"/>
        <v>3.0849000000000002</v>
      </c>
      <c r="H36" s="65">
        <f t="shared" si="7"/>
        <v>3.1234999999999999</v>
      </c>
      <c r="I36" s="65">
        <f t="shared" si="7"/>
        <v>3.1594000000000002</v>
      </c>
      <c r="J36" s="65">
        <f t="shared" si="7"/>
        <v>3.2115</v>
      </c>
      <c r="K36" s="65">
        <f t="shared" si="7"/>
        <v>3.2581000000000002</v>
      </c>
      <c r="L36" s="65">
        <f t="shared" si="7"/>
        <v>3.2825000000000002</v>
      </c>
      <c r="M36" s="65">
        <f t="shared" si="7"/>
        <v>3.3170000000000002</v>
      </c>
      <c r="N36" s="65">
        <f>SUM(N32:N35)</f>
        <v>3.5895000000000001</v>
      </c>
      <c r="O36" s="65">
        <f>SUM(O32:O35)</f>
        <v>3.6577000000000002</v>
      </c>
    </row>
    <row r="37" spans="1:15" s="18" customFormat="1">
      <c r="A37" s="4"/>
      <c r="B37" s="491" t="s">
        <v>514</v>
      </c>
      <c r="C37" s="487"/>
      <c r="D37" s="71"/>
      <c r="E37" s="483">
        <f t="shared" ref="E37:M37" si="8">ROUND(SUM(D36*E16+E36*E17)/12,4)</f>
        <v>2.9674999999999998</v>
      </c>
      <c r="F37" s="483">
        <f t="shared" si="8"/>
        <v>2.9866999999999999</v>
      </c>
      <c r="G37" s="483">
        <f t="shared" si="8"/>
        <v>3.0550999999999999</v>
      </c>
      <c r="H37" s="483">
        <f t="shared" si="8"/>
        <v>3.1105999999999998</v>
      </c>
      <c r="I37" s="483">
        <f t="shared" si="8"/>
        <v>3.1474000000000002</v>
      </c>
      <c r="J37" s="483">
        <f t="shared" si="8"/>
        <v>3.1941000000000002</v>
      </c>
      <c r="K37" s="483">
        <f t="shared" si="8"/>
        <v>3.2425999999999999</v>
      </c>
      <c r="L37" s="483">
        <f t="shared" si="8"/>
        <v>3.2744</v>
      </c>
      <c r="M37" s="483">
        <f t="shared" si="8"/>
        <v>3.3054999999999999</v>
      </c>
      <c r="N37" s="483">
        <f>ROUND(SUM(M36*N16+N36*N17)/12,4)</f>
        <v>3.4986999999999999</v>
      </c>
      <c r="O37" s="483">
        <f>ROUND(SUM(N36*O16+O36*O17)/12,4)</f>
        <v>3.6349999999999998</v>
      </c>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Street Lights</v>
      </c>
      <c r="C39" s="797" t="str">
        <f>'2. LRAMVA Threshold'!G43</f>
        <v>kW</v>
      </c>
      <c r="D39" s="46">
        <v>8.5358000000000001</v>
      </c>
      <c r="E39" s="46">
        <v>8.5511999999999997</v>
      </c>
      <c r="F39" s="46">
        <v>8.6265000000000001</v>
      </c>
      <c r="G39" s="46">
        <v>8.4572000000000003</v>
      </c>
      <c r="H39" s="46">
        <v>8.5629000000000008</v>
      </c>
      <c r="I39" s="46">
        <v>8.6614000000000004</v>
      </c>
      <c r="J39" s="46">
        <v>8.8042999999999996</v>
      </c>
      <c r="K39" s="46">
        <v>8.9320000000000004</v>
      </c>
      <c r="L39" s="46">
        <v>8.9990000000000006</v>
      </c>
      <c r="M39" s="46">
        <v>9.0935000000000006</v>
      </c>
      <c r="N39" s="46">
        <v>3.8429000000000002</v>
      </c>
      <c r="O39" s="69">
        <v>3.9159000000000002</v>
      </c>
    </row>
    <row r="40" spans="1:15" s="18" customFormat="1" outlineLevel="1">
      <c r="A40" s="4"/>
      <c r="B40" s="535" t="s">
        <v>511</v>
      </c>
      <c r="C40" s="795"/>
      <c r="D40" s="46"/>
      <c r="E40" s="46"/>
      <c r="F40" s="46"/>
      <c r="G40" s="46"/>
      <c r="H40" s="46"/>
      <c r="I40" s="46"/>
      <c r="J40" s="46"/>
      <c r="K40" s="46"/>
      <c r="L40" s="46"/>
      <c r="M40" s="46"/>
      <c r="N40" s="46"/>
      <c r="O40" s="69"/>
    </row>
    <row r="41" spans="1:15" s="18" customFormat="1" outlineLevel="1">
      <c r="A41" s="4"/>
      <c r="B41" s="535" t="s">
        <v>512</v>
      </c>
      <c r="C41" s="795"/>
      <c r="D41" s="46"/>
      <c r="E41" s="46"/>
      <c r="F41" s="46"/>
      <c r="G41" s="46"/>
      <c r="H41" s="46"/>
      <c r="I41" s="46"/>
      <c r="J41" s="46"/>
      <c r="K41" s="46"/>
      <c r="L41" s="46"/>
      <c r="M41" s="46"/>
      <c r="N41" s="46"/>
      <c r="O41" s="69"/>
    </row>
    <row r="42" spans="1:15" s="18" customFormat="1" outlineLevel="1">
      <c r="A42" s="4"/>
      <c r="B42" s="535" t="s">
        <v>490</v>
      </c>
      <c r="C42" s="795"/>
      <c r="D42" s="46"/>
      <c r="E42" s="46"/>
      <c r="F42" s="46"/>
      <c r="G42" s="46"/>
      <c r="H42" s="46"/>
      <c r="I42" s="46"/>
      <c r="J42" s="46"/>
      <c r="K42" s="46"/>
      <c r="L42" s="46"/>
      <c r="M42" s="46"/>
      <c r="N42" s="46"/>
      <c r="O42" s="69"/>
    </row>
    <row r="43" spans="1:15" s="18" customFormat="1">
      <c r="A43" s="4"/>
      <c r="B43" s="535" t="s">
        <v>513</v>
      </c>
      <c r="C43" s="798"/>
      <c r="D43" s="65">
        <f>SUM(D39:D42)</f>
        <v>8.5358000000000001</v>
      </c>
      <c r="E43" s="65">
        <f t="shared" ref="E43:N43" si="9">SUM(E39:E42)</f>
        <v>8.5511999999999997</v>
      </c>
      <c r="F43" s="65">
        <f t="shared" si="9"/>
        <v>8.6265000000000001</v>
      </c>
      <c r="G43" s="65">
        <f t="shared" si="9"/>
        <v>8.4572000000000003</v>
      </c>
      <c r="H43" s="65">
        <f t="shared" si="9"/>
        <v>8.5629000000000008</v>
      </c>
      <c r="I43" s="65">
        <f t="shared" si="9"/>
        <v>8.6614000000000004</v>
      </c>
      <c r="J43" s="65">
        <f t="shared" si="9"/>
        <v>8.8042999999999996</v>
      </c>
      <c r="K43" s="65">
        <f t="shared" si="9"/>
        <v>8.9320000000000004</v>
      </c>
      <c r="L43" s="65">
        <f t="shared" si="9"/>
        <v>8.9990000000000006</v>
      </c>
      <c r="M43" s="65">
        <f t="shared" si="9"/>
        <v>9.0935000000000006</v>
      </c>
      <c r="N43" s="65">
        <f t="shared" si="9"/>
        <v>3.8429000000000002</v>
      </c>
      <c r="O43" s="65">
        <f t="shared" ref="O43" si="10">SUM(O39:O42)</f>
        <v>3.9159000000000002</v>
      </c>
    </row>
    <row r="44" spans="1:15" s="14" customFormat="1">
      <c r="A44" s="72"/>
      <c r="B44" s="491" t="s">
        <v>514</v>
      </c>
      <c r="C44" s="487"/>
      <c r="D44" s="71"/>
      <c r="E44" s="483">
        <f t="shared" ref="E44:M44" si="11">ROUND(SUM(D43*E16+E43*E17)/12,4)</f>
        <v>8.5460999999999991</v>
      </c>
      <c r="F44" s="483">
        <f t="shared" si="11"/>
        <v>8.6013999999999999</v>
      </c>
      <c r="G44" s="483">
        <f t="shared" si="11"/>
        <v>8.5136000000000003</v>
      </c>
      <c r="H44" s="483">
        <f t="shared" si="11"/>
        <v>8.5276999999999994</v>
      </c>
      <c r="I44" s="483">
        <f t="shared" si="11"/>
        <v>8.6286000000000005</v>
      </c>
      <c r="J44" s="483">
        <f t="shared" si="11"/>
        <v>8.7567000000000004</v>
      </c>
      <c r="K44" s="483">
        <f t="shared" si="11"/>
        <v>8.8894000000000002</v>
      </c>
      <c r="L44" s="483">
        <f t="shared" si="11"/>
        <v>8.9766999999999992</v>
      </c>
      <c r="M44" s="483">
        <f t="shared" si="11"/>
        <v>9.0619999999999994</v>
      </c>
      <c r="N44" s="483">
        <f>ROUND(SUM(M43*N16+N43*N17)/12,4)</f>
        <v>5.5930999999999997</v>
      </c>
      <c r="O44" s="483">
        <f>ROUND(SUM(N43*O16+O43*O17)/12,4)</f>
        <v>3.8915999999999999</v>
      </c>
    </row>
    <row r="45" spans="1:15" s="70" customFormat="1" ht="14.25">
      <c r="A45" s="72"/>
      <c r="B45" s="491"/>
      <c r="C45" s="487"/>
      <c r="D45" s="71"/>
      <c r="E45" s="71"/>
      <c r="F45" s="71"/>
      <c r="G45" s="71"/>
      <c r="H45" s="71"/>
      <c r="I45" s="71"/>
      <c r="J45" s="71"/>
      <c r="K45" s="71"/>
      <c r="L45" s="486"/>
      <c r="M45" s="486"/>
      <c r="N45" s="486"/>
      <c r="O45" s="492"/>
    </row>
    <row r="46" spans="1:15" s="64" customFormat="1" hidden="1">
      <c r="A46" s="62"/>
      <c r="B46" s="603">
        <f>'1.  LRAMVA Summary'!B33</f>
        <v>0</v>
      </c>
      <c r="C46" s="797">
        <f>'2. LRAMVA Threshold'!H43</f>
        <v>0</v>
      </c>
      <c r="D46" s="46"/>
      <c r="E46" s="46"/>
      <c r="F46" s="46"/>
      <c r="G46" s="46"/>
      <c r="H46" s="46"/>
      <c r="I46" s="46"/>
      <c r="J46" s="46"/>
      <c r="K46" s="46"/>
      <c r="L46" s="46"/>
      <c r="M46" s="46"/>
      <c r="N46" s="46"/>
      <c r="O46" s="69"/>
    </row>
    <row r="47" spans="1:15" s="18" customFormat="1" hidden="1" outlineLevel="1">
      <c r="A47" s="4"/>
      <c r="B47" s="535" t="s">
        <v>511</v>
      </c>
      <c r="C47" s="795"/>
      <c r="D47" s="46"/>
      <c r="E47" s="46"/>
      <c r="F47" s="46"/>
      <c r="G47" s="46"/>
      <c r="H47" s="46"/>
      <c r="I47" s="46"/>
      <c r="J47" s="46"/>
      <c r="K47" s="46"/>
      <c r="L47" s="46"/>
      <c r="M47" s="46"/>
      <c r="N47" s="46"/>
      <c r="O47" s="69"/>
    </row>
    <row r="48" spans="1:15" s="18" customFormat="1" hidden="1" outlineLevel="1">
      <c r="A48" s="4"/>
      <c r="B48" s="535" t="s">
        <v>512</v>
      </c>
      <c r="C48" s="795"/>
      <c r="D48" s="46"/>
      <c r="E48" s="46"/>
      <c r="F48" s="46"/>
      <c r="G48" s="46"/>
      <c r="H48" s="46"/>
      <c r="I48" s="46"/>
      <c r="J48" s="46"/>
      <c r="K48" s="46"/>
      <c r="L48" s="46"/>
      <c r="M48" s="46"/>
      <c r="N48" s="46"/>
      <c r="O48" s="69"/>
    </row>
    <row r="49" spans="1:15" s="18" customFormat="1" hidden="1" outlineLevel="1">
      <c r="A49" s="4"/>
      <c r="B49" s="535" t="s">
        <v>490</v>
      </c>
      <c r="C49" s="795"/>
      <c r="D49" s="46"/>
      <c r="E49" s="46"/>
      <c r="F49" s="46"/>
      <c r="G49" s="46"/>
      <c r="H49" s="46"/>
      <c r="I49" s="46"/>
      <c r="J49" s="46"/>
      <c r="K49" s="46"/>
      <c r="L49" s="46"/>
      <c r="M49" s="46"/>
      <c r="N49" s="46"/>
      <c r="O49" s="69"/>
    </row>
    <row r="50" spans="1:15" s="18" customFormat="1" hidden="1" collapsed="1">
      <c r="A50" s="4"/>
      <c r="B50" s="535" t="s">
        <v>513</v>
      </c>
      <c r="C50" s="798"/>
      <c r="D50" s="65">
        <f>SUM(D46:D49)</f>
        <v>0</v>
      </c>
      <c r="E50" s="65">
        <f t="shared" ref="E50:N50" si="12">SUM(E46:E49)</f>
        <v>0</v>
      </c>
      <c r="F50" s="65">
        <f t="shared" si="12"/>
        <v>0</v>
      </c>
      <c r="G50" s="65">
        <f t="shared" si="12"/>
        <v>0</v>
      </c>
      <c r="H50" s="65">
        <f t="shared" si="12"/>
        <v>0</v>
      </c>
      <c r="I50" s="65">
        <f t="shared" si="12"/>
        <v>0</v>
      </c>
      <c r="J50" s="65">
        <f t="shared" si="12"/>
        <v>0</v>
      </c>
      <c r="K50" s="65">
        <f t="shared" si="12"/>
        <v>0</v>
      </c>
      <c r="L50" s="65">
        <f t="shared" si="12"/>
        <v>0</v>
      </c>
      <c r="M50" s="65">
        <f t="shared" si="12"/>
        <v>0</v>
      </c>
      <c r="N50" s="65">
        <f t="shared" si="12"/>
        <v>0</v>
      </c>
      <c r="O50" s="76"/>
    </row>
    <row r="51" spans="1:15" s="14" customFormat="1" hidden="1">
      <c r="A51" s="72"/>
      <c r="B51" s="491" t="s">
        <v>514</v>
      </c>
      <c r="C51" s="487"/>
      <c r="D51" s="71"/>
      <c r="E51" s="483">
        <f t="shared" ref="E51:M51" si="13">ROUND(SUM(D50*E16+E50*E17)/12,4)</f>
        <v>0</v>
      </c>
      <c r="F51" s="483">
        <f t="shared" si="13"/>
        <v>0</v>
      </c>
      <c r="G51" s="483">
        <f t="shared" si="13"/>
        <v>0</v>
      </c>
      <c r="H51" s="483">
        <f t="shared" si="13"/>
        <v>0</v>
      </c>
      <c r="I51" s="483">
        <f t="shared" si="13"/>
        <v>0</v>
      </c>
      <c r="J51" s="483">
        <f t="shared" si="13"/>
        <v>0</v>
      </c>
      <c r="K51" s="483">
        <f t="shared" si="13"/>
        <v>0</v>
      </c>
      <c r="L51" s="483">
        <f t="shared" si="13"/>
        <v>0</v>
      </c>
      <c r="M51" s="483">
        <f t="shared" si="13"/>
        <v>0</v>
      </c>
      <c r="N51" s="483">
        <f>ROUND(SUM(M50*N16+N50*N17)/12,4)</f>
        <v>0</v>
      </c>
      <c r="O51" s="488"/>
    </row>
    <row r="52" spans="1:15" s="70" customFormat="1" ht="14.25" hidden="1">
      <c r="A52" s="72"/>
      <c r="B52" s="491"/>
      <c r="C52" s="487"/>
      <c r="D52" s="71"/>
      <c r="E52" s="71"/>
      <c r="F52" s="71"/>
      <c r="G52" s="71"/>
      <c r="H52" s="71"/>
      <c r="I52" s="71"/>
      <c r="J52" s="71"/>
      <c r="K52" s="71"/>
      <c r="L52" s="493"/>
      <c r="M52" s="493"/>
      <c r="N52" s="493"/>
      <c r="O52" s="492"/>
    </row>
    <row r="53" spans="1:15" s="64" customFormat="1" hidden="1">
      <c r="A53" s="62"/>
      <c r="B53" s="603">
        <f>'1.  LRAMVA Summary'!B34</f>
        <v>0</v>
      </c>
      <c r="C53" s="797">
        <f>'2. LRAMVA Threshold'!I43</f>
        <v>0</v>
      </c>
      <c r="D53" s="46"/>
      <c r="E53" s="46"/>
      <c r="F53" s="46"/>
      <c r="G53" s="46"/>
      <c r="H53" s="46"/>
      <c r="I53" s="46"/>
      <c r="J53" s="46"/>
      <c r="K53" s="46"/>
      <c r="L53" s="46"/>
      <c r="M53" s="46"/>
      <c r="N53" s="46"/>
      <c r="O53" s="69"/>
    </row>
    <row r="54" spans="1:15" s="18" customFormat="1" hidden="1" outlineLevel="1">
      <c r="A54" s="4"/>
      <c r="B54" s="535" t="s">
        <v>511</v>
      </c>
      <c r="C54" s="795"/>
      <c r="D54" s="46"/>
      <c r="E54" s="46"/>
      <c r="F54" s="46"/>
      <c r="G54" s="46"/>
      <c r="H54" s="46"/>
      <c r="I54" s="46"/>
      <c r="J54" s="46"/>
      <c r="K54" s="46"/>
      <c r="L54" s="46"/>
      <c r="M54" s="46"/>
      <c r="N54" s="46"/>
      <c r="O54" s="69"/>
    </row>
    <row r="55" spans="1:15" s="18" customFormat="1" hidden="1" outlineLevel="1">
      <c r="A55" s="4"/>
      <c r="B55" s="535" t="s">
        <v>512</v>
      </c>
      <c r="C55" s="795"/>
      <c r="D55" s="46"/>
      <c r="E55" s="46"/>
      <c r="F55" s="46"/>
      <c r="G55" s="46"/>
      <c r="H55" s="46"/>
      <c r="I55" s="46"/>
      <c r="J55" s="46"/>
      <c r="K55" s="46"/>
      <c r="L55" s="46"/>
      <c r="M55" s="46"/>
      <c r="N55" s="46"/>
      <c r="O55" s="69"/>
    </row>
    <row r="56" spans="1:15" s="18" customFormat="1" hidden="1" outlineLevel="1">
      <c r="A56" s="4"/>
      <c r="B56" s="535" t="s">
        <v>490</v>
      </c>
      <c r="C56" s="795"/>
      <c r="D56" s="46"/>
      <c r="E56" s="46"/>
      <c r="F56" s="46"/>
      <c r="G56" s="46"/>
      <c r="H56" s="46"/>
      <c r="I56" s="46"/>
      <c r="J56" s="46"/>
      <c r="K56" s="46"/>
      <c r="L56" s="46"/>
      <c r="M56" s="46"/>
      <c r="N56" s="46"/>
      <c r="O56" s="69"/>
    </row>
    <row r="57" spans="1:15" s="18" customFormat="1" hidden="1" collapsed="1">
      <c r="A57" s="4"/>
      <c r="B57" s="535" t="s">
        <v>513</v>
      </c>
      <c r="C57" s="798"/>
      <c r="D57" s="65">
        <f>SUM(D53:D56)</f>
        <v>0</v>
      </c>
      <c r="E57" s="65">
        <f t="shared" ref="E57:N57" si="14">SUM(E53:E56)</f>
        <v>0</v>
      </c>
      <c r="F57" s="65">
        <f t="shared" si="14"/>
        <v>0</v>
      </c>
      <c r="G57" s="65">
        <f t="shared" si="14"/>
        <v>0</v>
      </c>
      <c r="H57" s="65">
        <f t="shared" si="14"/>
        <v>0</v>
      </c>
      <c r="I57" s="65">
        <f t="shared" si="14"/>
        <v>0</v>
      </c>
      <c r="J57" s="65">
        <f t="shared" si="14"/>
        <v>0</v>
      </c>
      <c r="K57" s="65">
        <f t="shared" si="14"/>
        <v>0</v>
      </c>
      <c r="L57" s="65">
        <f t="shared" si="14"/>
        <v>0</v>
      </c>
      <c r="M57" s="65">
        <f t="shared" si="14"/>
        <v>0</v>
      </c>
      <c r="N57" s="65">
        <f t="shared" si="14"/>
        <v>0</v>
      </c>
      <c r="O57" s="77"/>
    </row>
    <row r="58" spans="1:15" s="14" customFormat="1" hidden="1">
      <c r="A58" s="72"/>
      <c r="B58" s="491" t="s">
        <v>514</v>
      </c>
      <c r="C58" s="487"/>
      <c r="D58" s="71"/>
      <c r="E58" s="483">
        <f t="shared" ref="E58:M58" si="15">ROUND(SUM(D57*E16+E57*E17)/12,4)</f>
        <v>0</v>
      </c>
      <c r="F58" s="483">
        <f t="shared" si="15"/>
        <v>0</v>
      </c>
      <c r="G58" s="483">
        <f t="shared" si="15"/>
        <v>0</v>
      </c>
      <c r="H58" s="483">
        <f t="shared" si="15"/>
        <v>0</v>
      </c>
      <c r="I58" s="483">
        <f t="shared" si="15"/>
        <v>0</v>
      </c>
      <c r="J58" s="483">
        <f t="shared" si="15"/>
        <v>0</v>
      </c>
      <c r="K58" s="483">
        <f t="shared" si="15"/>
        <v>0</v>
      </c>
      <c r="L58" s="483">
        <f t="shared" si="15"/>
        <v>0</v>
      </c>
      <c r="M58" s="483">
        <f t="shared" si="15"/>
        <v>0</v>
      </c>
      <c r="N58" s="483">
        <f>ROUND(SUM(M57*N16+N57*N17)/12,4)</f>
        <v>0</v>
      </c>
      <c r="O58" s="488"/>
    </row>
    <row r="59" spans="1:15" s="70" customFormat="1" ht="14.25" hidden="1">
      <c r="A59" s="72"/>
      <c r="B59" s="491"/>
      <c r="C59" s="487"/>
      <c r="D59" s="71"/>
      <c r="E59" s="71"/>
      <c r="F59" s="71"/>
      <c r="G59" s="71"/>
      <c r="H59" s="71"/>
      <c r="I59" s="71"/>
      <c r="J59" s="71"/>
      <c r="K59" s="71"/>
      <c r="L59" s="493"/>
      <c r="M59" s="493"/>
      <c r="N59" s="493"/>
      <c r="O59" s="492"/>
    </row>
    <row r="60" spans="1:15" s="64" customFormat="1" hidden="1">
      <c r="A60" s="62"/>
      <c r="B60" s="603">
        <f>'1.  LRAMVA Summary'!B35</f>
        <v>0</v>
      </c>
      <c r="C60" s="797">
        <f>'2. LRAMVA Threshold'!J43</f>
        <v>0</v>
      </c>
      <c r="D60" s="46"/>
      <c r="E60" s="46"/>
      <c r="F60" s="46"/>
      <c r="G60" s="46"/>
      <c r="H60" s="46"/>
      <c r="I60" s="46"/>
      <c r="J60" s="46"/>
      <c r="K60" s="46"/>
      <c r="L60" s="46"/>
      <c r="M60" s="46"/>
      <c r="N60" s="46"/>
      <c r="O60" s="69"/>
    </row>
    <row r="61" spans="1:15" s="18" customFormat="1" hidden="1" outlineLevel="1">
      <c r="A61" s="4"/>
      <c r="B61" s="535" t="s">
        <v>511</v>
      </c>
      <c r="C61" s="795"/>
      <c r="D61" s="46"/>
      <c r="E61" s="46"/>
      <c r="F61" s="46"/>
      <c r="G61" s="46"/>
      <c r="H61" s="46"/>
      <c r="I61" s="46"/>
      <c r="J61" s="46"/>
      <c r="K61" s="46"/>
      <c r="L61" s="46"/>
      <c r="M61" s="46"/>
      <c r="N61" s="46"/>
      <c r="O61" s="69"/>
    </row>
    <row r="62" spans="1:15" s="18" customFormat="1" hidden="1" outlineLevel="1">
      <c r="A62" s="4"/>
      <c r="B62" s="535" t="s">
        <v>512</v>
      </c>
      <c r="C62" s="795"/>
      <c r="D62" s="46"/>
      <c r="E62" s="46"/>
      <c r="F62" s="46"/>
      <c r="G62" s="46"/>
      <c r="H62" s="46"/>
      <c r="I62" s="46"/>
      <c r="J62" s="46"/>
      <c r="K62" s="46"/>
      <c r="L62" s="46"/>
      <c r="M62" s="46"/>
      <c r="N62" s="46"/>
      <c r="O62" s="69"/>
    </row>
    <row r="63" spans="1:15" s="18" customFormat="1" hidden="1" outlineLevel="1">
      <c r="A63" s="4"/>
      <c r="B63" s="535" t="s">
        <v>490</v>
      </c>
      <c r="C63" s="795"/>
      <c r="D63" s="46"/>
      <c r="E63" s="46"/>
      <c r="F63" s="46"/>
      <c r="G63" s="46"/>
      <c r="H63" s="46"/>
      <c r="I63" s="46"/>
      <c r="J63" s="46"/>
      <c r="K63" s="46"/>
      <c r="L63" s="46"/>
      <c r="M63" s="46"/>
      <c r="N63" s="46"/>
      <c r="O63" s="69"/>
    </row>
    <row r="64" spans="1:15" s="18" customFormat="1" hidden="1" collapsed="1">
      <c r="A64" s="4"/>
      <c r="B64" s="535" t="s">
        <v>513</v>
      </c>
      <c r="C64" s="798"/>
      <c r="D64" s="65">
        <f>SUM(D60:D63)</f>
        <v>0</v>
      </c>
      <c r="E64" s="65">
        <f t="shared" ref="E64:N64" si="16">SUM(E60:E63)</f>
        <v>0</v>
      </c>
      <c r="F64" s="65">
        <f t="shared" si="16"/>
        <v>0</v>
      </c>
      <c r="G64" s="65">
        <f t="shared" si="16"/>
        <v>0</v>
      </c>
      <c r="H64" s="65">
        <f t="shared" si="16"/>
        <v>0</v>
      </c>
      <c r="I64" s="65">
        <f t="shared" si="16"/>
        <v>0</v>
      </c>
      <c r="J64" s="65">
        <f t="shared" si="16"/>
        <v>0</v>
      </c>
      <c r="K64" s="65">
        <f t="shared" si="16"/>
        <v>0</v>
      </c>
      <c r="L64" s="65">
        <f t="shared" si="16"/>
        <v>0</v>
      </c>
      <c r="M64" s="65">
        <f t="shared" si="16"/>
        <v>0</v>
      </c>
      <c r="N64" s="65">
        <f t="shared" si="16"/>
        <v>0</v>
      </c>
      <c r="O64" s="77"/>
    </row>
    <row r="65" spans="1:15" s="14" customFormat="1" hidden="1">
      <c r="A65" s="72"/>
      <c r="B65" s="491" t="s">
        <v>514</v>
      </c>
      <c r="C65" s="487"/>
      <c r="D65" s="71"/>
      <c r="E65" s="483">
        <f t="shared" ref="E65:M65" si="17">ROUND(SUM(D64*E16+E64*E17)/12,4)</f>
        <v>0</v>
      </c>
      <c r="F65" s="483">
        <f t="shared" si="17"/>
        <v>0</v>
      </c>
      <c r="G65" s="483">
        <f t="shared" si="17"/>
        <v>0</v>
      </c>
      <c r="H65" s="483">
        <f t="shared" si="17"/>
        <v>0</v>
      </c>
      <c r="I65" s="483">
        <f>ROUND(SUM(H64*I16+I64*I17)/12,4)</f>
        <v>0</v>
      </c>
      <c r="J65" s="483">
        <f t="shared" si="17"/>
        <v>0</v>
      </c>
      <c r="K65" s="483">
        <f t="shared" si="17"/>
        <v>0</v>
      </c>
      <c r="L65" s="483">
        <f t="shared" si="17"/>
        <v>0</v>
      </c>
      <c r="M65" s="483">
        <f t="shared" si="17"/>
        <v>0</v>
      </c>
      <c r="N65" s="483">
        <f>ROUND(SUM(M64*N16+N64*N17)/12,4)</f>
        <v>0</v>
      </c>
      <c r="O65" s="488"/>
    </row>
    <row r="66" spans="1:15" s="14" customFormat="1" hidden="1">
      <c r="A66" s="72"/>
      <c r="B66" s="73"/>
      <c r="C66" s="80"/>
      <c r="D66" s="71"/>
      <c r="E66" s="71"/>
      <c r="F66" s="71"/>
      <c r="G66" s="71"/>
      <c r="H66" s="71"/>
      <c r="I66" s="71"/>
      <c r="J66" s="71"/>
      <c r="K66" s="71"/>
      <c r="L66" s="486"/>
      <c r="M66" s="486"/>
      <c r="N66" s="486"/>
      <c r="O66" s="488"/>
    </row>
    <row r="67" spans="1:15" s="64" customFormat="1" hidden="1">
      <c r="A67" s="62"/>
      <c r="B67" s="603">
        <f>'1.  LRAMVA Summary'!B36</f>
        <v>0</v>
      </c>
      <c r="C67" s="797">
        <f>'2. LRAMVA Threshold'!K43</f>
        <v>0</v>
      </c>
      <c r="D67" s="46"/>
      <c r="E67" s="46"/>
      <c r="F67" s="46"/>
      <c r="G67" s="46"/>
      <c r="H67" s="46"/>
      <c r="I67" s="46"/>
      <c r="J67" s="46"/>
      <c r="K67" s="46"/>
      <c r="L67" s="46"/>
      <c r="M67" s="46"/>
      <c r="N67" s="46"/>
      <c r="O67" s="69"/>
    </row>
    <row r="68" spans="1:15" s="18" customFormat="1" hidden="1" outlineLevel="1">
      <c r="A68" s="4"/>
      <c r="B68" s="535" t="s">
        <v>511</v>
      </c>
      <c r="C68" s="795"/>
      <c r="D68" s="46"/>
      <c r="E68" s="46"/>
      <c r="F68" s="46"/>
      <c r="G68" s="46"/>
      <c r="H68" s="46"/>
      <c r="I68" s="46"/>
      <c r="J68" s="46"/>
      <c r="K68" s="46"/>
      <c r="L68" s="46"/>
      <c r="M68" s="46"/>
      <c r="N68" s="46"/>
      <c r="O68" s="69"/>
    </row>
    <row r="69" spans="1:15" s="18" customFormat="1" hidden="1" outlineLevel="1">
      <c r="A69" s="4"/>
      <c r="B69" s="535" t="s">
        <v>512</v>
      </c>
      <c r="C69" s="795"/>
      <c r="D69" s="46"/>
      <c r="E69" s="46"/>
      <c r="F69" s="46"/>
      <c r="G69" s="46"/>
      <c r="H69" s="46"/>
      <c r="I69" s="46"/>
      <c r="J69" s="46"/>
      <c r="K69" s="46"/>
      <c r="L69" s="46"/>
      <c r="M69" s="46"/>
      <c r="N69" s="46"/>
      <c r="O69" s="69"/>
    </row>
    <row r="70" spans="1:15" s="18" customFormat="1" hidden="1" outlineLevel="1">
      <c r="A70" s="4"/>
      <c r="B70" s="535" t="s">
        <v>490</v>
      </c>
      <c r="C70" s="795"/>
      <c r="D70" s="46"/>
      <c r="E70" s="46"/>
      <c r="F70" s="46"/>
      <c r="G70" s="46"/>
      <c r="H70" s="46"/>
      <c r="I70" s="46"/>
      <c r="J70" s="46"/>
      <c r="K70" s="46"/>
      <c r="L70" s="46"/>
      <c r="M70" s="46"/>
      <c r="N70" s="46"/>
      <c r="O70" s="69"/>
    </row>
    <row r="71" spans="1:15" s="18" customFormat="1" hidden="1" collapsed="1">
      <c r="A71" s="4"/>
      <c r="B71" s="535" t="s">
        <v>513</v>
      </c>
      <c r="C71" s="798"/>
      <c r="D71" s="65">
        <f>SUM(D67:D70)</f>
        <v>0</v>
      </c>
      <c r="E71" s="65">
        <f t="shared" ref="E71:N71" si="18">SUM(E67:E70)</f>
        <v>0</v>
      </c>
      <c r="F71" s="65">
        <f>SUM(F67:F70)</f>
        <v>0</v>
      </c>
      <c r="G71" s="65">
        <f t="shared" si="18"/>
        <v>0</v>
      </c>
      <c r="H71" s="65">
        <f t="shared" si="18"/>
        <v>0</v>
      </c>
      <c r="I71" s="65">
        <f t="shared" si="18"/>
        <v>0</v>
      </c>
      <c r="J71" s="65">
        <f t="shared" si="18"/>
        <v>0</v>
      </c>
      <c r="K71" s="65">
        <f t="shared" si="18"/>
        <v>0</v>
      </c>
      <c r="L71" s="65">
        <f t="shared" si="18"/>
        <v>0</v>
      </c>
      <c r="M71" s="65">
        <f t="shared" si="18"/>
        <v>0</v>
      </c>
      <c r="N71" s="65">
        <f t="shared" si="18"/>
        <v>0</v>
      </c>
      <c r="O71" s="77"/>
    </row>
    <row r="72" spans="1:15" s="14" customFormat="1" hidden="1">
      <c r="A72" s="72"/>
      <c r="B72" s="491" t="s">
        <v>514</v>
      </c>
      <c r="C72" s="487"/>
      <c r="D72" s="71"/>
      <c r="E72" s="483">
        <f t="shared" ref="E72:N72" si="19">ROUND(SUM(D71*E16+E71*E17)/12,4)</f>
        <v>0</v>
      </c>
      <c r="F72" s="483">
        <f t="shared" si="19"/>
        <v>0</v>
      </c>
      <c r="G72" s="483">
        <f t="shared" si="19"/>
        <v>0</v>
      </c>
      <c r="H72" s="483">
        <f t="shared" si="19"/>
        <v>0</v>
      </c>
      <c r="I72" s="483">
        <f t="shared" si="19"/>
        <v>0</v>
      </c>
      <c r="J72" s="483">
        <f t="shared" si="19"/>
        <v>0</v>
      </c>
      <c r="K72" s="483">
        <f t="shared" si="19"/>
        <v>0</v>
      </c>
      <c r="L72" s="483">
        <f t="shared" si="19"/>
        <v>0</v>
      </c>
      <c r="M72" s="483">
        <f t="shared" si="19"/>
        <v>0</v>
      </c>
      <c r="N72" s="483">
        <f t="shared" si="19"/>
        <v>0</v>
      </c>
      <c r="O72" s="488"/>
    </row>
    <row r="73" spans="1:15" s="14" customFormat="1" hidden="1">
      <c r="A73" s="72"/>
      <c r="B73" s="480"/>
      <c r="C73" s="487"/>
      <c r="D73" s="71"/>
      <c r="E73" s="483"/>
      <c r="F73" s="483"/>
      <c r="G73" s="483"/>
      <c r="H73" s="483"/>
      <c r="I73" s="483"/>
      <c r="J73" s="483"/>
      <c r="K73" s="483"/>
      <c r="L73" s="483"/>
      <c r="M73" s="483"/>
      <c r="N73" s="483"/>
      <c r="O73" s="488"/>
    </row>
    <row r="74" spans="1:15" s="64" customFormat="1" hidden="1">
      <c r="A74" s="62"/>
      <c r="B74" s="603">
        <f>'1.  LRAMVA Summary'!B37</f>
        <v>0</v>
      </c>
      <c r="C74" s="797">
        <f>'2. LRAMVA Threshold'!L43</f>
        <v>0</v>
      </c>
      <c r="D74" s="46"/>
      <c r="E74" s="46"/>
      <c r="F74" s="46"/>
      <c r="G74" s="46"/>
      <c r="H74" s="46"/>
      <c r="I74" s="46"/>
      <c r="J74" s="46"/>
      <c r="K74" s="46"/>
      <c r="L74" s="46"/>
      <c r="M74" s="46"/>
      <c r="N74" s="46"/>
      <c r="O74" s="69"/>
    </row>
    <row r="75" spans="1:15" s="18" customFormat="1" hidden="1" outlineLevel="1">
      <c r="A75" s="4"/>
      <c r="B75" s="535" t="s">
        <v>511</v>
      </c>
      <c r="C75" s="795"/>
      <c r="D75" s="46"/>
      <c r="E75" s="46"/>
      <c r="F75" s="46"/>
      <c r="G75" s="46"/>
      <c r="H75" s="46"/>
      <c r="I75" s="46"/>
      <c r="J75" s="46"/>
      <c r="K75" s="46"/>
      <c r="L75" s="46"/>
      <c r="M75" s="46"/>
      <c r="N75" s="46"/>
      <c r="O75" s="69"/>
    </row>
    <row r="76" spans="1:15" s="18" customFormat="1" hidden="1" outlineLevel="1">
      <c r="A76" s="4"/>
      <c r="B76" s="535" t="s">
        <v>512</v>
      </c>
      <c r="C76" s="795"/>
      <c r="D76" s="46"/>
      <c r="E76" s="46"/>
      <c r="F76" s="46"/>
      <c r="G76" s="46"/>
      <c r="H76" s="46"/>
      <c r="I76" s="46"/>
      <c r="J76" s="46"/>
      <c r="K76" s="46"/>
      <c r="L76" s="46"/>
      <c r="M76" s="46"/>
      <c r="N76" s="46"/>
      <c r="O76" s="69"/>
    </row>
    <row r="77" spans="1:15" s="18" customFormat="1" hidden="1" outlineLevel="1">
      <c r="A77" s="4"/>
      <c r="B77" s="535" t="s">
        <v>490</v>
      </c>
      <c r="C77" s="795"/>
      <c r="D77" s="46"/>
      <c r="E77" s="46"/>
      <c r="F77" s="46"/>
      <c r="G77" s="46"/>
      <c r="H77" s="46"/>
      <c r="I77" s="46"/>
      <c r="J77" s="46"/>
      <c r="K77" s="46"/>
      <c r="L77" s="46"/>
      <c r="M77" s="46"/>
      <c r="N77" s="46"/>
      <c r="O77" s="69"/>
    </row>
    <row r="78" spans="1:15" s="18" customFormat="1" hidden="1" collapsed="1">
      <c r="A78" s="4"/>
      <c r="B78" s="535" t="s">
        <v>513</v>
      </c>
      <c r="C78" s="798"/>
      <c r="D78" s="65">
        <f>SUM(D74:D77)</f>
        <v>0</v>
      </c>
      <c r="E78" s="65">
        <f>SUM(E74:E77)</f>
        <v>0</v>
      </c>
      <c r="F78" s="65">
        <f t="shared" ref="F78:N78" si="20">SUM(F74:F77)</f>
        <v>0</v>
      </c>
      <c r="G78" s="65">
        <f t="shared" si="20"/>
        <v>0</v>
      </c>
      <c r="H78" s="65">
        <f t="shared" si="20"/>
        <v>0</v>
      </c>
      <c r="I78" s="65">
        <f t="shared" si="20"/>
        <v>0</v>
      </c>
      <c r="J78" s="65">
        <f t="shared" si="20"/>
        <v>0</v>
      </c>
      <c r="K78" s="65">
        <f t="shared" si="20"/>
        <v>0</v>
      </c>
      <c r="L78" s="65">
        <f t="shared" si="20"/>
        <v>0</v>
      </c>
      <c r="M78" s="65">
        <f t="shared" si="20"/>
        <v>0</v>
      </c>
      <c r="N78" s="65">
        <f t="shared" si="20"/>
        <v>0</v>
      </c>
      <c r="O78" s="77"/>
    </row>
    <row r="79" spans="1:15" s="14" customFormat="1" hidden="1">
      <c r="A79" s="72"/>
      <c r="B79" s="491" t="s">
        <v>514</v>
      </c>
      <c r="C79" s="487"/>
      <c r="D79" s="71"/>
      <c r="E79" s="483">
        <f t="shared" ref="E79:M79" si="21">ROUND(SUM(D78*E16+E78*E17)/12,4)</f>
        <v>0</v>
      </c>
      <c r="F79" s="483">
        <f t="shared" si="21"/>
        <v>0</v>
      </c>
      <c r="G79" s="483">
        <f t="shared" si="21"/>
        <v>0</v>
      </c>
      <c r="H79" s="483">
        <f t="shared" si="21"/>
        <v>0</v>
      </c>
      <c r="I79" s="483">
        <f t="shared" si="21"/>
        <v>0</v>
      </c>
      <c r="J79" s="483">
        <f t="shared" si="21"/>
        <v>0</v>
      </c>
      <c r="K79" s="483">
        <f t="shared" si="21"/>
        <v>0</v>
      </c>
      <c r="L79" s="483">
        <f t="shared" si="21"/>
        <v>0</v>
      </c>
      <c r="M79" s="483">
        <f t="shared" si="21"/>
        <v>0</v>
      </c>
      <c r="N79" s="483">
        <f>ROUND(SUM(M78*N16+N78*N17)/12,4)</f>
        <v>0</v>
      </c>
      <c r="O79" s="488"/>
    </row>
    <row r="80" spans="1:15" s="14" customFormat="1" hidden="1">
      <c r="A80" s="72"/>
      <c r="B80" s="480"/>
      <c r="C80" s="487"/>
      <c r="D80" s="71"/>
      <c r="E80" s="483"/>
      <c r="F80" s="483"/>
      <c r="G80" s="483"/>
      <c r="H80" s="483"/>
      <c r="I80" s="483"/>
      <c r="J80" s="483"/>
      <c r="K80" s="483"/>
      <c r="L80" s="483"/>
      <c r="M80" s="483"/>
      <c r="N80" s="483"/>
      <c r="O80" s="488"/>
    </row>
    <row r="81" spans="1:15" s="64" customFormat="1" hidden="1">
      <c r="A81" s="62"/>
      <c r="B81" s="603">
        <f>'1.  LRAMVA Summary'!B38</f>
        <v>0</v>
      </c>
      <c r="C81" s="797">
        <f>'2. LRAMVA Threshold'!M43</f>
        <v>0</v>
      </c>
      <c r="D81" s="46"/>
      <c r="E81" s="46"/>
      <c r="F81" s="46"/>
      <c r="G81" s="46"/>
      <c r="H81" s="46"/>
      <c r="I81" s="46"/>
      <c r="J81" s="46"/>
      <c r="K81" s="46"/>
      <c r="L81" s="46"/>
      <c r="M81" s="46"/>
      <c r="N81" s="46"/>
      <c r="O81" s="69"/>
    </row>
    <row r="82" spans="1:15" s="18" customFormat="1" hidden="1" outlineLevel="1">
      <c r="A82" s="4"/>
      <c r="B82" s="535" t="s">
        <v>511</v>
      </c>
      <c r="C82" s="795"/>
      <c r="D82" s="46"/>
      <c r="E82" s="46"/>
      <c r="F82" s="46"/>
      <c r="G82" s="46"/>
      <c r="H82" s="46"/>
      <c r="I82" s="46"/>
      <c r="J82" s="46"/>
      <c r="K82" s="46"/>
      <c r="L82" s="46"/>
      <c r="M82" s="46"/>
      <c r="N82" s="46"/>
      <c r="O82" s="69"/>
    </row>
    <row r="83" spans="1:15" s="18" customFormat="1" hidden="1" outlineLevel="1">
      <c r="A83" s="4"/>
      <c r="B83" s="535" t="s">
        <v>512</v>
      </c>
      <c r="C83" s="795"/>
      <c r="D83" s="46"/>
      <c r="E83" s="46"/>
      <c r="F83" s="46"/>
      <c r="G83" s="46"/>
      <c r="H83" s="46"/>
      <c r="I83" s="46"/>
      <c r="J83" s="46"/>
      <c r="K83" s="46"/>
      <c r="L83" s="46"/>
      <c r="M83" s="46"/>
      <c r="N83" s="46"/>
      <c r="O83" s="69"/>
    </row>
    <row r="84" spans="1:15" s="18" customFormat="1" hidden="1" outlineLevel="1">
      <c r="A84" s="4"/>
      <c r="B84" s="535" t="s">
        <v>490</v>
      </c>
      <c r="C84" s="795"/>
      <c r="D84" s="46"/>
      <c r="E84" s="46"/>
      <c r="F84" s="46"/>
      <c r="G84" s="46"/>
      <c r="H84" s="46"/>
      <c r="I84" s="46"/>
      <c r="J84" s="46"/>
      <c r="K84" s="46"/>
      <c r="L84" s="46"/>
      <c r="M84" s="46"/>
      <c r="N84" s="46"/>
      <c r="O84" s="69"/>
    </row>
    <row r="85" spans="1:15" s="18" customFormat="1" hidden="1" collapsed="1">
      <c r="A85" s="4"/>
      <c r="B85" s="535" t="s">
        <v>513</v>
      </c>
      <c r="C85" s="798"/>
      <c r="D85" s="65">
        <f>SUM(D81:D84)</f>
        <v>0</v>
      </c>
      <c r="E85" s="65">
        <f>SUM(E81:E84)</f>
        <v>0</v>
      </c>
      <c r="F85" s="65">
        <f t="shared" ref="F85:N85" si="22">SUM(F81:F84)</f>
        <v>0</v>
      </c>
      <c r="G85" s="65">
        <f t="shared" si="22"/>
        <v>0</v>
      </c>
      <c r="H85" s="65">
        <f t="shared" si="22"/>
        <v>0</v>
      </c>
      <c r="I85" s="65">
        <f t="shared" si="22"/>
        <v>0</v>
      </c>
      <c r="J85" s="65">
        <f t="shared" si="22"/>
        <v>0</v>
      </c>
      <c r="K85" s="65">
        <f t="shared" si="22"/>
        <v>0</v>
      </c>
      <c r="L85" s="65">
        <f t="shared" si="22"/>
        <v>0</v>
      </c>
      <c r="M85" s="65">
        <f t="shared" si="22"/>
        <v>0</v>
      </c>
      <c r="N85" s="65">
        <f t="shared" si="22"/>
        <v>0</v>
      </c>
      <c r="O85" s="77"/>
    </row>
    <row r="86" spans="1:15" s="14" customFormat="1" hidden="1">
      <c r="A86" s="72"/>
      <c r="B86" s="491" t="s">
        <v>514</v>
      </c>
      <c r="C86" s="487"/>
      <c r="D86" s="71"/>
      <c r="E86" s="483">
        <f t="shared" ref="E86:N86" si="23">ROUND(SUM(D85*E16+E85*E17)/12,4)</f>
        <v>0</v>
      </c>
      <c r="F86" s="483">
        <f t="shared" si="23"/>
        <v>0</v>
      </c>
      <c r="G86" s="483">
        <f t="shared" si="23"/>
        <v>0</v>
      </c>
      <c r="H86" s="483">
        <f t="shared" si="23"/>
        <v>0</v>
      </c>
      <c r="I86" s="483">
        <f t="shared" si="23"/>
        <v>0</v>
      </c>
      <c r="J86" s="483">
        <f t="shared" si="23"/>
        <v>0</v>
      </c>
      <c r="K86" s="483">
        <f t="shared" si="23"/>
        <v>0</v>
      </c>
      <c r="L86" s="483">
        <f t="shared" si="23"/>
        <v>0</v>
      </c>
      <c r="M86" s="483">
        <f t="shared" si="23"/>
        <v>0</v>
      </c>
      <c r="N86" s="483">
        <f t="shared" si="23"/>
        <v>0</v>
      </c>
      <c r="O86" s="488"/>
    </row>
    <row r="87" spans="1:15" s="14" customFormat="1" hidden="1">
      <c r="A87" s="72"/>
      <c r="B87" s="480"/>
      <c r="C87" s="487"/>
      <c r="D87" s="71"/>
      <c r="E87" s="483"/>
      <c r="F87" s="483"/>
      <c r="G87" s="483"/>
      <c r="H87" s="483"/>
      <c r="I87" s="483"/>
      <c r="J87" s="483"/>
      <c r="K87" s="483"/>
      <c r="L87" s="483"/>
      <c r="M87" s="483"/>
      <c r="N87" s="483"/>
      <c r="O87" s="488"/>
    </row>
    <row r="88" spans="1:15" s="64" customFormat="1" hidden="1">
      <c r="A88" s="62"/>
      <c r="B88" s="603">
        <f>'1.  LRAMVA Summary'!B39</f>
        <v>0</v>
      </c>
      <c r="C88" s="797">
        <f>'2. LRAMVA Threshold'!N43</f>
        <v>0</v>
      </c>
      <c r="D88" s="46"/>
      <c r="E88" s="46"/>
      <c r="F88" s="46"/>
      <c r="G88" s="46"/>
      <c r="H88" s="46"/>
      <c r="I88" s="46"/>
      <c r="J88" s="46"/>
      <c r="K88" s="46"/>
      <c r="L88" s="46"/>
      <c r="M88" s="46"/>
      <c r="N88" s="46"/>
      <c r="O88" s="69"/>
    </row>
    <row r="89" spans="1:15" s="18" customFormat="1" hidden="1" outlineLevel="1">
      <c r="A89" s="4"/>
      <c r="B89" s="535" t="s">
        <v>511</v>
      </c>
      <c r="C89" s="795"/>
      <c r="D89" s="46"/>
      <c r="E89" s="46"/>
      <c r="F89" s="46"/>
      <c r="G89" s="46"/>
      <c r="H89" s="46"/>
      <c r="I89" s="46"/>
      <c r="J89" s="46"/>
      <c r="K89" s="46"/>
      <c r="L89" s="46"/>
      <c r="M89" s="46"/>
      <c r="N89" s="46"/>
      <c r="O89" s="69"/>
    </row>
    <row r="90" spans="1:15" s="18" customFormat="1" hidden="1" outlineLevel="1">
      <c r="A90" s="4"/>
      <c r="B90" s="535" t="s">
        <v>512</v>
      </c>
      <c r="C90" s="795"/>
      <c r="D90" s="46"/>
      <c r="E90" s="46"/>
      <c r="F90" s="46"/>
      <c r="G90" s="46"/>
      <c r="H90" s="46"/>
      <c r="I90" s="46"/>
      <c r="J90" s="46"/>
      <c r="K90" s="46"/>
      <c r="L90" s="46"/>
      <c r="M90" s="46"/>
      <c r="N90" s="46"/>
      <c r="O90" s="69"/>
    </row>
    <row r="91" spans="1:15" s="18" customFormat="1" hidden="1" outlineLevel="1">
      <c r="A91" s="4"/>
      <c r="B91" s="535" t="s">
        <v>490</v>
      </c>
      <c r="C91" s="795"/>
      <c r="D91" s="46"/>
      <c r="E91" s="46"/>
      <c r="F91" s="46"/>
      <c r="G91" s="46"/>
      <c r="H91" s="46"/>
      <c r="I91" s="46"/>
      <c r="J91" s="46"/>
      <c r="K91" s="46"/>
      <c r="L91" s="46"/>
      <c r="M91" s="46"/>
      <c r="N91" s="46"/>
      <c r="O91" s="69"/>
    </row>
    <row r="92" spans="1:15" s="18" customFormat="1" hidden="1" collapsed="1">
      <c r="A92" s="4"/>
      <c r="B92" s="535" t="s">
        <v>513</v>
      </c>
      <c r="C92" s="798"/>
      <c r="D92" s="65">
        <f>SUM(D88:D91)</f>
        <v>0</v>
      </c>
      <c r="E92" s="65">
        <f>SUM(E88:E91)</f>
        <v>0</v>
      </c>
      <c r="F92" s="65">
        <f t="shared" ref="F92:N92" si="24">SUM(F88:F91)</f>
        <v>0</v>
      </c>
      <c r="G92" s="65">
        <f t="shared" si="24"/>
        <v>0</v>
      </c>
      <c r="H92" s="65">
        <f t="shared" si="24"/>
        <v>0</v>
      </c>
      <c r="I92" s="65">
        <f t="shared" si="24"/>
        <v>0</v>
      </c>
      <c r="J92" s="65">
        <f t="shared" si="24"/>
        <v>0</v>
      </c>
      <c r="K92" s="65">
        <f t="shared" si="24"/>
        <v>0</v>
      </c>
      <c r="L92" s="65">
        <f t="shared" si="24"/>
        <v>0</v>
      </c>
      <c r="M92" s="65">
        <f t="shared" si="24"/>
        <v>0</v>
      </c>
      <c r="N92" s="65">
        <f t="shared" si="24"/>
        <v>0</v>
      </c>
      <c r="O92" s="77"/>
    </row>
    <row r="93" spans="1:15" s="14" customFormat="1" hidden="1">
      <c r="A93" s="72"/>
      <c r="B93" s="491" t="s">
        <v>514</v>
      </c>
      <c r="C93" s="487"/>
      <c r="D93" s="71"/>
      <c r="E93" s="483">
        <f t="shared" ref="E93:M93" si="25">ROUND(SUM(D92*E16+E92*E17)/12,4)</f>
        <v>0</v>
      </c>
      <c r="F93" s="483">
        <f t="shared" si="25"/>
        <v>0</v>
      </c>
      <c r="G93" s="483">
        <f t="shared" si="25"/>
        <v>0</v>
      </c>
      <c r="H93" s="483">
        <f t="shared" si="25"/>
        <v>0</v>
      </c>
      <c r="I93" s="483">
        <f t="shared" si="25"/>
        <v>0</v>
      </c>
      <c r="J93" s="483">
        <f t="shared" si="25"/>
        <v>0</v>
      </c>
      <c r="K93" s="483">
        <f t="shared" si="25"/>
        <v>0</v>
      </c>
      <c r="L93" s="483">
        <f t="shared" si="25"/>
        <v>0</v>
      </c>
      <c r="M93" s="483">
        <f t="shared" si="25"/>
        <v>0</v>
      </c>
      <c r="N93" s="483">
        <f>ROUND(SUM(M92*N16+N92*N17)/12,4)</f>
        <v>0</v>
      </c>
      <c r="O93" s="488"/>
    </row>
    <row r="94" spans="1:15" s="14" customFormat="1" hidden="1">
      <c r="A94" s="72"/>
      <c r="B94" s="480"/>
      <c r="C94" s="487"/>
      <c r="D94" s="71"/>
      <c r="E94" s="483"/>
      <c r="F94" s="483"/>
      <c r="G94" s="483"/>
      <c r="H94" s="483"/>
      <c r="I94" s="483"/>
      <c r="J94" s="483"/>
      <c r="K94" s="483"/>
      <c r="L94" s="483"/>
      <c r="M94" s="483"/>
      <c r="N94" s="483"/>
      <c r="O94" s="488"/>
    </row>
    <row r="95" spans="1:15" s="64" customFormat="1" hidden="1">
      <c r="A95" s="62"/>
      <c r="B95" s="603">
        <f>'1.  LRAMVA Summary'!B40</f>
        <v>0</v>
      </c>
      <c r="C95" s="797">
        <f>'2. LRAMVA Threshold'!O43</f>
        <v>0</v>
      </c>
      <c r="D95" s="46"/>
      <c r="E95" s="46"/>
      <c r="F95" s="46"/>
      <c r="G95" s="46"/>
      <c r="H95" s="46"/>
      <c r="I95" s="46"/>
      <c r="J95" s="46"/>
      <c r="K95" s="46"/>
      <c r="L95" s="46"/>
      <c r="M95" s="46"/>
      <c r="N95" s="46"/>
      <c r="O95" s="69"/>
    </row>
    <row r="96" spans="1:15" s="18" customFormat="1" hidden="1" outlineLevel="1">
      <c r="A96" s="4"/>
      <c r="B96" s="535" t="s">
        <v>511</v>
      </c>
      <c r="C96" s="795"/>
      <c r="D96" s="46"/>
      <c r="E96" s="46"/>
      <c r="F96" s="46"/>
      <c r="G96" s="46"/>
      <c r="H96" s="46"/>
      <c r="I96" s="46"/>
      <c r="J96" s="46"/>
      <c r="K96" s="46"/>
      <c r="L96" s="46"/>
      <c r="M96" s="46"/>
      <c r="N96" s="46"/>
      <c r="O96" s="69"/>
    </row>
    <row r="97" spans="1:15" s="18" customFormat="1" hidden="1" outlineLevel="1">
      <c r="A97" s="4"/>
      <c r="B97" s="535" t="s">
        <v>512</v>
      </c>
      <c r="C97" s="795"/>
      <c r="D97" s="46"/>
      <c r="E97" s="46"/>
      <c r="F97" s="46"/>
      <c r="G97" s="46"/>
      <c r="H97" s="46"/>
      <c r="I97" s="46"/>
      <c r="J97" s="46"/>
      <c r="K97" s="46"/>
      <c r="L97" s="46"/>
      <c r="M97" s="46"/>
      <c r="N97" s="46"/>
      <c r="O97" s="69"/>
    </row>
    <row r="98" spans="1:15" s="18" customFormat="1" hidden="1" outlineLevel="1">
      <c r="A98" s="4"/>
      <c r="B98" s="535" t="s">
        <v>490</v>
      </c>
      <c r="C98" s="795"/>
      <c r="D98" s="46"/>
      <c r="E98" s="46"/>
      <c r="F98" s="46"/>
      <c r="G98" s="46"/>
      <c r="H98" s="46"/>
      <c r="I98" s="46"/>
      <c r="J98" s="46"/>
      <c r="K98" s="46"/>
      <c r="L98" s="46"/>
      <c r="M98" s="46"/>
      <c r="N98" s="46"/>
      <c r="O98" s="69"/>
    </row>
    <row r="99" spans="1:15" s="18" customFormat="1" hidden="1" collapsed="1">
      <c r="A99" s="4"/>
      <c r="B99" s="535" t="s">
        <v>513</v>
      </c>
      <c r="C99" s="798"/>
      <c r="D99" s="65">
        <f>SUM(D95:D98)</f>
        <v>0</v>
      </c>
      <c r="E99" s="65">
        <f>SUM(E95:E98)</f>
        <v>0</v>
      </c>
      <c r="F99" s="65">
        <f t="shared" ref="F99:N99" si="26">SUM(F95:F98)</f>
        <v>0</v>
      </c>
      <c r="G99" s="65">
        <f t="shared" si="26"/>
        <v>0</v>
      </c>
      <c r="H99" s="65">
        <f t="shared" si="26"/>
        <v>0</v>
      </c>
      <c r="I99" s="65">
        <f t="shared" si="26"/>
        <v>0</v>
      </c>
      <c r="J99" s="65">
        <f t="shared" si="26"/>
        <v>0</v>
      </c>
      <c r="K99" s="65">
        <f t="shared" si="26"/>
        <v>0</v>
      </c>
      <c r="L99" s="65">
        <f t="shared" si="26"/>
        <v>0</v>
      </c>
      <c r="M99" s="65">
        <f t="shared" si="26"/>
        <v>0</v>
      </c>
      <c r="N99" s="65">
        <f t="shared" si="26"/>
        <v>0</v>
      </c>
      <c r="O99" s="77"/>
    </row>
    <row r="100" spans="1:15" s="14" customFormat="1" hidden="1">
      <c r="A100" s="72"/>
      <c r="B100" s="491" t="s">
        <v>514</v>
      </c>
      <c r="C100" s="487"/>
      <c r="D100" s="71"/>
      <c r="E100" s="483">
        <f t="shared" ref="E100:M100" si="27">ROUND(SUM(D99*E16+E99*E17)/12,4)</f>
        <v>0</v>
      </c>
      <c r="F100" s="483">
        <f t="shared" si="27"/>
        <v>0</v>
      </c>
      <c r="G100" s="483">
        <f t="shared" si="27"/>
        <v>0</v>
      </c>
      <c r="H100" s="483">
        <f t="shared" si="27"/>
        <v>0</v>
      </c>
      <c r="I100" s="483">
        <f t="shared" si="27"/>
        <v>0</v>
      </c>
      <c r="J100" s="483">
        <f t="shared" si="27"/>
        <v>0</v>
      </c>
      <c r="K100" s="483">
        <f t="shared" si="27"/>
        <v>0</v>
      </c>
      <c r="L100" s="483">
        <f t="shared" si="27"/>
        <v>0</v>
      </c>
      <c r="M100" s="483">
        <f t="shared" si="27"/>
        <v>0</v>
      </c>
      <c r="N100" s="483">
        <f>ROUND(SUM(M99*N16+N99*N17)/12,4)</f>
        <v>0</v>
      </c>
      <c r="O100" s="488"/>
    </row>
    <row r="101" spans="1:15" s="14" customFormat="1" hidden="1">
      <c r="A101" s="72"/>
      <c r="B101" s="480"/>
      <c r="C101" s="487"/>
      <c r="D101" s="71"/>
      <c r="E101" s="483"/>
      <c r="F101" s="483"/>
      <c r="G101" s="483"/>
      <c r="H101" s="483"/>
      <c r="I101" s="483"/>
      <c r="J101" s="483"/>
      <c r="K101" s="483"/>
      <c r="L101" s="483"/>
      <c r="M101" s="483"/>
      <c r="N101" s="483"/>
      <c r="O101" s="488"/>
    </row>
    <row r="102" spans="1:15" s="64" customFormat="1" hidden="1">
      <c r="A102" s="62"/>
      <c r="B102" s="603">
        <f>'1.  LRAMVA Summary'!B41</f>
        <v>0</v>
      </c>
      <c r="C102" s="797">
        <f>'2. LRAMVA Threshold'!P43</f>
        <v>0</v>
      </c>
      <c r="D102" s="46"/>
      <c r="E102" s="46"/>
      <c r="F102" s="46"/>
      <c r="G102" s="46"/>
      <c r="H102" s="46"/>
      <c r="I102" s="46"/>
      <c r="J102" s="46"/>
      <c r="K102" s="46"/>
      <c r="L102" s="46"/>
      <c r="M102" s="46"/>
      <c r="N102" s="46"/>
      <c r="O102" s="69"/>
    </row>
    <row r="103" spans="1:15" s="18" customFormat="1" hidden="1" outlineLevel="1">
      <c r="A103" s="4"/>
      <c r="B103" s="535" t="s">
        <v>511</v>
      </c>
      <c r="C103" s="795"/>
      <c r="D103" s="46"/>
      <c r="E103" s="46"/>
      <c r="F103" s="46"/>
      <c r="G103" s="46"/>
      <c r="H103" s="46"/>
      <c r="I103" s="46"/>
      <c r="J103" s="46"/>
      <c r="K103" s="46"/>
      <c r="L103" s="46"/>
      <c r="M103" s="46"/>
      <c r="N103" s="46"/>
      <c r="O103" s="69"/>
    </row>
    <row r="104" spans="1:15" s="18" customFormat="1" hidden="1" outlineLevel="1">
      <c r="A104" s="4"/>
      <c r="B104" s="535" t="s">
        <v>512</v>
      </c>
      <c r="C104" s="795"/>
      <c r="D104" s="46"/>
      <c r="E104" s="46"/>
      <c r="F104" s="46"/>
      <c r="G104" s="46"/>
      <c r="H104" s="46"/>
      <c r="I104" s="46"/>
      <c r="J104" s="46"/>
      <c r="K104" s="46"/>
      <c r="L104" s="46"/>
      <c r="M104" s="46"/>
      <c r="N104" s="46"/>
      <c r="O104" s="69"/>
    </row>
    <row r="105" spans="1:15" s="18" customFormat="1" hidden="1" outlineLevel="1">
      <c r="A105" s="4"/>
      <c r="B105" s="535" t="s">
        <v>490</v>
      </c>
      <c r="C105" s="795"/>
      <c r="D105" s="46"/>
      <c r="E105" s="46"/>
      <c r="F105" s="46"/>
      <c r="G105" s="46"/>
      <c r="H105" s="46"/>
      <c r="I105" s="46"/>
      <c r="J105" s="46"/>
      <c r="K105" s="46"/>
      <c r="L105" s="46"/>
      <c r="M105" s="46"/>
      <c r="N105" s="46"/>
      <c r="O105" s="69"/>
    </row>
    <row r="106" spans="1:15" s="18" customFormat="1" hidden="1" collapsed="1">
      <c r="A106" s="4"/>
      <c r="B106" s="535" t="s">
        <v>513</v>
      </c>
      <c r="C106" s="798"/>
      <c r="D106" s="65">
        <f>SUM(D102:D105)</f>
        <v>0</v>
      </c>
      <c r="E106" s="65">
        <f>SUM(E102:E105)</f>
        <v>0</v>
      </c>
      <c r="F106" s="65">
        <f>SUM(F102:F105)</f>
        <v>0</v>
      </c>
      <c r="G106" s="65">
        <f t="shared" ref="G106:N106" si="28">SUM(G102:G105)</f>
        <v>0</v>
      </c>
      <c r="H106" s="65">
        <f t="shared" si="28"/>
        <v>0</v>
      </c>
      <c r="I106" s="65">
        <f t="shared" si="28"/>
        <v>0</v>
      </c>
      <c r="J106" s="65">
        <f t="shared" si="28"/>
        <v>0</v>
      </c>
      <c r="K106" s="65">
        <f t="shared" si="28"/>
        <v>0</v>
      </c>
      <c r="L106" s="65">
        <f t="shared" si="28"/>
        <v>0</v>
      </c>
      <c r="M106" s="65">
        <f t="shared" si="28"/>
        <v>0</v>
      </c>
      <c r="N106" s="65">
        <f t="shared" si="28"/>
        <v>0</v>
      </c>
      <c r="O106" s="77"/>
    </row>
    <row r="107" spans="1:15" s="14" customFormat="1" hidden="1">
      <c r="A107" s="72"/>
      <c r="B107" s="491" t="s">
        <v>514</v>
      </c>
      <c r="C107" s="487"/>
      <c r="D107" s="71"/>
      <c r="E107" s="483">
        <f t="shared" ref="E107:M107" si="29">ROUND(SUM(D106*E16+E106*E17)/12,4)</f>
        <v>0</v>
      </c>
      <c r="F107" s="483">
        <f t="shared" si="29"/>
        <v>0</v>
      </c>
      <c r="G107" s="483">
        <f t="shared" si="29"/>
        <v>0</v>
      </c>
      <c r="H107" s="483">
        <f t="shared" si="29"/>
        <v>0</v>
      </c>
      <c r="I107" s="483">
        <f t="shared" si="29"/>
        <v>0</v>
      </c>
      <c r="J107" s="483">
        <f t="shared" si="29"/>
        <v>0</v>
      </c>
      <c r="K107" s="483">
        <f t="shared" si="29"/>
        <v>0</v>
      </c>
      <c r="L107" s="483">
        <f t="shared" si="29"/>
        <v>0</v>
      </c>
      <c r="M107" s="483">
        <f t="shared" si="29"/>
        <v>0</v>
      </c>
      <c r="N107" s="483">
        <f>ROUND(SUM(M106*N16+N106*N17)/12,4)</f>
        <v>0</v>
      </c>
      <c r="O107" s="488"/>
    </row>
    <row r="108" spans="1:15" s="14" customFormat="1" hidden="1">
      <c r="A108" s="72"/>
      <c r="B108" s="480"/>
      <c r="C108" s="487"/>
      <c r="D108" s="71"/>
      <c r="E108" s="483"/>
      <c r="F108" s="483"/>
      <c r="G108" s="483"/>
      <c r="H108" s="483"/>
      <c r="I108" s="483"/>
      <c r="J108" s="483"/>
      <c r="K108" s="483"/>
      <c r="L108" s="483"/>
      <c r="M108" s="483"/>
      <c r="N108" s="483"/>
      <c r="O108" s="488"/>
    </row>
    <row r="109" spans="1:15" s="64" customFormat="1" hidden="1">
      <c r="A109" s="62"/>
      <c r="B109" s="603">
        <f>'1.  LRAMVA Summary'!B42</f>
        <v>0</v>
      </c>
      <c r="C109" s="797">
        <f>'2. LRAMVA Threshold'!Q43</f>
        <v>0</v>
      </c>
      <c r="D109" s="46"/>
      <c r="E109" s="46"/>
      <c r="F109" s="46"/>
      <c r="G109" s="46"/>
      <c r="H109" s="46"/>
      <c r="I109" s="46"/>
      <c r="J109" s="46"/>
      <c r="K109" s="46"/>
      <c r="L109" s="46"/>
      <c r="M109" s="46"/>
      <c r="N109" s="46"/>
      <c r="O109" s="69"/>
    </row>
    <row r="110" spans="1:15" s="18" customFormat="1" hidden="1" outlineLevel="1">
      <c r="A110" s="4"/>
      <c r="B110" s="535" t="s">
        <v>511</v>
      </c>
      <c r="C110" s="795"/>
      <c r="D110" s="46"/>
      <c r="E110" s="46"/>
      <c r="F110" s="46"/>
      <c r="G110" s="46"/>
      <c r="H110" s="46"/>
      <c r="I110" s="46"/>
      <c r="J110" s="46"/>
      <c r="K110" s="46"/>
      <c r="L110" s="46"/>
      <c r="M110" s="46"/>
      <c r="N110" s="46"/>
      <c r="O110" s="69"/>
    </row>
    <row r="111" spans="1:15" s="18" customFormat="1" hidden="1" outlineLevel="1">
      <c r="A111" s="4"/>
      <c r="B111" s="535" t="s">
        <v>512</v>
      </c>
      <c r="C111" s="795"/>
      <c r="D111" s="46"/>
      <c r="E111" s="46"/>
      <c r="F111" s="46"/>
      <c r="G111" s="46"/>
      <c r="H111" s="46"/>
      <c r="I111" s="46"/>
      <c r="J111" s="46"/>
      <c r="K111" s="46"/>
      <c r="L111" s="46"/>
      <c r="M111" s="46"/>
      <c r="N111" s="46"/>
      <c r="O111" s="69"/>
    </row>
    <row r="112" spans="1:15" s="18" customFormat="1" hidden="1" outlineLevel="1">
      <c r="A112" s="4"/>
      <c r="B112" s="535" t="s">
        <v>490</v>
      </c>
      <c r="C112" s="795"/>
      <c r="D112" s="46"/>
      <c r="E112" s="46"/>
      <c r="F112" s="46"/>
      <c r="G112" s="46"/>
      <c r="H112" s="46"/>
      <c r="I112" s="46"/>
      <c r="J112" s="46"/>
      <c r="K112" s="46"/>
      <c r="L112" s="46"/>
      <c r="M112" s="46"/>
      <c r="N112" s="46"/>
      <c r="O112" s="69"/>
    </row>
    <row r="113" spans="1:17" s="18" customFormat="1" hidden="1" collapsed="1">
      <c r="A113" s="4"/>
      <c r="B113" s="535" t="s">
        <v>513</v>
      </c>
      <c r="C113" s="798"/>
      <c r="D113" s="65">
        <f>SUM(D109:D112)</f>
        <v>0</v>
      </c>
      <c r="E113" s="65">
        <f>SUM(E109:E112)</f>
        <v>0</v>
      </c>
      <c r="F113" s="65">
        <f>SUM(F109:F112)</f>
        <v>0</v>
      </c>
      <c r="G113" s="65">
        <f>SUM(G109:G112)</f>
        <v>0</v>
      </c>
      <c r="H113" s="65">
        <f t="shared" ref="H113:N113" si="30">SUM(H109:H112)</f>
        <v>0</v>
      </c>
      <c r="I113" s="65">
        <f t="shared" si="30"/>
        <v>0</v>
      </c>
      <c r="J113" s="65">
        <f t="shared" si="30"/>
        <v>0</v>
      </c>
      <c r="K113" s="65">
        <f t="shared" si="30"/>
        <v>0</v>
      </c>
      <c r="L113" s="65">
        <f t="shared" si="30"/>
        <v>0</v>
      </c>
      <c r="M113" s="65">
        <f t="shared" si="30"/>
        <v>0</v>
      </c>
      <c r="N113" s="65">
        <f t="shared" si="30"/>
        <v>0</v>
      </c>
      <c r="O113" s="77"/>
    </row>
    <row r="114" spans="1:17" s="14" customFormat="1" hidden="1">
      <c r="A114" s="72"/>
      <c r="B114" s="491" t="s">
        <v>514</v>
      </c>
      <c r="C114" s="487"/>
      <c r="D114" s="71"/>
      <c r="E114" s="483">
        <f t="shared" ref="E114:M114" si="31">ROUND(SUM(D113*E16+E113*E17)/12,4)</f>
        <v>0</v>
      </c>
      <c r="F114" s="483">
        <f t="shared" si="31"/>
        <v>0</v>
      </c>
      <c r="G114" s="483">
        <f t="shared" si="31"/>
        <v>0</v>
      </c>
      <c r="H114" s="483">
        <f t="shared" si="31"/>
        <v>0</v>
      </c>
      <c r="I114" s="483">
        <f t="shared" si="31"/>
        <v>0</v>
      </c>
      <c r="J114" s="483">
        <f t="shared" si="31"/>
        <v>0</v>
      </c>
      <c r="K114" s="483">
        <f t="shared" si="31"/>
        <v>0</v>
      </c>
      <c r="L114" s="483">
        <f t="shared" si="31"/>
        <v>0</v>
      </c>
      <c r="M114" s="483">
        <f t="shared" si="31"/>
        <v>0</v>
      </c>
      <c r="N114" s="483">
        <f>ROUND(SUM(M113*N16+N113*N17)/12,4)</f>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606</v>
      </c>
      <c r="C116" s="97"/>
      <c r="D116" s="498"/>
      <c r="E116" s="498"/>
      <c r="F116" s="498"/>
      <c r="G116" s="498"/>
      <c r="H116" s="498"/>
      <c r="I116" s="498"/>
      <c r="J116" s="498"/>
      <c r="K116" s="498"/>
      <c r="L116" s="498"/>
      <c r="M116" s="498"/>
      <c r="N116" s="498"/>
      <c r="O116" s="498"/>
    </row>
    <row r="119" spans="1:17" ht="15.75">
      <c r="B119" s="117" t="s">
        <v>484</v>
      </c>
      <c r="J119" s="18"/>
    </row>
    <row r="120" spans="1:17" s="14" customFormat="1" ht="75.75" customHeight="1">
      <c r="A120" s="72"/>
      <c r="B120" s="802" t="s">
        <v>663</v>
      </c>
      <c r="C120" s="802"/>
      <c r="D120" s="802"/>
      <c r="E120" s="802"/>
      <c r="F120" s="802"/>
      <c r="G120" s="802"/>
      <c r="H120" s="802"/>
      <c r="I120" s="802"/>
      <c r="J120" s="802"/>
      <c r="K120" s="802"/>
      <c r="L120" s="802"/>
      <c r="M120" s="802"/>
      <c r="N120" s="802"/>
      <c r="O120" s="802"/>
      <c r="P120" s="802"/>
    </row>
    <row r="121" spans="1:17" s="18" customFormat="1" ht="9" customHeight="1">
      <c r="A121" s="4"/>
      <c r="B121" s="117"/>
      <c r="C121" s="78"/>
    </row>
    <row r="122" spans="1:17" ht="63.75" customHeight="1">
      <c r="B122" s="243" t="s">
        <v>234</v>
      </c>
      <c r="C122" s="243" t="str">
        <f>'1.  LRAMVA Summary'!D52</f>
        <v>Residential</v>
      </c>
      <c r="D122" s="243" t="str">
        <f>'1.  LRAMVA Summary'!E52</f>
        <v>GS&lt;50 kW</v>
      </c>
      <c r="E122" s="243" t="str">
        <f>'1.  LRAMVA Summary'!F52</f>
        <v>GS&gt;50 KW</v>
      </c>
      <c r="F122" s="243" t="str">
        <f>'1.  LRAMVA Summary'!G52</f>
        <v>Street Lights</v>
      </c>
      <c r="G122" s="243" t="str">
        <f>'1.  LRAMVA Summary'!H52</f>
        <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f>'1.  LRAMVA Summary'!H53</f>
        <v>0</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2">HLOOKUP(B124,$E$15:$O$114,9,FALSE)</f>
        <v>1.9400000000000001E-2</v>
      </c>
      <c r="D124" s="681">
        <f>HLOOKUP(B124,$E$15:$O$114,16,FALSE)</f>
        <v>1.54E-2</v>
      </c>
      <c r="E124" s="682">
        <f>HLOOKUP(B124,$E$15:$O$114,23,FALSE)</f>
        <v>2.9674999999999998</v>
      </c>
      <c r="F124" s="681">
        <f>HLOOKUP(B124,$E$15:$O$114,30,FALSE)</f>
        <v>8.5460999999999991</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2"/>
        <v>1.95E-2</v>
      </c>
      <c r="D125" s="684">
        <f>HLOOKUP(B125,$E$15:$O$114,16,FALSE)</f>
        <v>1.55E-2</v>
      </c>
      <c r="E125" s="685">
        <f>HLOOKUP(B125,$E$15:$O$114,23,FALSE)</f>
        <v>2.9866999999999999</v>
      </c>
      <c r="F125" s="684">
        <f>HLOOKUP(B125,$E$15:$O$114,30,FALSE)</f>
        <v>8.6013999999999999</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3">HLOOKUP(B125,$E$15:$O$114,100,FALSE)</f>
        <v>0</v>
      </c>
    </row>
    <row r="126" spans="1:17">
      <c r="B126" s="500">
        <v>2013</v>
      </c>
      <c r="C126" s="683">
        <f t="shared" si="32"/>
        <v>1.9900000000000001E-2</v>
      </c>
      <c r="D126" s="684">
        <f t="shared" ref="D126:D133" si="34">HLOOKUP(B126,$E$15:$O$114,16,FALSE)</f>
        <v>1.5699999999999999E-2</v>
      </c>
      <c r="E126" s="685">
        <f t="shared" ref="E126:E133" si="35">HLOOKUP(B126,$E$15:$O$114,23,FALSE)</f>
        <v>3.0550999999999999</v>
      </c>
      <c r="F126" s="684">
        <f t="shared" ref="F126:F133" si="36">HLOOKUP(B126,$E$15:$O$114,30,FALSE)</f>
        <v>8.5136000000000003</v>
      </c>
      <c r="G126" s="685">
        <f t="shared" ref="G126:G132" si="37">HLOOKUP(B126,$E$15:$O$114,37,FALSE)</f>
        <v>0</v>
      </c>
      <c r="H126" s="684">
        <f t="shared" ref="H126:H133" si="38">HLOOKUP(B126,$E$15:$O$114,44,FALSE)</f>
        <v>0</v>
      </c>
      <c r="I126" s="685">
        <f t="shared" ref="I126:I133" si="39">HLOOKUP(B126,$E$15:$O$114,51,FALSE)</f>
        <v>0</v>
      </c>
      <c r="J126" s="685">
        <f t="shared" ref="J126:J133" si="40">HLOOKUP(B126,$E$15:$O$114,58,FALSE)</f>
        <v>0</v>
      </c>
      <c r="K126" s="685">
        <f t="shared" ref="K126:K133" si="41">HLOOKUP(B126,$E$15:$O$114,65,FALSE)</f>
        <v>0</v>
      </c>
      <c r="L126" s="685">
        <f>HLOOKUP(B126,$E$15:$O$114,72,FALSE)</f>
        <v>0</v>
      </c>
      <c r="M126" s="685">
        <f t="shared" ref="M126:M133" si="42">HLOOKUP(B126,$E$15:$O$114,79,FALSE)</f>
        <v>0</v>
      </c>
      <c r="N126" s="685">
        <f t="shared" ref="N126:N133" si="43">HLOOKUP(B126,$E$15:$O$114,86,FALSE)</f>
        <v>0</v>
      </c>
      <c r="O126" s="685">
        <f t="shared" ref="O126:O133" si="44">HLOOKUP(B126,$E$15:$O$114,93,FALSE)</f>
        <v>0</v>
      </c>
      <c r="P126" s="685">
        <f t="shared" si="33"/>
        <v>0</v>
      </c>
    </row>
    <row r="127" spans="1:17">
      <c r="B127" s="500">
        <v>2014</v>
      </c>
      <c r="C127" s="683">
        <f t="shared" si="32"/>
        <v>2.0199999999999999E-2</v>
      </c>
      <c r="D127" s="684">
        <f>HLOOKUP(B127,$E$15:$O$114,16,FALSE)</f>
        <v>1.5900000000000001E-2</v>
      </c>
      <c r="E127" s="685">
        <f>HLOOKUP(B127,$E$15:$O$114,23,FALSE)</f>
        <v>3.1105999999999998</v>
      </c>
      <c r="F127" s="684">
        <f>HLOOKUP(B127,$E$15:$O$114,30,FALSE)</f>
        <v>8.5276999999999994</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2"/>
        <v>2.0400000000000001E-2</v>
      </c>
      <c r="D128" s="684">
        <f t="shared" si="34"/>
        <v>1.61E-2</v>
      </c>
      <c r="E128" s="685">
        <f t="shared" si="35"/>
        <v>3.1474000000000002</v>
      </c>
      <c r="F128" s="684">
        <f t="shared" si="36"/>
        <v>8.6286000000000005</v>
      </c>
      <c r="G128" s="685">
        <f t="shared" si="37"/>
        <v>0</v>
      </c>
      <c r="H128" s="684">
        <f t="shared" si="38"/>
        <v>0</v>
      </c>
      <c r="I128" s="685">
        <f t="shared" si="39"/>
        <v>0</v>
      </c>
      <c r="J128" s="685">
        <f t="shared" si="40"/>
        <v>0</v>
      </c>
      <c r="K128" s="685">
        <f t="shared" si="41"/>
        <v>0</v>
      </c>
      <c r="L128" s="685">
        <f t="shared" ref="L128:L133" si="45">HLOOKUP(B128,$E$15:$O$114,72,FALSE)</f>
        <v>0</v>
      </c>
      <c r="M128" s="685">
        <f t="shared" si="42"/>
        <v>0</v>
      </c>
      <c r="N128" s="685">
        <f t="shared" si="43"/>
        <v>0</v>
      </c>
      <c r="O128" s="685">
        <f t="shared" si="44"/>
        <v>0</v>
      </c>
      <c r="P128" s="685">
        <f t="shared" si="33"/>
        <v>0</v>
      </c>
    </row>
    <row r="129" spans="2:16">
      <c r="B129" s="500">
        <v>2016</v>
      </c>
      <c r="C129" s="683">
        <f t="shared" si="32"/>
        <v>1.7299999999999999E-2</v>
      </c>
      <c r="D129" s="684">
        <f t="shared" si="34"/>
        <v>1.6400000000000001E-2</v>
      </c>
      <c r="E129" s="685">
        <f t="shared" si="35"/>
        <v>3.1941000000000002</v>
      </c>
      <c r="F129" s="684">
        <f t="shared" si="36"/>
        <v>8.7567000000000004</v>
      </c>
      <c r="G129" s="685">
        <f t="shared" si="37"/>
        <v>0</v>
      </c>
      <c r="H129" s="684">
        <f t="shared" si="38"/>
        <v>0</v>
      </c>
      <c r="I129" s="685">
        <f t="shared" si="39"/>
        <v>0</v>
      </c>
      <c r="J129" s="685">
        <f t="shared" si="40"/>
        <v>0</v>
      </c>
      <c r="K129" s="685">
        <f t="shared" si="41"/>
        <v>0</v>
      </c>
      <c r="L129" s="685">
        <f t="shared" si="45"/>
        <v>0</v>
      </c>
      <c r="M129" s="685">
        <f t="shared" si="42"/>
        <v>0</v>
      </c>
      <c r="N129" s="685">
        <f t="shared" si="43"/>
        <v>0</v>
      </c>
      <c r="O129" s="685">
        <f t="shared" si="44"/>
        <v>0</v>
      </c>
      <c r="P129" s="685">
        <f t="shared" si="33"/>
        <v>0</v>
      </c>
    </row>
    <row r="130" spans="2:16">
      <c r="B130" s="500">
        <v>2017</v>
      </c>
      <c r="C130" s="683">
        <f>HLOOKUP(B130,$E$15:$O$114,9,FALSE)</f>
        <v>1.24E-2</v>
      </c>
      <c r="D130" s="684">
        <f t="shared" si="34"/>
        <v>1.66E-2</v>
      </c>
      <c r="E130" s="685">
        <f t="shared" si="35"/>
        <v>3.2425999999999999</v>
      </c>
      <c r="F130" s="684">
        <f t="shared" si="36"/>
        <v>8.8894000000000002</v>
      </c>
      <c r="G130" s="685">
        <f t="shared" si="37"/>
        <v>0</v>
      </c>
      <c r="H130" s="684">
        <f t="shared" si="38"/>
        <v>0</v>
      </c>
      <c r="I130" s="685">
        <f t="shared" si="39"/>
        <v>0</v>
      </c>
      <c r="J130" s="685">
        <f t="shared" si="40"/>
        <v>0</v>
      </c>
      <c r="K130" s="685">
        <f t="shared" si="41"/>
        <v>0</v>
      </c>
      <c r="L130" s="685">
        <f t="shared" si="45"/>
        <v>0</v>
      </c>
      <c r="M130" s="685">
        <f t="shared" si="42"/>
        <v>0</v>
      </c>
      <c r="N130" s="685">
        <f t="shared" si="43"/>
        <v>0</v>
      </c>
      <c r="O130" s="685">
        <f t="shared" si="44"/>
        <v>0</v>
      </c>
      <c r="P130" s="685">
        <f t="shared" si="33"/>
        <v>0</v>
      </c>
    </row>
    <row r="131" spans="2:16">
      <c r="B131" s="500">
        <v>2018</v>
      </c>
      <c r="C131" s="683">
        <f t="shared" ref="C131:C132" si="46">HLOOKUP(B131,$E$15:$O$114,9,FALSE)</f>
        <v>7.1999999999999998E-3</v>
      </c>
      <c r="D131" s="684">
        <f t="shared" si="34"/>
        <v>1.6799999999999999E-2</v>
      </c>
      <c r="E131" s="685">
        <f t="shared" si="35"/>
        <v>3.2744</v>
      </c>
      <c r="F131" s="684">
        <f t="shared" si="36"/>
        <v>8.9766999999999992</v>
      </c>
      <c r="G131" s="685">
        <f t="shared" si="37"/>
        <v>0</v>
      </c>
      <c r="H131" s="684">
        <f t="shared" si="38"/>
        <v>0</v>
      </c>
      <c r="I131" s="685">
        <f t="shared" si="39"/>
        <v>0</v>
      </c>
      <c r="J131" s="685">
        <f t="shared" si="40"/>
        <v>0</v>
      </c>
      <c r="K131" s="685">
        <f t="shared" si="41"/>
        <v>0</v>
      </c>
      <c r="L131" s="685">
        <f t="shared" si="45"/>
        <v>0</v>
      </c>
      <c r="M131" s="685">
        <f t="shared" si="42"/>
        <v>0</v>
      </c>
      <c r="N131" s="685">
        <f t="shared" si="43"/>
        <v>0</v>
      </c>
      <c r="O131" s="685">
        <f t="shared" si="44"/>
        <v>0</v>
      </c>
      <c r="P131" s="685">
        <f t="shared" si="33"/>
        <v>0</v>
      </c>
    </row>
    <row r="132" spans="2:16">
      <c r="B132" s="500">
        <v>2019</v>
      </c>
      <c r="C132" s="683">
        <f t="shared" si="46"/>
        <v>1.8E-3</v>
      </c>
      <c r="D132" s="684">
        <f t="shared" si="34"/>
        <v>1.6899999999999998E-2</v>
      </c>
      <c r="E132" s="685">
        <f t="shared" si="35"/>
        <v>3.3054999999999999</v>
      </c>
      <c r="F132" s="684">
        <f t="shared" si="36"/>
        <v>9.0619999999999994</v>
      </c>
      <c r="G132" s="685">
        <f t="shared" si="37"/>
        <v>0</v>
      </c>
      <c r="H132" s="684">
        <f t="shared" si="38"/>
        <v>0</v>
      </c>
      <c r="I132" s="685">
        <f t="shared" si="39"/>
        <v>0</v>
      </c>
      <c r="J132" s="685">
        <f t="shared" si="40"/>
        <v>0</v>
      </c>
      <c r="K132" s="685">
        <f t="shared" si="41"/>
        <v>0</v>
      </c>
      <c r="L132" s="685">
        <f t="shared" si="45"/>
        <v>0</v>
      </c>
      <c r="M132" s="685">
        <f t="shared" si="42"/>
        <v>0</v>
      </c>
      <c r="N132" s="685">
        <f t="shared" si="43"/>
        <v>0</v>
      </c>
      <c r="O132" s="685">
        <f t="shared" si="44"/>
        <v>0</v>
      </c>
      <c r="P132" s="685">
        <f t="shared" si="33"/>
        <v>0</v>
      </c>
    </row>
    <row r="133" spans="2:16">
      <c r="B133" s="501">
        <v>2020</v>
      </c>
      <c r="C133" s="686">
        <f>HLOOKUP(B133,$E$15:$O$114,9,FALSE)</f>
        <v>0</v>
      </c>
      <c r="D133" s="687">
        <f t="shared" si="34"/>
        <v>1.72E-2</v>
      </c>
      <c r="E133" s="688">
        <f t="shared" si="35"/>
        <v>3.4986999999999999</v>
      </c>
      <c r="F133" s="687">
        <f t="shared" si="36"/>
        <v>5.5930999999999997</v>
      </c>
      <c r="G133" s="688">
        <f>HLOOKUP(B133,$E$15:$O$114,37,FALSE)</f>
        <v>0</v>
      </c>
      <c r="H133" s="687">
        <f t="shared" si="38"/>
        <v>0</v>
      </c>
      <c r="I133" s="688">
        <f t="shared" si="39"/>
        <v>0</v>
      </c>
      <c r="J133" s="688">
        <f t="shared" si="40"/>
        <v>0</v>
      </c>
      <c r="K133" s="688">
        <f t="shared" si="41"/>
        <v>0</v>
      </c>
      <c r="L133" s="688">
        <f t="shared" si="45"/>
        <v>0</v>
      </c>
      <c r="M133" s="688">
        <f t="shared" si="42"/>
        <v>0</v>
      </c>
      <c r="N133" s="688">
        <f t="shared" si="43"/>
        <v>0</v>
      </c>
      <c r="O133" s="688">
        <f t="shared" si="44"/>
        <v>0</v>
      </c>
      <c r="P133" s="688">
        <f t="shared" si="33"/>
        <v>0</v>
      </c>
    </row>
    <row r="134" spans="2:16" ht="18.75" customHeight="1">
      <c r="B134" s="497" t="s">
        <v>622</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5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view="pageBreakPreview" topLeftCell="A19" zoomScale="80" zoomScaleNormal="90" zoomScaleSheetLayoutView="80" zoomScalePageLayoutView="85" workbookViewId="0">
      <selection activeCell="J477" sqref="J477"/>
    </sheetView>
  </sheetViews>
  <sheetFormatPr defaultColWidth="9" defaultRowHeight="14.25" outlineLevelRow="1" outlineLevelCol="1"/>
  <cols>
    <col min="1" max="1" width="4.5703125" style="508" customWidth="1"/>
    <col min="2" max="2" width="43.5703125" style="253" customWidth="1"/>
    <col min="3" max="3" width="14" style="253" customWidth="1"/>
    <col min="4" max="4" width="18" style="252" hidden="1" customWidth="1"/>
    <col min="5" max="8" width="10.42578125" style="252" hidden="1" customWidth="1" outlineLevel="1"/>
    <col min="9" max="13" width="10.140625" style="252" bestFit="1" customWidth="1" outlineLevel="1"/>
    <col min="14" max="14" width="12.42578125" style="252" customWidth="1" outlineLevel="1"/>
    <col min="15" max="15" width="17.5703125" style="252" hidden="1" customWidth="1"/>
    <col min="16" max="19" width="9.42578125" style="252" hidden="1" customWidth="1" outlineLevel="1"/>
    <col min="20" max="24" width="9.42578125" style="252" customWidth="1" outlineLevel="1"/>
    <col min="25" max="25" width="14" style="254" customWidth="1"/>
    <col min="26" max="26" width="14.5703125" style="254" customWidth="1"/>
    <col min="27" max="27" width="17" style="254" customWidth="1"/>
    <col min="28" max="28" width="17.5703125" style="254" customWidth="1"/>
    <col min="29" max="29" width="14.5703125" style="254" customWidth="1"/>
    <col min="30" max="35" width="14.5703125" style="254" hidden="1" customWidth="1"/>
    <col min="36" max="38" width="15" style="254" hidden="1" customWidth="1"/>
    <col min="39" max="39" width="14.28515625" style="255" customWidth="1"/>
    <col min="40" max="40" width="14.5703125" style="252" customWidth="1"/>
    <col min="41" max="41" width="15" style="252" customWidth="1"/>
    <col min="42" max="42" width="14" style="252" customWidth="1"/>
    <col min="43" max="43" width="9.5703125" style="252" customWidth="1"/>
    <col min="44" max="44" width="11" style="252" customWidth="1"/>
    <col min="45" max="45" width="12" style="252" customWidth="1"/>
    <col min="46" max="46" width="6.42578125" style="252" bestFit="1" customWidth="1"/>
    <col min="47" max="51" width="9" style="252"/>
    <col min="52" max="52" width="6.42578125" style="252" bestFit="1" customWidth="1"/>
    <col min="53" max="16384" width="9" style="252"/>
  </cols>
  <sheetData>
    <row r="1" spans="1:39" ht="164.25" customHeight="1"/>
    <row r="2" spans="1:39" ht="23.25" customHeight="1" thickBot="1"/>
    <row r="3" spans="1:39" ht="25.5" customHeight="1" thickBot="1">
      <c r="B3" s="816"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16"/>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799" t="s">
        <v>551</v>
      </c>
      <c r="D5" s="800"/>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16" t="s">
        <v>505</v>
      </c>
      <c r="C7" s="815" t="s">
        <v>623</v>
      </c>
      <c r="D7" s="815"/>
      <c r="E7" s="815"/>
      <c r="F7" s="815"/>
      <c r="G7" s="815"/>
      <c r="H7" s="815"/>
      <c r="I7" s="815"/>
      <c r="J7" s="815"/>
      <c r="K7" s="815"/>
      <c r="L7" s="815"/>
      <c r="M7" s="815"/>
      <c r="N7" s="815"/>
      <c r="O7" s="815"/>
      <c r="P7" s="815"/>
      <c r="Q7" s="815"/>
      <c r="R7" s="815"/>
      <c r="S7" s="815"/>
      <c r="T7" s="815"/>
      <c r="U7" s="815"/>
      <c r="V7" s="815"/>
      <c r="W7" s="815"/>
      <c r="X7" s="815"/>
      <c r="Y7" s="605"/>
      <c r="Z7" s="605"/>
      <c r="AA7" s="605"/>
      <c r="AB7" s="605"/>
      <c r="AC7" s="605"/>
      <c r="AD7" s="605"/>
      <c r="AE7" s="269"/>
      <c r="AF7" s="269"/>
      <c r="AG7" s="269"/>
      <c r="AH7" s="269"/>
      <c r="AI7" s="269"/>
      <c r="AJ7" s="269"/>
      <c r="AK7" s="269"/>
      <c r="AL7" s="269"/>
    </row>
    <row r="8" spans="1:39" s="270" customFormat="1" ht="58.5" customHeight="1">
      <c r="A8" s="508"/>
      <c r="B8" s="816"/>
      <c r="C8" s="815" t="s">
        <v>564</v>
      </c>
      <c r="D8" s="815"/>
      <c r="E8" s="815"/>
      <c r="F8" s="815"/>
      <c r="G8" s="815"/>
      <c r="H8" s="815"/>
      <c r="I8" s="815"/>
      <c r="J8" s="815"/>
      <c r="K8" s="815"/>
      <c r="L8" s="815"/>
      <c r="M8" s="815"/>
      <c r="N8" s="815"/>
      <c r="O8" s="815"/>
      <c r="P8" s="815"/>
      <c r="Q8" s="815"/>
      <c r="R8" s="815"/>
      <c r="S8" s="815"/>
      <c r="T8" s="815"/>
      <c r="U8" s="815"/>
      <c r="V8" s="815"/>
      <c r="W8" s="815"/>
      <c r="X8" s="815"/>
      <c r="Y8" s="605"/>
      <c r="Z8" s="605"/>
      <c r="AA8" s="605"/>
      <c r="AB8" s="605"/>
      <c r="AC8" s="605"/>
      <c r="AD8" s="605"/>
      <c r="AE8" s="271"/>
      <c r="AF8" s="254"/>
      <c r="AG8" s="254"/>
      <c r="AH8" s="254"/>
      <c r="AI8" s="254"/>
      <c r="AJ8" s="254"/>
      <c r="AK8" s="254"/>
      <c r="AL8" s="254"/>
      <c r="AM8" s="255"/>
    </row>
    <row r="9" spans="1:39" s="270" customFormat="1" ht="57.75" customHeight="1">
      <c r="A9" s="508"/>
      <c r="B9" s="272"/>
      <c r="C9" s="815" t="s">
        <v>563</v>
      </c>
      <c r="D9" s="815"/>
      <c r="E9" s="815"/>
      <c r="F9" s="815"/>
      <c r="G9" s="815"/>
      <c r="H9" s="815"/>
      <c r="I9" s="815"/>
      <c r="J9" s="815"/>
      <c r="K9" s="815"/>
      <c r="L9" s="815"/>
      <c r="M9" s="815"/>
      <c r="N9" s="815"/>
      <c r="O9" s="815"/>
      <c r="P9" s="815"/>
      <c r="Q9" s="815"/>
      <c r="R9" s="815"/>
      <c r="S9" s="815"/>
      <c r="T9" s="815"/>
      <c r="U9" s="815"/>
      <c r="V9" s="815"/>
      <c r="W9" s="815"/>
      <c r="X9" s="815"/>
      <c r="Y9" s="605"/>
      <c r="Z9" s="605"/>
      <c r="AA9" s="605"/>
      <c r="AB9" s="605"/>
      <c r="AC9" s="605"/>
      <c r="AD9" s="605"/>
      <c r="AE9" s="271"/>
      <c r="AF9" s="254"/>
      <c r="AG9" s="254"/>
      <c r="AH9" s="254"/>
      <c r="AI9" s="254"/>
      <c r="AJ9" s="254"/>
      <c r="AK9" s="254"/>
      <c r="AL9" s="254"/>
      <c r="AM9" s="255"/>
    </row>
    <row r="10" spans="1:39" ht="41.25" customHeight="1">
      <c r="B10" s="274"/>
      <c r="C10" s="815" t="s">
        <v>625</v>
      </c>
      <c r="D10" s="815"/>
      <c r="E10" s="815"/>
      <c r="F10" s="815"/>
      <c r="G10" s="815"/>
      <c r="H10" s="815"/>
      <c r="I10" s="815"/>
      <c r="J10" s="815"/>
      <c r="K10" s="815"/>
      <c r="L10" s="815"/>
      <c r="M10" s="815"/>
      <c r="N10" s="815"/>
      <c r="O10" s="815"/>
      <c r="P10" s="815"/>
      <c r="Q10" s="815"/>
      <c r="R10" s="815"/>
      <c r="S10" s="815"/>
      <c r="T10" s="815"/>
      <c r="U10" s="815"/>
      <c r="V10" s="815"/>
      <c r="W10" s="815"/>
      <c r="X10" s="815"/>
      <c r="Y10" s="605"/>
      <c r="Z10" s="605"/>
      <c r="AA10" s="605"/>
      <c r="AB10" s="605"/>
      <c r="AC10" s="605"/>
      <c r="AD10" s="605"/>
      <c r="AE10" s="271"/>
      <c r="AF10" s="275"/>
      <c r="AG10" s="275"/>
      <c r="AH10" s="275"/>
      <c r="AI10" s="275"/>
      <c r="AJ10" s="275"/>
      <c r="AK10" s="275"/>
      <c r="AL10" s="275"/>
    </row>
    <row r="11" spans="1:39" ht="53.25" customHeight="1">
      <c r="C11" s="815" t="s">
        <v>612</v>
      </c>
      <c r="D11" s="815"/>
      <c r="E11" s="815"/>
      <c r="F11" s="815"/>
      <c r="G11" s="815"/>
      <c r="H11" s="815"/>
      <c r="I11" s="815"/>
      <c r="J11" s="815"/>
      <c r="K11" s="815"/>
      <c r="L11" s="815"/>
      <c r="M11" s="815"/>
      <c r="N11" s="815"/>
      <c r="O11" s="815"/>
      <c r="P11" s="815"/>
      <c r="Q11" s="815"/>
      <c r="R11" s="815"/>
      <c r="S11" s="815"/>
      <c r="T11" s="815"/>
      <c r="U11" s="815"/>
      <c r="V11" s="815"/>
      <c r="W11" s="815"/>
      <c r="X11" s="815"/>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16"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816"/>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806" t="s">
        <v>211</v>
      </c>
      <c r="C19" s="808" t="s">
        <v>33</v>
      </c>
      <c r="D19" s="283" t="s">
        <v>422</v>
      </c>
      <c r="E19" s="810" t="s">
        <v>209</v>
      </c>
      <c r="F19" s="811"/>
      <c r="G19" s="811"/>
      <c r="H19" s="811"/>
      <c r="I19" s="811"/>
      <c r="J19" s="811"/>
      <c r="K19" s="811"/>
      <c r="L19" s="811"/>
      <c r="M19" s="812"/>
      <c r="N19" s="813" t="s">
        <v>213</v>
      </c>
      <c r="O19" s="283" t="s">
        <v>423</v>
      </c>
      <c r="P19" s="810" t="s">
        <v>212</v>
      </c>
      <c r="Q19" s="811"/>
      <c r="R19" s="811"/>
      <c r="S19" s="811"/>
      <c r="T19" s="811"/>
      <c r="U19" s="811"/>
      <c r="V19" s="811"/>
      <c r="W19" s="811"/>
      <c r="X19" s="812"/>
      <c r="Y19" s="803" t="s">
        <v>243</v>
      </c>
      <c r="Z19" s="804"/>
      <c r="AA19" s="804"/>
      <c r="AB19" s="804"/>
      <c r="AC19" s="804"/>
      <c r="AD19" s="804"/>
      <c r="AE19" s="804"/>
      <c r="AF19" s="804"/>
      <c r="AG19" s="804"/>
      <c r="AH19" s="804"/>
      <c r="AI19" s="804"/>
      <c r="AJ19" s="804"/>
      <c r="AK19" s="804"/>
      <c r="AL19" s="804"/>
      <c r="AM19" s="805"/>
    </row>
    <row r="20" spans="1:39" s="282" customFormat="1" ht="59.25" customHeight="1">
      <c r="A20" s="508"/>
      <c r="B20" s="807"/>
      <c r="C20" s="809"/>
      <c r="D20" s="284">
        <v>2011</v>
      </c>
      <c r="E20" s="284">
        <v>2012</v>
      </c>
      <c r="F20" s="284">
        <v>2013</v>
      </c>
      <c r="G20" s="284">
        <v>2014</v>
      </c>
      <c r="H20" s="284">
        <v>2015</v>
      </c>
      <c r="I20" s="284">
        <v>2016</v>
      </c>
      <c r="J20" s="284">
        <v>2017</v>
      </c>
      <c r="K20" s="284">
        <v>2018</v>
      </c>
      <c r="L20" s="284">
        <v>2019</v>
      </c>
      <c r="M20" s="284">
        <v>2020</v>
      </c>
      <c r="N20" s="814"/>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 Lights</v>
      </c>
      <c r="AC20" s="285" t="str">
        <f>'1.  LRAMVA Summary'!H52</f>
        <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f>'1.  LRAMVA Summary'!H53</f>
        <v>0</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hidden="1" customHeight="1" outlineLevel="1">
      <c r="A22" s="508">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c r="Z22" s="409"/>
      <c r="AA22" s="409"/>
      <c r="AB22" s="409"/>
      <c r="AC22" s="409"/>
      <c r="AD22" s="409"/>
      <c r="AE22" s="409"/>
      <c r="AF22" s="409"/>
      <c r="AG22" s="409"/>
      <c r="AH22" s="409"/>
      <c r="AI22" s="409"/>
      <c r="AJ22" s="409"/>
      <c r="AK22" s="409"/>
      <c r="AL22" s="409"/>
      <c r="AM22" s="295">
        <f>SUM(Y22:AL22)</f>
        <v>0</v>
      </c>
    </row>
    <row r="23" spans="1:39" s="282" customFormat="1" ht="15" hidden="1" outlineLevel="1">
      <c r="A23" s="508"/>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0</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hidden="1"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hidden="1" outlineLevel="1">
      <c r="A25" s="508">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c r="Z25" s="409"/>
      <c r="AA25" s="409"/>
      <c r="AB25" s="409"/>
      <c r="AC25" s="409"/>
      <c r="AD25" s="409"/>
      <c r="AE25" s="409"/>
      <c r="AF25" s="409"/>
      <c r="AG25" s="409"/>
      <c r="AH25" s="409"/>
      <c r="AI25" s="409"/>
      <c r="AJ25" s="409"/>
      <c r="AK25" s="409"/>
      <c r="AL25" s="409"/>
      <c r="AM25" s="295">
        <f>SUM(Y25:AL25)</f>
        <v>0</v>
      </c>
    </row>
    <row r="26" spans="1:39" s="282" customFormat="1" ht="15" hidden="1" outlineLevel="1">
      <c r="A26" s="508"/>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0</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hidden="1"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hidden="1" outlineLevel="1">
      <c r="A28" s="508">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c r="Z28" s="409"/>
      <c r="AA28" s="409"/>
      <c r="AB28" s="409"/>
      <c r="AC28" s="409"/>
      <c r="AD28" s="409"/>
      <c r="AE28" s="409"/>
      <c r="AF28" s="409"/>
      <c r="AG28" s="409"/>
      <c r="AH28" s="409"/>
      <c r="AI28" s="409"/>
      <c r="AJ28" s="409"/>
      <c r="AK28" s="409"/>
      <c r="AL28" s="409"/>
      <c r="AM28" s="295">
        <f>SUM(Y28:AL28)</f>
        <v>0</v>
      </c>
    </row>
    <row r="29" spans="1:39" s="282" customFormat="1" ht="15" hidden="1" outlineLevel="1">
      <c r="A29" s="508"/>
      <c r="B29" s="293" t="s">
        <v>214</v>
      </c>
      <c r="C29" s="290" t="s">
        <v>163</v>
      </c>
      <c r="D29" s="294"/>
      <c r="E29" s="294"/>
      <c r="F29" s="294"/>
      <c r="G29" s="294"/>
      <c r="H29" s="294"/>
      <c r="I29" s="294"/>
      <c r="J29" s="294"/>
      <c r="K29" s="294"/>
      <c r="L29" s="294"/>
      <c r="M29" s="294"/>
      <c r="N29" s="467"/>
      <c r="O29" s="294"/>
      <c r="P29" s="294"/>
      <c r="Q29" s="294"/>
      <c r="R29" s="294"/>
      <c r="S29" s="294"/>
      <c r="T29" s="294"/>
      <c r="U29" s="294"/>
      <c r="V29" s="294"/>
      <c r="W29" s="294"/>
      <c r="X29" s="294"/>
      <c r="Y29" s="410">
        <f>Y28</f>
        <v>0</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hidden="1"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hidden="1" outlineLevel="1">
      <c r="A31" s="508">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c r="Z31" s="409"/>
      <c r="AA31" s="409"/>
      <c r="AB31" s="409"/>
      <c r="AC31" s="409"/>
      <c r="AD31" s="409"/>
      <c r="AE31" s="409"/>
      <c r="AF31" s="409"/>
      <c r="AG31" s="409"/>
      <c r="AH31" s="409"/>
      <c r="AI31" s="409"/>
      <c r="AJ31" s="409"/>
      <c r="AK31" s="409"/>
      <c r="AL31" s="409"/>
      <c r="AM31" s="295">
        <f>SUM(Y31:AL31)</f>
        <v>0</v>
      </c>
    </row>
    <row r="32" spans="1:39" s="282" customFormat="1" ht="15" hidden="1" outlineLevel="1">
      <c r="A32" s="508"/>
      <c r="B32" s="293" t="s">
        <v>214</v>
      </c>
      <c r="C32" s="290" t="s">
        <v>163</v>
      </c>
      <c r="D32" s="294"/>
      <c r="E32" s="294"/>
      <c r="F32" s="294"/>
      <c r="G32" s="294"/>
      <c r="H32" s="294"/>
      <c r="I32" s="294"/>
      <c r="J32" s="294"/>
      <c r="K32" s="294"/>
      <c r="L32" s="294"/>
      <c r="M32" s="294"/>
      <c r="N32" s="467"/>
      <c r="O32" s="294"/>
      <c r="P32" s="294"/>
      <c r="Q32" s="294"/>
      <c r="R32" s="294"/>
      <c r="S32" s="294"/>
      <c r="T32" s="294"/>
      <c r="U32" s="294"/>
      <c r="V32" s="294"/>
      <c r="W32" s="294"/>
      <c r="X32" s="294"/>
      <c r="Y32" s="410">
        <f>Y31</f>
        <v>0</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hidden="1"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hidden="1" outlineLevel="1">
      <c r="A34" s="508">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c r="Z34" s="409"/>
      <c r="AA34" s="409"/>
      <c r="AB34" s="409"/>
      <c r="AC34" s="409"/>
      <c r="AD34" s="409"/>
      <c r="AE34" s="409"/>
      <c r="AF34" s="409"/>
      <c r="AG34" s="409"/>
      <c r="AH34" s="409"/>
      <c r="AI34" s="409"/>
      <c r="AJ34" s="409"/>
      <c r="AK34" s="409"/>
      <c r="AL34" s="409"/>
      <c r="AM34" s="295">
        <f>SUM(Y34:AL34)</f>
        <v>0</v>
      </c>
    </row>
    <row r="35" spans="1:39" s="282" customFormat="1" ht="15" hidden="1" outlineLevel="1">
      <c r="A35" s="508"/>
      <c r="B35" s="293" t="s">
        <v>214</v>
      </c>
      <c r="C35" s="290" t="s">
        <v>163</v>
      </c>
      <c r="D35" s="294"/>
      <c r="E35" s="294"/>
      <c r="F35" s="294"/>
      <c r="G35" s="294"/>
      <c r="H35" s="294"/>
      <c r="I35" s="294"/>
      <c r="J35" s="294"/>
      <c r="K35" s="294"/>
      <c r="L35" s="294"/>
      <c r="M35" s="294"/>
      <c r="N35" s="467"/>
      <c r="O35" s="294"/>
      <c r="P35" s="294"/>
      <c r="Q35" s="294"/>
      <c r="R35" s="294"/>
      <c r="S35" s="294"/>
      <c r="T35" s="294"/>
      <c r="U35" s="294"/>
      <c r="V35" s="294"/>
      <c r="W35" s="294"/>
      <c r="X35" s="294"/>
      <c r="Y35" s="410">
        <f>Y34</f>
        <v>0</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hidden="1"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hidden="1" outlineLevel="1">
      <c r="A37" s="508">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hidden="1" outlineLevel="1">
      <c r="A38" s="508"/>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hidden="1"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hidden="1" outlineLevel="1">
      <c r="A40" s="508">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hidden="1" outlineLevel="1">
      <c r="A41" s="508"/>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hidden="1"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hidden="1" outlineLevel="1">
      <c r="A43" s="508">
        <v>8</v>
      </c>
      <c r="B43" s="293" t="s">
        <v>485</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hidden="1" outlineLevel="1">
      <c r="A44" s="508"/>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hidden="1"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hidden="1" outlineLevel="1">
      <c r="A46" s="508">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hidden="1" outlineLevel="1">
      <c r="A47" s="508"/>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hidden="1"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hidden="1"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hidden="1" outlineLevel="1">
      <c r="A50" s="508">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5" hidden="1" outlineLevel="1">
      <c r="A51" s="508"/>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hidden="1"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hidden="1" outlineLevel="1">
      <c r="A53" s="508">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5" hidden="1" outlineLevel="1">
      <c r="A54" s="508"/>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hidden="1"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hidden="1" outlineLevel="1">
      <c r="A56" s="508">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hidden="1" outlineLevel="1">
      <c r="A57" s="508"/>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hidden="1"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hidden="1" outlineLevel="1">
      <c r="A59" s="508">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hidden="1" outlineLevel="1">
      <c r="A60" s="508"/>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hidden="1"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hidden="1" outlineLevel="1">
      <c r="A62" s="508">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hidden="1" outlineLevel="1">
      <c r="A63" s="508"/>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hidden="1"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hidden="1" outlineLevel="1">
      <c r="A65" s="508">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hidden="1" outlineLevel="1">
      <c r="A66" s="508"/>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hidden="1"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hidden="1" outlineLevel="1">
      <c r="A68" s="508">
        <v>16</v>
      </c>
      <c r="B68" s="313" t="s">
        <v>487</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hidden="1" outlineLevel="1">
      <c r="A69" s="508"/>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hidden="1"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hidden="1" outlineLevel="1">
      <c r="A71" s="508">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hidden="1" outlineLevel="1">
      <c r="A72" s="508"/>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hidden="1"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hidden="1"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hidden="1" outlineLevel="1">
      <c r="A75" s="508">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hidden="1" outlineLevel="1">
      <c r="A76" s="508"/>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hidden="1"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hidden="1" outlineLevel="1">
      <c r="A78" s="508">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hidden="1" outlineLevel="1">
      <c r="A79" s="508"/>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hidden="1"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hidden="1" outlineLevel="1">
      <c r="A81" s="508">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hidden="1" outlineLevel="1">
      <c r="A82" s="508"/>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hidden="1"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hidden="1" outlineLevel="1">
      <c r="A84" s="508">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hidden="1" outlineLevel="1">
      <c r="A85" s="508"/>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hidden="1"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hidden="1" outlineLevel="1">
      <c r="A87" s="508">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hidden="1" outlineLevel="1">
      <c r="A88" s="508"/>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hidden="1"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hidden="1"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hidden="1" outlineLevel="1">
      <c r="A91" s="508">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hidden="1" outlineLevel="1">
      <c r="A92" s="508"/>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hidden="1"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hidden="1" outlineLevel="1">
      <c r="A94" s="509"/>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hidden="1" outlineLevel="1">
      <c r="A95" s="508">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hidden="1" outlineLevel="1">
      <c r="A96" s="508"/>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hidden="1"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hidden="1" outlineLevel="1">
      <c r="A98" s="508">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hidden="1" outlineLevel="1">
      <c r="A99" s="508"/>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hidden="1"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hidden="1"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hidden="1" outlineLevel="1">
      <c r="A102" s="508">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5" hidden="1" outlineLevel="1">
      <c r="A103" s="508"/>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hidden="1"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hidden="1" outlineLevel="1">
      <c r="A105" s="508">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5" hidden="1" outlineLevel="1">
      <c r="A106" s="508"/>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hidden="1"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hidden="1" outlineLevel="1">
      <c r="A108" s="508">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hidden="1" outlineLevel="1">
      <c r="A109" s="508"/>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hidden="1"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hidden="1" outlineLevel="1">
      <c r="A111" s="508">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hidden="1" outlineLevel="1">
      <c r="A112" s="508"/>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hidden="1"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hidden="1" outlineLevel="1">
      <c r="A114" s="508">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hidden="1" outlineLevel="1">
      <c r="A115" s="508"/>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hidden="1"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hidden="1" outlineLevel="1">
      <c r="A117" s="508"/>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hidden="1" outlineLevel="1">
      <c r="A118" s="508">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hidden="1" outlineLevel="1">
      <c r="A119" s="508"/>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hidden="1"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hidden="1" outlineLevel="1">
      <c r="A121" s="508">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hidden="1" outlineLevel="1">
      <c r="A122" s="508"/>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hidden="1"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hidden="1" outlineLevel="1">
      <c r="A124" s="508">
        <v>33</v>
      </c>
      <c r="B124" s="323"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hidden="1" outlineLevel="1">
      <c r="A125" s="508"/>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hidden="1"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ollapsed="1">
      <c r="A127" s="508"/>
      <c r="B127" s="326" t="s">
        <v>237</v>
      </c>
      <c r="C127" s="327"/>
      <c r="D127" s="327">
        <f>SUM(D22:D125)</f>
        <v>0</v>
      </c>
      <c r="E127" s="327"/>
      <c r="F127" s="327"/>
      <c r="G127" s="327"/>
      <c r="H127" s="327"/>
      <c r="I127" s="327"/>
      <c r="J127" s="327"/>
      <c r="K127" s="327"/>
      <c r="L127" s="327"/>
      <c r="M127" s="327"/>
      <c r="N127" s="327"/>
      <c r="O127" s="327">
        <f>SUM(O22:O125)</f>
        <v>0</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1.9400000000000001E-2</v>
      </c>
      <c r="Z130" s="340">
        <f>HLOOKUP(Z$20,'3.  Distribution Rates'!$C$122:$P$133,3,FALSE)</f>
        <v>1.54E-2</v>
      </c>
      <c r="AA130" s="340">
        <f>HLOOKUP(AA$20,'3.  Distribution Rates'!$C$122:$P$133,3,FALSE)</f>
        <v>2.9674999999999998</v>
      </c>
      <c r="AB130" s="340">
        <f>HLOOKUP(AB$20,'3.  Distribution Rates'!$C$122:$P$133,3,FALSE)</f>
        <v>8.5460999999999991</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75">
      <c r="A132" s="510"/>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12"/>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582</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9" t="s">
        <v>526</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806" t="s">
        <v>211</v>
      </c>
      <c r="C147" s="808" t="s">
        <v>33</v>
      </c>
      <c r="D147" s="283" t="s">
        <v>422</v>
      </c>
      <c r="E147" s="810" t="s">
        <v>209</v>
      </c>
      <c r="F147" s="811"/>
      <c r="G147" s="811"/>
      <c r="H147" s="811"/>
      <c r="I147" s="811"/>
      <c r="J147" s="811"/>
      <c r="K147" s="811"/>
      <c r="L147" s="811"/>
      <c r="M147" s="812"/>
      <c r="N147" s="813" t="s">
        <v>213</v>
      </c>
      <c r="O147" s="283" t="s">
        <v>423</v>
      </c>
      <c r="P147" s="810" t="s">
        <v>212</v>
      </c>
      <c r="Q147" s="811"/>
      <c r="R147" s="811"/>
      <c r="S147" s="811"/>
      <c r="T147" s="811"/>
      <c r="U147" s="811"/>
      <c r="V147" s="811"/>
      <c r="W147" s="811"/>
      <c r="X147" s="812"/>
      <c r="Y147" s="803" t="s">
        <v>243</v>
      </c>
      <c r="Z147" s="804"/>
      <c r="AA147" s="804"/>
      <c r="AB147" s="804"/>
      <c r="AC147" s="804"/>
      <c r="AD147" s="804"/>
      <c r="AE147" s="804"/>
      <c r="AF147" s="804"/>
      <c r="AG147" s="804"/>
      <c r="AH147" s="804"/>
      <c r="AI147" s="804"/>
      <c r="AJ147" s="804"/>
      <c r="AK147" s="804"/>
      <c r="AL147" s="804"/>
      <c r="AM147" s="805"/>
    </row>
    <row r="148" spans="1:39" ht="60.75" customHeight="1">
      <c r="B148" s="807"/>
      <c r="C148" s="809"/>
      <c r="D148" s="284">
        <v>2012</v>
      </c>
      <c r="E148" s="284">
        <v>2013</v>
      </c>
      <c r="F148" s="284">
        <v>2014</v>
      </c>
      <c r="G148" s="284">
        <v>2015</v>
      </c>
      <c r="H148" s="284">
        <v>2016</v>
      </c>
      <c r="I148" s="284">
        <v>2017</v>
      </c>
      <c r="J148" s="284">
        <v>2018</v>
      </c>
      <c r="K148" s="284">
        <v>2019</v>
      </c>
      <c r="L148" s="284">
        <v>2020</v>
      </c>
      <c r="M148" s="284">
        <v>2021</v>
      </c>
      <c r="N148" s="814"/>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 Lights</v>
      </c>
      <c r="AC148" s="284" t="str">
        <f>'1.  LRAMVA Summary'!H52</f>
        <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f>'1.  LRAMVA Summary'!H53</f>
        <v>0</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hidden="1" outlineLevel="1">
      <c r="A150" s="508">
        <v>1</v>
      </c>
      <c r="B150" s="293" t="s">
        <v>1</v>
      </c>
      <c r="C150" s="290" t="s">
        <v>25</v>
      </c>
      <c r="D150" s="294"/>
      <c r="E150" s="294"/>
      <c r="F150" s="294"/>
      <c r="G150" s="294"/>
      <c r="H150" s="294"/>
      <c r="I150" s="294"/>
      <c r="J150" s="294"/>
      <c r="K150" s="294"/>
      <c r="L150" s="294"/>
      <c r="M150" s="294"/>
      <c r="N150" s="290"/>
      <c r="O150" s="294"/>
      <c r="P150" s="294"/>
      <c r="Q150" s="294"/>
      <c r="R150" s="294"/>
      <c r="S150" s="294"/>
      <c r="T150" s="294"/>
      <c r="U150" s="294"/>
      <c r="V150" s="294"/>
      <c r="W150" s="294"/>
      <c r="X150" s="294"/>
      <c r="Y150" s="409"/>
      <c r="Z150" s="409"/>
      <c r="AA150" s="409"/>
      <c r="AB150" s="409"/>
      <c r="AC150" s="409"/>
      <c r="AD150" s="409"/>
      <c r="AE150" s="409"/>
      <c r="AF150" s="409"/>
      <c r="AG150" s="409"/>
      <c r="AH150" s="409"/>
      <c r="AI150" s="409"/>
      <c r="AJ150" s="409"/>
      <c r="AK150" s="409"/>
      <c r="AL150" s="409"/>
      <c r="AM150" s="295">
        <f>SUM(Y150:AL150)</f>
        <v>0</v>
      </c>
    </row>
    <row r="151" spans="1:39" ht="15" hidden="1"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0</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4"/>
    </row>
    <row r="152" spans="1:39" ht="15.75" hidden="1"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hidden="1" outlineLevel="1">
      <c r="A153" s="508">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c r="Z153" s="409"/>
      <c r="AA153" s="409"/>
      <c r="AB153" s="409"/>
      <c r="AC153" s="409"/>
      <c r="AD153" s="409"/>
      <c r="AE153" s="409"/>
      <c r="AF153" s="409"/>
      <c r="AG153" s="409"/>
      <c r="AH153" s="409"/>
      <c r="AI153" s="409"/>
      <c r="AJ153" s="409"/>
      <c r="AK153" s="409"/>
      <c r="AL153" s="409"/>
      <c r="AM153" s="295">
        <f>SUM(Y153:AL153)</f>
        <v>0</v>
      </c>
    </row>
    <row r="154" spans="1:39" ht="15" hidden="1"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0</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4"/>
    </row>
    <row r="155" spans="1:39" ht="15.75" hidden="1"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hidden="1" outlineLevel="1">
      <c r="A156" s="508">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c r="Z156" s="409"/>
      <c r="AA156" s="409"/>
      <c r="AB156" s="409"/>
      <c r="AC156" s="409"/>
      <c r="AD156" s="409"/>
      <c r="AE156" s="409"/>
      <c r="AF156" s="409"/>
      <c r="AG156" s="409"/>
      <c r="AH156" s="409"/>
      <c r="AI156" s="409"/>
      <c r="AJ156" s="409"/>
      <c r="AK156" s="409"/>
      <c r="AL156" s="409"/>
      <c r="AM156" s="295">
        <f>SUM(Y156:AL156)</f>
        <v>0</v>
      </c>
    </row>
    <row r="157" spans="1:39" ht="15" hidden="1" outlineLevel="1">
      <c r="B157" s="293" t="s">
        <v>244</v>
      </c>
      <c r="C157" s="290" t="s">
        <v>163</v>
      </c>
      <c r="D157" s="294"/>
      <c r="E157" s="294"/>
      <c r="F157" s="294"/>
      <c r="G157" s="294"/>
      <c r="H157" s="294"/>
      <c r="I157" s="294"/>
      <c r="J157" s="294"/>
      <c r="K157" s="294"/>
      <c r="L157" s="294"/>
      <c r="M157" s="294"/>
      <c r="N157" s="467"/>
      <c r="O157" s="294"/>
      <c r="P157" s="294"/>
      <c r="Q157" s="294"/>
      <c r="R157" s="294"/>
      <c r="S157" s="294"/>
      <c r="T157" s="294"/>
      <c r="U157" s="294"/>
      <c r="V157" s="294"/>
      <c r="W157" s="294"/>
      <c r="X157" s="294"/>
      <c r="Y157" s="410">
        <f>Y156</f>
        <v>0</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4"/>
    </row>
    <row r="158" spans="1:39" ht="15" hidden="1"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hidden="1" outlineLevel="1">
      <c r="A159" s="508">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c r="Z159" s="409"/>
      <c r="AA159" s="409"/>
      <c r="AB159" s="409"/>
      <c r="AC159" s="409"/>
      <c r="AD159" s="409"/>
      <c r="AE159" s="409"/>
      <c r="AF159" s="409"/>
      <c r="AG159" s="409"/>
      <c r="AH159" s="409"/>
      <c r="AI159" s="409"/>
      <c r="AJ159" s="409"/>
      <c r="AK159" s="409"/>
      <c r="AL159" s="409"/>
      <c r="AM159" s="295">
        <f>SUM(Y159:AL159)</f>
        <v>0</v>
      </c>
    </row>
    <row r="160" spans="1:39" ht="15" hidden="1"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0</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4"/>
    </row>
    <row r="161" spans="1:39" ht="15" hidden="1"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hidden="1" outlineLevel="1">
      <c r="A162" s="508">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c r="Z162" s="409"/>
      <c r="AA162" s="409"/>
      <c r="AB162" s="409"/>
      <c r="AC162" s="409"/>
      <c r="AD162" s="409"/>
      <c r="AE162" s="409"/>
      <c r="AF162" s="409"/>
      <c r="AG162" s="409"/>
      <c r="AH162" s="409"/>
      <c r="AI162" s="409"/>
      <c r="AJ162" s="409"/>
      <c r="AK162" s="409"/>
      <c r="AL162" s="409"/>
      <c r="AM162" s="295">
        <f>SUM(Y162:AL162)</f>
        <v>0</v>
      </c>
    </row>
    <row r="163" spans="1:39" ht="15" hidden="1"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0</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4"/>
    </row>
    <row r="164" spans="1:39" ht="15" hidden="1"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hidden="1" outlineLevel="1">
      <c r="A165" s="508">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hidden="1"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4"/>
    </row>
    <row r="167" spans="1:39" ht="15" hidden="1"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hidden="1" outlineLevel="1">
      <c r="A168" s="508">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hidden="1"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4"/>
    </row>
    <row r="170" spans="1:39" ht="15" hidden="1"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hidden="1" outlineLevel="1">
      <c r="A171" s="508">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hidden="1" outlineLevel="1">
      <c r="A172" s="508"/>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4"/>
    </row>
    <row r="173" spans="1:39" s="282" customFormat="1" ht="15" hidden="1"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hidden="1"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hidden="1"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4"/>
    </row>
    <row r="176" spans="1:39" ht="15" hidden="1"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hidden="1"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hidden="1" outlineLevel="1">
      <c r="A178" s="508">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6"/>
      <c r="Z178" s="468"/>
      <c r="AA178" s="468"/>
      <c r="AB178" s="414"/>
      <c r="AC178" s="414"/>
      <c r="AD178" s="414"/>
      <c r="AE178" s="414"/>
      <c r="AF178" s="414"/>
      <c r="AG178" s="414"/>
      <c r="AH178" s="414"/>
      <c r="AI178" s="414"/>
      <c r="AJ178" s="414"/>
      <c r="AK178" s="414"/>
      <c r="AL178" s="414"/>
      <c r="AM178" s="295">
        <f>SUM(Y178:AL178)</f>
        <v>0</v>
      </c>
    </row>
    <row r="179" spans="1:39" ht="15" hidden="1"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6">AA178</f>
        <v>0</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4"/>
    </row>
    <row r="180" spans="1:39" ht="15" hidden="1"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hidden="1" outlineLevel="1">
      <c r="A181" s="508">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14"/>
      <c r="Z181" s="468"/>
      <c r="AA181" s="414"/>
      <c r="AB181" s="414"/>
      <c r="AC181" s="414"/>
      <c r="AD181" s="414"/>
      <c r="AE181" s="414"/>
      <c r="AF181" s="414"/>
      <c r="AG181" s="414"/>
      <c r="AH181" s="414"/>
      <c r="AI181" s="414"/>
      <c r="AJ181" s="414"/>
      <c r="AK181" s="414"/>
      <c r="AL181" s="414"/>
      <c r="AM181" s="295">
        <f>SUM(Y181:AL181)</f>
        <v>0</v>
      </c>
    </row>
    <row r="182" spans="1:39" ht="15" hidden="1"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0</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4"/>
    </row>
    <row r="183" spans="1:39" ht="15" hidden="1"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hidden="1"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hidden="1"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4"/>
    </row>
    <row r="186" spans="1:39" ht="15" hidden="1"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hidden="1"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hidden="1"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4"/>
    </row>
    <row r="189" spans="1:39" ht="15" hidden="1"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hidden="1"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hidden="1"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4"/>
    </row>
    <row r="192" spans="1:39" ht="15" hidden="1"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hidden="1" outlineLevel="1">
      <c r="A193" s="508">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hidden="1" outlineLevel="1">
      <c r="A194" s="508"/>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4"/>
    </row>
    <row r="195" spans="1:39" s="282" customFormat="1" ht="15" hidden="1"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hidden="1" outlineLevel="1">
      <c r="A196" s="508">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hidden="1" outlineLevel="1">
      <c r="A197" s="508"/>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4"/>
    </row>
    <row r="198" spans="1:39" s="282" customFormat="1" ht="15" hidden="1"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hidden="1" outlineLevel="1">
      <c r="A199" s="508">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hidden="1"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0</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4"/>
    </row>
    <row r="201" spans="1:39" ht="15" hidden="1"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hidden="1"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hidden="1"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hidden="1"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4"/>
    </row>
    <row r="205" spans="1:39" ht="15" hidden="1"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hidden="1"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hidden="1"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4"/>
    </row>
    <row r="208" spans="1:39" ht="15" hidden="1"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hidden="1"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hidden="1"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6">AA209</f>
        <v>0</v>
      </c>
      <c r="AB210" s="410">
        <f t="shared" si="56"/>
        <v>0</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4"/>
    </row>
    <row r="211" spans="1:39" ht="15" hidden="1"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hidden="1"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hidden="1"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4"/>
    </row>
    <row r="214" spans="1:39" ht="15" hidden="1"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hidden="1" outlineLevel="1">
      <c r="A215" s="508">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hidden="1"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0</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4"/>
    </row>
    <row r="217" spans="1:39" ht="15" hidden="1"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hidden="1"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hidden="1" outlineLevel="1">
      <c r="A219" s="508">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hidden="1" outlineLevel="1">
      <c r="B220" s="293" t="s">
        <v>244</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4"/>
    </row>
    <row r="221" spans="1:39" ht="15" hidden="1"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hidden="1" outlineLevel="1">
      <c r="A222" s="509"/>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hidden="1"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hidden="1" outlineLevel="1">
      <c r="A224" s="508"/>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4"/>
    </row>
    <row r="225" spans="1:39" s="282" customFormat="1" ht="15" hidden="1"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hidden="1"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hidden="1" outlineLevel="1">
      <c r="A227" s="508"/>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4"/>
    </row>
    <row r="228" spans="1:39" s="282" customFormat="1" ht="15" hidden="1"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hidden="1"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hidden="1"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hidden="1"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4"/>
    </row>
    <row r="232" spans="1:39" ht="15" hidden="1"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hidden="1" outlineLevel="1">
      <c r="A233" s="508">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5" hidden="1"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0</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4"/>
    </row>
    <row r="235" spans="1:39" ht="15.75" hidden="1"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hidden="1"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hidden="1"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4"/>
    </row>
    <row r="238" spans="1:39" ht="15" hidden="1"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hidden="1"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hidden="1"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4"/>
    </row>
    <row r="241" spans="1:39" ht="15" hidden="1"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hidden="1" outlineLevel="1">
      <c r="A242" s="508">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hidden="1" outlineLevel="1">
      <c r="A243" s="508"/>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4"/>
    </row>
    <row r="244" spans="1:39" s="282" customFormat="1" ht="15" hidden="1"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hidden="1" outlineLevel="1">
      <c r="A245" s="508"/>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hidden="1" outlineLevel="1">
      <c r="A246" s="508">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hidden="1" outlineLevel="1">
      <c r="A247" s="508"/>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4"/>
    </row>
    <row r="248" spans="1:39" s="282" customFormat="1" ht="15" hidden="1"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hidden="1" outlineLevel="1">
      <c r="A249" s="508">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hidden="1" outlineLevel="1">
      <c r="A250" s="508"/>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4"/>
    </row>
    <row r="251" spans="1:39" s="282" customFormat="1" ht="15" hidden="1"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hidden="1" outlineLevel="1">
      <c r="A252" s="508">
        <v>33</v>
      </c>
      <c r="B252" s="323"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hidden="1" outlineLevel="1">
      <c r="A253" s="508"/>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4"/>
    </row>
    <row r="254" spans="1:39" ht="15" hidden="1"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ollapsed="1">
      <c r="B255" s="326" t="s">
        <v>245</v>
      </c>
      <c r="C255" s="328"/>
      <c r="D255" s="328">
        <f>SUM(D150:D253)</f>
        <v>0</v>
      </c>
      <c r="E255" s="328"/>
      <c r="F255" s="328"/>
      <c r="G255" s="328"/>
      <c r="H255" s="328"/>
      <c r="I255" s="328"/>
      <c r="J255" s="328"/>
      <c r="K255" s="328"/>
      <c r="L255" s="328"/>
      <c r="M255" s="328"/>
      <c r="N255" s="328"/>
      <c r="O255" s="328">
        <f>SUM(O150:O253)</f>
        <v>0</v>
      </c>
      <c r="P255" s="328"/>
      <c r="Q255" s="328"/>
      <c r="R255" s="328"/>
      <c r="S255" s="328"/>
      <c r="T255" s="328"/>
      <c r="U255" s="328"/>
      <c r="V255" s="328"/>
      <c r="W255" s="328"/>
      <c r="X255" s="328"/>
      <c r="Y255" s="328">
        <f>IF(Y149="kWh",SUMPRODUCT(D150:D253,Y150:Y253))</f>
        <v>0</v>
      </c>
      <c r="Z255" s="328">
        <f>IF(Z149="kWh",SUMPRODUCT(D150:D253,Z150:Z253))</f>
        <v>0</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1.95E-2</v>
      </c>
      <c r="Z258" s="340">
        <f>HLOOKUP(Z$20,'3.  Distribution Rates'!$C$122:$P$133,4,FALSE)</f>
        <v>1.55E-2</v>
      </c>
      <c r="AA258" s="340">
        <f>HLOOKUP(AA$20,'3.  Distribution Rates'!$C$122:$P$133,4,FALSE)</f>
        <v>2.9866999999999999</v>
      </c>
      <c r="AB258" s="340">
        <f>HLOOKUP(AB$20,'3.  Distribution Rates'!$C$122:$P$133,4,FALSE)</f>
        <v>8.6013999999999999</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8">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8">
        <f>SUM(Y260:AL260)</f>
        <v>0</v>
      </c>
    </row>
    <row r="261" spans="1:41" s="379" customFormat="1" ht="15.75">
      <c r="A261" s="510"/>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5.75">
      <c r="A262" s="510"/>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75">
      <c r="A263" s="510"/>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0</v>
      </c>
      <c r="Z267" s="290">
        <f>SUMPRODUCT(G150:G253,Z150:Z253)</f>
        <v>0</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0</v>
      </c>
      <c r="Z268" s="290">
        <f>SUMPRODUCT(H150:H253,Z150:Z253)</f>
        <v>0</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0</v>
      </c>
      <c r="Z272" s="325">
        <f>SUMPRODUCT(L150:L253,Z150:Z253)</f>
        <v>0</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582</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91" t="s">
        <v>526</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806" t="s">
        <v>211</v>
      </c>
      <c r="C276" s="808" t="s">
        <v>33</v>
      </c>
      <c r="D276" s="283" t="s">
        <v>422</v>
      </c>
      <c r="E276" s="810" t="s">
        <v>209</v>
      </c>
      <c r="F276" s="811"/>
      <c r="G276" s="811"/>
      <c r="H276" s="811"/>
      <c r="I276" s="811"/>
      <c r="J276" s="811"/>
      <c r="K276" s="811"/>
      <c r="L276" s="811"/>
      <c r="M276" s="812"/>
      <c r="N276" s="813" t="s">
        <v>213</v>
      </c>
      <c r="O276" s="283" t="s">
        <v>423</v>
      </c>
      <c r="P276" s="810" t="s">
        <v>212</v>
      </c>
      <c r="Q276" s="811"/>
      <c r="R276" s="811"/>
      <c r="S276" s="811"/>
      <c r="T276" s="811"/>
      <c r="U276" s="811"/>
      <c r="V276" s="811"/>
      <c r="W276" s="811"/>
      <c r="X276" s="812"/>
      <c r="Y276" s="803" t="s">
        <v>243</v>
      </c>
      <c r="Z276" s="804"/>
      <c r="AA276" s="804"/>
      <c r="AB276" s="804"/>
      <c r="AC276" s="804"/>
      <c r="AD276" s="804"/>
      <c r="AE276" s="804"/>
      <c r="AF276" s="804"/>
      <c r="AG276" s="804"/>
      <c r="AH276" s="804"/>
      <c r="AI276" s="804"/>
      <c r="AJ276" s="804"/>
      <c r="AK276" s="804"/>
      <c r="AL276" s="804"/>
      <c r="AM276" s="805"/>
    </row>
    <row r="277" spans="1:39" ht="60.75" customHeight="1">
      <c r="B277" s="807"/>
      <c r="C277" s="809"/>
      <c r="D277" s="284">
        <v>2013</v>
      </c>
      <c r="E277" s="284">
        <v>2014</v>
      </c>
      <c r="F277" s="284">
        <v>2015</v>
      </c>
      <c r="G277" s="284">
        <v>2016</v>
      </c>
      <c r="H277" s="284">
        <v>2017</v>
      </c>
      <c r="I277" s="284">
        <v>2018</v>
      </c>
      <c r="J277" s="284">
        <v>2019</v>
      </c>
      <c r="K277" s="284">
        <v>2020</v>
      </c>
      <c r="L277" s="284">
        <v>2021</v>
      </c>
      <c r="M277" s="284">
        <v>2022</v>
      </c>
      <c r="N277" s="814"/>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 Lights</v>
      </c>
      <c r="AC277" s="284" t="str">
        <f>'1.  LRAMVA Summary'!H52</f>
        <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f>'1.  LRAMVA Summary'!H53</f>
        <v>0</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hidden="1" outlineLevel="1">
      <c r="A279" s="508">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c r="Z279" s="409"/>
      <c r="AA279" s="409"/>
      <c r="AB279" s="409"/>
      <c r="AC279" s="409"/>
      <c r="AD279" s="409"/>
      <c r="AE279" s="409"/>
      <c r="AF279" s="409"/>
      <c r="AG279" s="409"/>
      <c r="AH279" s="409"/>
      <c r="AI279" s="409"/>
      <c r="AJ279" s="409"/>
      <c r="AK279" s="409"/>
      <c r="AL279" s="409"/>
      <c r="AM279" s="295">
        <f>SUM(Y279:AL279)</f>
        <v>0</v>
      </c>
    </row>
    <row r="280" spans="1:39" ht="15" hidden="1"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0</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5.75" hidden="1"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hidden="1" outlineLevel="1">
      <c r="A282" s="508">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c r="Z282" s="409"/>
      <c r="AA282" s="409"/>
      <c r="AB282" s="409"/>
      <c r="AC282" s="409"/>
      <c r="AD282" s="409"/>
      <c r="AE282" s="409"/>
      <c r="AF282" s="409"/>
      <c r="AG282" s="409"/>
      <c r="AH282" s="409"/>
      <c r="AI282" s="409"/>
      <c r="AJ282" s="409"/>
      <c r="AK282" s="409"/>
      <c r="AL282" s="409"/>
      <c r="AM282" s="295">
        <f>SUM(Y282:AL282)</f>
        <v>0</v>
      </c>
    </row>
    <row r="283" spans="1:39" ht="15" hidden="1"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0</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5.75" hidden="1"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hidden="1" outlineLevel="1">
      <c r="A285" s="508">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c r="Z285" s="409"/>
      <c r="AA285" s="409"/>
      <c r="AB285" s="409"/>
      <c r="AC285" s="409"/>
      <c r="AD285" s="409"/>
      <c r="AE285" s="409"/>
      <c r="AF285" s="409"/>
      <c r="AG285" s="409"/>
      <c r="AH285" s="409"/>
      <c r="AI285" s="409"/>
      <c r="AJ285" s="409"/>
      <c r="AK285" s="409"/>
      <c r="AL285" s="409"/>
      <c r="AM285" s="295">
        <f>SUM(Y285:AL285)</f>
        <v>0</v>
      </c>
    </row>
    <row r="286" spans="1:39" ht="15" hidden="1" outlineLevel="1">
      <c r="B286" s="293" t="s">
        <v>249</v>
      </c>
      <c r="C286" s="290" t="s">
        <v>163</v>
      </c>
      <c r="D286" s="294"/>
      <c r="E286" s="294"/>
      <c r="F286" s="294"/>
      <c r="G286" s="294"/>
      <c r="H286" s="294"/>
      <c r="I286" s="294"/>
      <c r="J286" s="294"/>
      <c r="K286" s="294"/>
      <c r="L286" s="294"/>
      <c r="M286" s="294"/>
      <c r="N286" s="467"/>
      <c r="O286" s="294"/>
      <c r="P286" s="294"/>
      <c r="Q286" s="294"/>
      <c r="R286" s="294"/>
      <c r="S286" s="294"/>
      <c r="T286" s="294"/>
      <c r="U286" s="294"/>
      <c r="V286" s="294"/>
      <c r="W286" s="294"/>
      <c r="X286" s="294"/>
      <c r="Y286" s="410">
        <f>Y285</f>
        <v>0</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5" hidden="1"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hidden="1" outlineLevel="1">
      <c r="A288" s="508">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ht="15" hidden="1" outlineLevel="1">
      <c r="B289" s="293" t="s">
        <v>249</v>
      </c>
      <c r="C289" s="290" t="s">
        <v>163</v>
      </c>
      <c r="D289" s="294"/>
      <c r="E289" s="294"/>
      <c r="F289" s="294"/>
      <c r="G289" s="294"/>
      <c r="H289" s="294"/>
      <c r="I289" s="294"/>
      <c r="J289" s="294"/>
      <c r="K289" s="294"/>
      <c r="L289" s="294"/>
      <c r="M289" s="294"/>
      <c r="N289" s="467"/>
      <c r="O289" s="294"/>
      <c r="P289" s="294"/>
      <c r="Q289" s="294"/>
      <c r="R289" s="294"/>
      <c r="S289" s="294"/>
      <c r="T289" s="294"/>
      <c r="U289" s="294"/>
      <c r="V289" s="294"/>
      <c r="W289" s="294"/>
      <c r="X289" s="294"/>
      <c r="Y289" s="410">
        <f>Y288</f>
        <v>0</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5" hidden="1"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hidden="1" outlineLevel="1">
      <c r="A291" s="508">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ht="15" hidden="1"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0</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5" hidden="1"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hidden="1"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hidden="1"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5" hidden="1"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hidden="1" outlineLevel="1">
      <c r="A297" s="508">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hidden="1"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5" hidden="1"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hidden="1" outlineLevel="1">
      <c r="A300" s="508">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hidden="1" outlineLevel="1">
      <c r="A301" s="508"/>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5" hidden="1"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hidden="1"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hidden="1"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5" hidden="1"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hidden="1"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hidden="1" outlineLevel="1">
      <c r="A307" s="508">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502"/>
      <c r="AA307" s="502"/>
      <c r="AB307" s="502"/>
      <c r="AC307" s="414"/>
      <c r="AD307" s="414"/>
      <c r="AE307" s="414"/>
      <c r="AF307" s="414"/>
      <c r="AG307" s="414"/>
      <c r="AH307" s="414"/>
      <c r="AI307" s="414"/>
      <c r="AJ307" s="414"/>
      <c r="AK307" s="414"/>
      <c r="AL307" s="414"/>
      <c r="AM307" s="295">
        <f>SUM(Y307:AL307)</f>
        <v>0</v>
      </c>
    </row>
    <row r="308" spans="1:39" ht="15" hidden="1"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6">AA307</f>
        <v>0</v>
      </c>
      <c r="AB308" s="410">
        <f t="shared" si="86"/>
        <v>0</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5" hidden="1"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hidden="1" outlineLevel="1">
      <c r="A310" s="508">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4"/>
      <c r="Z310" s="502"/>
      <c r="AA310" s="414"/>
      <c r="AB310" s="414"/>
      <c r="AC310" s="414"/>
      <c r="AD310" s="414"/>
      <c r="AE310" s="414"/>
      <c r="AF310" s="414"/>
      <c r="AG310" s="414"/>
      <c r="AH310" s="414"/>
      <c r="AI310" s="414"/>
      <c r="AJ310" s="414"/>
      <c r="AK310" s="414"/>
      <c r="AL310" s="414"/>
      <c r="AM310" s="295">
        <f>SUM(Y310:AL310)</f>
        <v>0</v>
      </c>
    </row>
    <row r="311" spans="1:39" ht="15" hidden="1"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0</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5" hidden="1"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hidden="1"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hidden="1"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5" hidden="1"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hidden="1"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hidden="1"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89">AA316</f>
        <v>0</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5" hidden="1"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hidden="1"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hidden="1"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0">AA319</f>
        <v>0</v>
      </c>
      <c r="AB320" s="410">
        <f t="shared" si="90"/>
        <v>0</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5" hidden="1"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hidden="1" outlineLevel="1">
      <c r="A322" s="508">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hidden="1" outlineLevel="1">
      <c r="A323" s="508"/>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5" hidden="1"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hidden="1" outlineLevel="1">
      <c r="A325" s="508">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hidden="1" outlineLevel="1">
      <c r="A326" s="508"/>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5" hidden="1"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hidden="1" outlineLevel="1">
      <c r="A328" s="508">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hidden="1"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0</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5" hidden="1"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hidden="1"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hidden="1"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hidden="1"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5" hidden="1"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hidden="1"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hidden="1"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5" hidden="1"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hidden="1"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hidden="1"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5" hidden="1"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hidden="1"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hidden="1"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5" hidden="1"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hidden="1" outlineLevel="1">
      <c r="A344" s="508">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hidden="1"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0</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5" hidden="1"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hidden="1"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hidden="1" outlineLevel="1">
      <c r="A348" s="508">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469"/>
      <c r="Z348" s="409"/>
      <c r="AA348" s="409"/>
      <c r="AB348" s="409"/>
      <c r="AC348" s="409"/>
      <c r="AD348" s="409"/>
      <c r="AE348" s="409"/>
      <c r="AF348" s="409"/>
      <c r="AG348" s="409"/>
      <c r="AH348" s="409"/>
      <c r="AI348" s="409"/>
      <c r="AJ348" s="409"/>
      <c r="AK348" s="409"/>
      <c r="AL348" s="409"/>
      <c r="AM348" s="295">
        <f>SUM(Y348:AL348)</f>
        <v>0</v>
      </c>
    </row>
    <row r="349" spans="1:39" ht="15" hidden="1" outlineLevel="1">
      <c r="B349" s="293" t="s">
        <v>249</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0</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5" hidden="1"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hidden="1" outlineLevel="1">
      <c r="A351" s="509"/>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hidden="1"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hidden="1" outlineLevel="1">
      <c r="A353" s="508"/>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5" hidden="1"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hidden="1"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hidden="1" outlineLevel="1">
      <c r="A356" s="508"/>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5" hidden="1"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hidden="1"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hidden="1"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hidden="1"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5" hidden="1"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hidden="1"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hidden="1"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5.75" hidden="1"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hidden="1"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hidden="1"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5" hidden="1"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hidden="1"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hidden="1"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5" hidden="1"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hidden="1" outlineLevel="1">
      <c r="A371" s="508">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hidden="1" outlineLevel="1">
      <c r="A372" s="508"/>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5" hidden="1"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hidden="1" outlineLevel="1">
      <c r="A374" s="508"/>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hidden="1" outlineLevel="1">
      <c r="A375" s="508">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hidden="1" outlineLevel="1">
      <c r="A376" s="508"/>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5" hidden="1"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hidden="1" outlineLevel="1">
      <c r="A378" s="508">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hidden="1" outlineLevel="1">
      <c r="A379" s="508"/>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5" hidden="1"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hidden="1" outlineLevel="1">
      <c r="A381" s="508">
        <v>33</v>
      </c>
      <c r="B381" s="323" t="s">
        <v>493</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hidden="1" outlineLevel="1">
      <c r="A382" s="508"/>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5" hidden="1"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ollapsed="1">
      <c r="B384" s="326" t="s">
        <v>250</v>
      </c>
      <c r="C384" s="328"/>
      <c r="D384" s="328">
        <f>SUM(D279:D382)</f>
        <v>0</v>
      </c>
      <c r="E384" s="328"/>
      <c r="F384" s="328"/>
      <c r="G384" s="328"/>
      <c r="H384" s="328"/>
      <c r="I384" s="328"/>
      <c r="J384" s="328"/>
      <c r="K384" s="328"/>
      <c r="L384" s="328"/>
      <c r="M384" s="328"/>
      <c r="N384" s="328"/>
      <c r="O384" s="328">
        <f>SUM(O279:O382)</f>
        <v>0</v>
      </c>
      <c r="P384" s="328"/>
      <c r="Q384" s="328"/>
      <c r="R384" s="328"/>
      <c r="S384" s="328"/>
      <c r="T384" s="328"/>
      <c r="U384" s="328"/>
      <c r="V384" s="328"/>
      <c r="W384" s="328"/>
      <c r="X384" s="328"/>
      <c r="Y384" s="328">
        <f>IF(Y278="kWh",SUMPRODUCT(D279:D382,Y279:Y382))</f>
        <v>0</v>
      </c>
      <c r="Z384" s="328">
        <f>IF(Z278="kWh",SUMPRODUCT(D279:D382,Z279:Z382))</f>
        <v>0</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1.9900000000000001E-2</v>
      </c>
      <c r="Z387" s="340">
        <f>HLOOKUP(Z$20,'3.  Distribution Rates'!$C$122:$P$133,5,FALSE)</f>
        <v>1.5699999999999999E-2</v>
      </c>
      <c r="AA387" s="340">
        <f>HLOOKUP(AA$20,'3.  Distribution Rates'!$C$122:$P$133,5,FALSE)</f>
        <v>3.0550999999999999</v>
      </c>
      <c r="AB387" s="340">
        <f>HLOOKUP(AB$20,'3.  Distribution Rates'!$C$122:$P$133,5,FALSE)</f>
        <v>8.5136000000000003</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8">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8">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8">
        <f>SUM(Y390:AL390)</f>
        <v>0</v>
      </c>
    </row>
    <row r="391" spans="1:41" s="379" customFormat="1" ht="15.75">
      <c r="A391" s="510"/>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4">SUM(AA388:AA390)</f>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5.75">
      <c r="A392" s="510"/>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10"/>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0</v>
      </c>
      <c r="Z396" s="290">
        <f>SUMPRODUCT(F279:F382,Z279:Z382)</f>
        <v>0</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0</v>
      </c>
      <c r="Z397" s="290">
        <f>SUMPRODUCT(G279:G382,Z279:Z382)</f>
        <v>0</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0</v>
      </c>
      <c r="Z401" s="325">
        <f>SUMPRODUCT(K279:K382,Z279:Z382)</f>
        <v>0</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582</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9" t="s">
        <v>521</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806" t="s">
        <v>211</v>
      </c>
      <c r="C405" s="808" t="s">
        <v>33</v>
      </c>
      <c r="D405" s="283" t="s">
        <v>422</v>
      </c>
      <c r="E405" s="810" t="s">
        <v>209</v>
      </c>
      <c r="F405" s="811"/>
      <c r="G405" s="811"/>
      <c r="H405" s="811"/>
      <c r="I405" s="811"/>
      <c r="J405" s="811"/>
      <c r="K405" s="811"/>
      <c r="L405" s="811"/>
      <c r="M405" s="812"/>
      <c r="N405" s="813" t="s">
        <v>213</v>
      </c>
      <c r="O405" s="283" t="s">
        <v>423</v>
      </c>
      <c r="P405" s="810" t="s">
        <v>212</v>
      </c>
      <c r="Q405" s="811"/>
      <c r="R405" s="811"/>
      <c r="S405" s="811"/>
      <c r="T405" s="811"/>
      <c r="U405" s="811"/>
      <c r="V405" s="811"/>
      <c r="W405" s="811"/>
      <c r="X405" s="812"/>
      <c r="Y405" s="803" t="s">
        <v>243</v>
      </c>
      <c r="Z405" s="804"/>
      <c r="AA405" s="804"/>
      <c r="AB405" s="804"/>
      <c r="AC405" s="804"/>
      <c r="AD405" s="804"/>
      <c r="AE405" s="804"/>
      <c r="AF405" s="804"/>
      <c r="AG405" s="804"/>
      <c r="AH405" s="804"/>
      <c r="AI405" s="804"/>
      <c r="AJ405" s="804"/>
      <c r="AK405" s="804"/>
      <c r="AL405" s="804"/>
      <c r="AM405" s="805"/>
    </row>
    <row r="406" spans="1:40" ht="45.75" customHeight="1">
      <c r="B406" s="807"/>
      <c r="C406" s="809"/>
      <c r="D406" s="284">
        <v>2014</v>
      </c>
      <c r="E406" s="284">
        <v>2015</v>
      </c>
      <c r="F406" s="284">
        <v>2016</v>
      </c>
      <c r="G406" s="284">
        <v>2017</v>
      </c>
      <c r="H406" s="284">
        <v>2018</v>
      </c>
      <c r="I406" s="284">
        <v>2019</v>
      </c>
      <c r="J406" s="284">
        <v>2020</v>
      </c>
      <c r="K406" s="284">
        <v>2021</v>
      </c>
      <c r="L406" s="284">
        <v>2022</v>
      </c>
      <c r="M406" s="284">
        <v>2023</v>
      </c>
      <c r="N406" s="814"/>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 Lights</v>
      </c>
      <c r="AC406" s="284" t="str">
        <f>'1.  LRAMVA Summary'!H52</f>
        <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f>'1.  LRAMVA Summary'!H53</f>
        <v>0</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69"/>
      <c r="Z408" s="409"/>
      <c r="AA408" s="409"/>
      <c r="AB408" s="409"/>
      <c r="AC408" s="409"/>
      <c r="AD408" s="409"/>
      <c r="AE408" s="409"/>
      <c r="AF408" s="409"/>
      <c r="AG408" s="409"/>
      <c r="AH408" s="409"/>
      <c r="AI408" s="409"/>
      <c r="AJ408" s="409"/>
      <c r="AK408" s="409"/>
      <c r="AL408" s="409"/>
      <c r="AM408" s="295">
        <f>SUM(Y408:AL408)</f>
        <v>0</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0</v>
      </c>
      <c r="Z409" s="410">
        <f>Z408</f>
        <v>0</v>
      </c>
      <c r="AA409" s="410">
        <f t="shared" ref="AA409:AL409" si="118">AA408</f>
        <v>0</v>
      </c>
      <c r="AB409" s="410">
        <f t="shared" si="118"/>
        <v>0</v>
      </c>
      <c r="AC409" s="410">
        <f t="shared" si="118"/>
        <v>0</v>
      </c>
      <c r="AD409" s="410">
        <f t="shared" si="118"/>
        <v>0</v>
      </c>
      <c r="AE409" s="410">
        <f t="shared" si="118"/>
        <v>0</v>
      </c>
      <c r="AF409" s="410">
        <f t="shared" si="118"/>
        <v>0</v>
      </c>
      <c r="AG409" s="410">
        <f t="shared" si="118"/>
        <v>0</v>
      </c>
      <c r="AH409" s="410">
        <f t="shared" si="118"/>
        <v>0</v>
      </c>
      <c r="AI409" s="410">
        <f t="shared" si="118"/>
        <v>0</v>
      </c>
      <c r="AJ409" s="410">
        <f t="shared" si="118"/>
        <v>0</v>
      </c>
      <c r="AK409" s="410">
        <f t="shared" si="118"/>
        <v>0</v>
      </c>
      <c r="AL409" s="410">
        <f t="shared" si="118"/>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69"/>
      <c r="Z411" s="409"/>
      <c r="AA411" s="409"/>
      <c r="AB411" s="409"/>
      <c r="AC411" s="409"/>
      <c r="AD411" s="409"/>
      <c r="AE411" s="409"/>
      <c r="AF411" s="409"/>
      <c r="AG411" s="409"/>
      <c r="AH411" s="409"/>
      <c r="AI411" s="409"/>
      <c r="AJ411" s="409"/>
      <c r="AK411" s="409"/>
      <c r="AL411" s="409"/>
      <c r="AM411" s="295">
        <f>SUM(Y411:AL411)</f>
        <v>0</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0</v>
      </c>
      <c r="Z412" s="410">
        <f>Z411</f>
        <v>0</v>
      </c>
      <c r="AA412" s="410">
        <f t="shared" ref="AA412:AL412" si="119">AA411</f>
        <v>0</v>
      </c>
      <c r="AB412" s="410">
        <f t="shared" si="119"/>
        <v>0</v>
      </c>
      <c r="AC412" s="410">
        <f t="shared" si="119"/>
        <v>0</v>
      </c>
      <c r="AD412" s="410">
        <f t="shared" si="119"/>
        <v>0</v>
      </c>
      <c r="AE412" s="410">
        <f t="shared" si="119"/>
        <v>0</v>
      </c>
      <c r="AF412" s="410">
        <f t="shared" si="119"/>
        <v>0</v>
      </c>
      <c r="AG412" s="410">
        <f t="shared" si="119"/>
        <v>0</v>
      </c>
      <c r="AH412" s="410">
        <f t="shared" si="119"/>
        <v>0</v>
      </c>
      <c r="AI412" s="410">
        <f t="shared" si="119"/>
        <v>0</v>
      </c>
      <c r="AJ412" s="410">
        <f t="shared" si="119"/>
        <v>0</v>
      </c>
      <c r="AK412" s="410">
        <f t="shared" si="119"/>
        <v>0</v>
      </c>
      <c r="AL412" s="410">
        <f t="shared" si="119"/>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c r="E414" s="294"/>
      <c r="F414" s="294"/>
      <c r="G414" s="294"/>
      <c r="H414" s="294"/>
      <c r="I414" s="294"/>
      <c r="J414" s="294">
        <v>43485.945112000001</v>
      </c>
      <c r="K414" s="294"/>
      <c r="L414" s="294"/>
      <c r="M414" s="294"/>
      <c r="N414" s="290"/>
      <c r="O414" s="294"/>
      <c r="P414" s="294"/>
      <c r="Q414" s="294"/>
      <c r="R414" s="294"/>
      <c r="S414" s="294"/>
      <c r="T414" s="294"/>
      <c r="U414" s="294">
        <v>22.872256203999999</v>
      </c>
      <c r="V414" s="294"/>
      <c r="W414" s="294"/>
      <c r="X414" s="294"/>
      <c r="Y414" s="469">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1</v>
      </c>
      <c r="Z415" s="410">
        <f>Z414</f>
        <v>0</v>
      </c>
      <c r="AA415" s="410">
        <f t="shared" ref="AA415:AL415" si="120">AA414</f>
        <v>0</v>
      </c>
      <c r="AB415" s="410">
        <f t="shared" si="120"/>
        <v>0</v>
      </c>
      <c r="AC415" s="410">
        <f t="shared" si="120"/>
        <v>0</v>
      </c>
      <c r="AD415" s="410">
        <f t="shared" si="120"/>
        <v>0</v>
      </c>
      <c r="AE415" s="410">
        <f t="shared" si="120"/>
        <v>0</v>
      </c>
      <c r="AF415" s="410">
        <f t="shared" si="120"/>
        <v>0</v>
      </c>
      <c r="AG415" s="410">
        <f t="shared" si="120"/>
        <v>0</v>
      </c>
      <c r="AH415" s="410">
        <f t="shared" si="120"/>
        <v>0</v>
      </c>
      <c r="AI415" s="410">
        <f t="shared" si="120"/>
        <v>0</v>
      </c>
      <c r="AJ415" s="410">
        <f t="shared" si="120"/>
        <v>0</v>
      </c>
      <c r="AK415" s="410">
        <f t="shared" si="120"/>
        <v>0</v>
      </c>
      <c r="AL415" s="410">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c r="E417" s="294"/>
      <c r="F417" s="294"/>
      <c r="G417" s="294"/>
      <c r="H417" s="294"/>
      <c r="I417" s="294"/>
      <c r="J417" s="294">
        <v>35126.237560000001</v>
      </c>
      <c r="K417" s="294"/>
      <c r="L417" s="294"/>
      <c r="M417" s="294"/>
      <c r="N417" s="290"/>
      <c r="O417" s="294"/>
      <c r="P417" s="294"/>
      <c r="Q417" s="294"/>
      <c r="R417" s="294"/>
      <c r="S417" s="294"/>
      <c r="T417" s="294"/>
      <c r="U417" s="294">
        <v>2.6103511749999999</v>
      </c>
      <c r="V417" s="294"/>
      <c r="W417" s="294"/>
      <c r="X417" s="294"/>
      <c r="Y417" s="469">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1</v>
      </c>
      <c r="Z418" s="410">
        <f>Z417</f>
        <v>0</v>
      </c>
      <c r="AA418" s="410">
        <f t="shared" ref="AA418:AL418" si="121">AA417</f>
        <v>0</v>
      </c>
      <c r="AB418" s="410">
        <f t="shared" si="121"/>
        <v>0</v>
      </c>
      <c r="AC418" s="410">
        <f t="shared" si="121"/>
        <v>0</v>
      </c>
      <c r="AD418" s="410">
        <f t="shared" si="121"/>
        <v>0</v>
      </c>
      <c r="AE418" s="410">
        <f t="shared" si="121"/>
        <v>0</v>
      </c>
      <c r="AF418" s="410">
        <f t="shared" si="121"/>
        <v>0</v>
      </c>
      <c r="AG418" s="410">
        <f t="shared" si="121"/>
        <v>0</v>
      </c>
      <c r="AH418" s="410">
        <f t="shared" si="121"/>
        <v>0</v>
      </c>
      <c r="AI418" s="410">
        <f t="shared" si="121"/>
        <v>0</v>
      </c>
      <c r="AJ418" s="410">
        <f t="shared" si="121"/>
        <v>0</v>
      </c>
      <c r="AK418" s="410">
        <f t="shared" si="121"/>
        <v>0</v>
      </c>
      <c r="AL418" s="410">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c r="E420" s="294"/>
      <c r="F420" s="294"/>
      <c r="G420" s="294"/>
      <c r="H420" s="294"/>
      <c r="I420" s="294"/>
      <c r="J420" s="294">
        <v>117313.98639999999</v>
      </c>
      <c r="K420" s="294"/>
      <c r="L420" s="294"/>
      <c r="M420" s="294"/>
      <c r="N420" s="290"/>
      <c r="O420" s="294"/>
      <c r="P420" s="294"/>
      <c r="Q420" s="294"/>
      <c r="R420" s="294"/>
      <c r="S420" s="294"/>
      <c r="T420" s="294"/>
      <c r="U420" s="294">
        <v>7.7566649400000003</v>
      </c>
      <c r="V420" s="294"/>
      <c r="W420" s="294"/>
      <c r="X420" s="294"/>
      <c r="Y420" s="469">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1</v>
      </c>
      <c r="Z421" s="410">
        <f>Z420</f>
        <v>0</v>
      </c>
      <c r="AA421" s="410">
        <f t="shared" ref="AA421:AL421" si="122">AA420</f>
        <v>0</v>
      </c>
      <c r="AB421" s="410">
        <f t="shared" si="122"/>
        <v>0</v>
      </c>
      <c r="AC421" s="410">
        <f t="shared" si="122"/>
        <v>0</v>
      </c>
      <c r="AD421" s="410">
        <f t="shared" si="122"/>
        <v>0</v>
      </c>
      <c r="AE421" s="410">
        <f t="shared" si="122"/>
        <v>0</v>
      </c>
      <c r="AF421" s="410">
        <f t="shared" si="122"/>
        <v>0</v>
      </c>
      <c r="AG421" s="410">
        <f t="shared" si="122"/>
        <v>0</v>
      </c>
      <c r="AH421" s="410">
        <f t="shared" si="122"/>
        <v>0</v>
      </c>
      <c r="AI421" s="410">
        <f t="shared" si="122"/>
        <v>0</v>
      </c>
      <c r="AJ421" s="410">
        <f t="shared" si="122"/>
        <v>0</v>
      </c>
      <c r="AK421" s="410">
        <f t="shared" si="122"/>
        <v>0</v>
      </c>
      <c r="AL421" s="410">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3">AA423</f>
        <v>0</v>
      </c>
      <c r="AB424" s="410">
        <f t="shared" si="123"/>
        <v>0</v>
      </c>
      <c r="AC424" s="410">
        <f t="shared" si="123"/>
        <v>0</v>
      </c>
      <c r="AD424" s="410">
        <f t="shared" si="123"/>
        <v>0</v>
      </c>
      <c r="AE424" s="410">
        <f t="shared" si="123"/>
        <v>0</v>
      </c>
      <c r="AF424" s="410">
        <f t="shared" si="123"/>
        <v>0</v>
      </c>
      <c r="AG424" s="410">
        <f t="shared" si="123"/>
        <v>0</v>
      </c>
      <c r="AH424" s="410">
        <f t="shared" si="123"/>
        <v>0</v>
      </c>
      <c r="AI424" s="410">
        <f t="shared" si="123"/>
        <v>0</v>
      </c>
      <c r="AJ424" s="410">
        <f t="shared" si="123"/>
        <v>0</v>
      </c>
      <c r="AK424" s="410">
        <f t="shared" si="123"/>
        <v>0</v>
      </c>
      <c r="AL424" s="410">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4">AA426</f>
        <v>0</v>
      </c>
      <c r="AB427" s="410">
        <f t="shared" si="124"/>
        <v>0</v>
      </c>
      <c r="AC427" s="410">
        <f t="shared" si="124"/>
        <v>0</v>
      </c>
      <c r="AD427" s="410">
        <f t="shared" si="124"/>
        <v>0</v>
      </c>
      <c r="AE427" s="410">
        <f t="shared" si="124"/>
        <v>0</v>
      </c>
      <c r="AF427" s="410">
        <f t="shared" si="124"/>
        <v>0</v>
      </c>
      <c r="AG427" s="410">
        <f t="shared" si="124"/>
        <v>0</v>
      </c>
      <c r="AH427" s="410">
        <f t="shared" si="124"/>
        <v>0</v>
      </c>
      <c r="AI427" s="410">
        <f t="shared" si="124"/>
        <v>0</v>
      </c>
      <c r="AJ427" s="410">
        <f t="shared" si="124"/>
        <v>0</v>
      </c>
      <c r="AK427" s="410">
        <f t="shared" si="124"/>
        <v>0</v>
      </c>
      <c r="AL427" s="410">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485</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5">AA429</f>
        <v>0</v>
      </c>
      <c r="AB430" s="410">
        <f t="shared" si="125"/>
        <v>0</v>
      </c>
      <c r="AC430" s="410">
        <f t="shared" si="125"/>
        <v>0</v>
      </c>
      <c r="AD430" s="410">
        <f t="shared" si="125"/>
        <v>0</v>
      </c>
      <c r="AE430" s="410">
        <f t="shared" si="125"/>
        <v>0</v>
      </c>
      <c r="AF430" s="410">
        <f t="shared" si="125"/>
        <v>0</v>
      </c>
      <c r="AG430" s="410">
        <f t="shared" si="125"/>
        <v>0</v>
      </c>
      <c r="AH430" s="410">
        <f t="shared" si="125"/>
        <v>0</v>
      </c>
      <c r="AI430" s="410">
        <f t="shared" si="125"/>
        <v>0</v>
      </c>
      <c r="AJ430" s="410">
        <f t="shared" si="125"/>
        <v>0</v>
      </c>
      <c r="AK430" s="410">
        <f t="shared" si="125"/>
        <v>0</v>
      </c>
      <c r="AL430" s="410">
        <f t="shared" si="125"/>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6">AA432</f>
        <v>0</v>
      </c>
      <c r="AB433" s="410">
        <f t="shared" si="126"/>
        <v>0</v>
      </c>
      <c r="AC433" s="410">
        <f t="shared" si="126"/>
        <v>0</v>
      </c>
      <c r="AD433" s="410">
        <f t="shared" si="126"/>
        <v>0</v>
      </c>
      <c r="AE433" s="410">
        <f t="shared" si="126"/>
        <v>0</v>
      </c>
      <c r="AF433" s="410">
        <f t="shared" si="126"/>
        <v>0</v>
      </c>
      <c r="AG433" s="410">
        <f t="shared" si="126"/>
        <v>0</v>
      </c>
      <c r="AH433" s="410">
        <f t="shared" si="126"/>
        <v>0</v>
      </c>
      <c r="AI433" s="410">
        <f t="shared" si="126"/>
        <v>0</v>
      </c>
      <c r="AJ433" s="410">
        <f t="shared" si="126"/>
        <v>0</v>
      </c>
      <c r="AK433" s="410">
        <f t="shared" si="126"/>
        <v>0</v>
      </c>
      <c r="AL433" s="410">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8"/>
      <c r="AA436" s="468"/>
      <c r="AB436" s="468"/>
      <c r="AC436" s="414"/>
      <c r="AD436" s="414"/>
      <c r="AE436" s="414"/>
      <c r="AF436" s="414"/>
      <c r="AG436" s="414"/>
      <c r="AH436" s="414"/>
      <c r="AI436" s="414"/>
      <c r="AJ436" s="414"/>
      <c r="AK436" s="414"/>
      <c r="AL436" s="414"/>
      <c r="AM436" s="295">
        <f>SUM(Y436:AL436)</f>
        <v>0</v>
      </c>
    </row>
    <row r="437" spans="1:39" ht="15" outlineLevel="1">
      <c r="B437" s="293" t="s">
        <v>259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v>
      </c>
      <c r="AA437" s="410">
        <f t="shared" ref="AA437:AL437" si="127">AA436</f>
        <v>0</v>
      </c>
      <c r="AB437" s="410">
        <f t="shared" si="127"/>
        <v>0</v>
      </c>
      <c r="AC437" s="410">
        <f t="shared" si="127"/>
        <v>0</v>
      </c>
      <c r="AD437" s="410">
        <f t="shared" si="127"/>
        <v>0</v>
      </c>
      <c r="AE437" s="410">
        <f t="shared" si="127"/>
        <v>0</v>
      </c>
      <c r="AF437" s="410">
        <f t="shared" si="127"/>
        <v>0</v>
      </c>
      <c r="AG437" s="410">
        <f t="shared" si="127"/>
        <v>0</v>
      </c>
      <c r="AH437" s="410">
        <f t="shared" si="127"/>
        <v>0</v>
      </c>
      <c r="AI437" s="410">
        <f t="shared" si="127"/>
        <v>0</v>
      </c>
      <c r="AJ437" s="410">
        <f t="shared" si="127"/>
        <v>0</v>
      </c>
      <c r="AK437" s="410">
        <f t="shared" si="127"/>
        <v>0</v>
      </c>
      <c r="AL437" s="410">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313" t="s">
        <v>21</v>
      </c>
      <c r="C439" s="290" t="s">
        <v>25</v>
      </c>
      <c r="D439" s="294"/>
      <c r="E439" s="294"/>
      <c r="F439" s="294"/>
      <c r="G439" s="294"/>
      <c r="H439" s="294"/>
      <c r="I439" s="294"/>
      <c r="J439" s="294">
        <v>184101.22510000001</v>
      </c>
      <c r="K439" s="294"/>
      <c r="L439" s="294"/>
      <c r="M439" s="294"/>
      <c r="N439" s="294">
        <v>12</v>
      </c>
      <c r="O439" s="294"/>
      <c r="P439" s="294"/>
      <c r="Q439" s="294"/>
      <c r="R439" s="294"/>
      <c r="S439" s="294"/>
      <c r="T439" s="294"/>
      <c r="U439" s="294">
        <v>45.809722090000001</v>
      </c>
      <c r="V439" s="294"/>
      <c r="W439" s="294"/>
      <c r="X439" s="294"/>
      <c r="Y439" s="414"/>
      <c r="Z439" s="468">
        <v>1</v>
      </c>
      <c r="AA439" s="414"/>
      <c r="AB439" s="414"/>
      <c r="AC439" s="414"/>
      <c r="AD439" s="414"/>
      <c r="AE439" s="414"/>
      <c r="AF439" s="414"/>
      <c r="AG439" s="414"/>
      <c r="AH439" s="414"/>
      <c r="AI439" s="414"/>
      <c r="AJ439" s="414"/>
      <c r="AK439" s="414"/>
      <c r="AL439" s="414"/>
      <c r="AM439" s="295">
        <f>SUM(Y439:AL439)</f>
        <v>1</v>
      </c>
    </row>
    <row r="440" spans="1:39" ht="15" outlineLevel="1">
      <c r="B440" s="293" t="s">
        <v>259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1</v>
      </c>
      <c r="AA440" s="410">
        <f t="shared" ref="AA440:AL440" si="128">AA439</f>
        <v>0</v>
      </c>
      <c r="AB440" s="410">
        <f t="shared" si="128"/>
        <v>0</v>
      </c>
      <c r="AC440" s="410">
        <f t="shared" si="128"/>
        <v>0</v>
      </c>
      <c r="AD440" s="410">
        <f t="shared" si="128"/>
        <v>0</v>
      </c>
      <c r="AE440" s="410">
        <f t="shared" si="128"/>
        <v>0</v>
      </c>
      <c r="AF440" s="410">
        <f t="shared" si="128"/>
        <v>0</v>
      </c>
      <c r="AG440" s="410">
        <f t="shared" si="128"/>
        <v>0</v>
      </c>
      <c r="AH440" s="410">
        <f t="shared" si="128"/>
        <v>0</v>
      </c>
      <c r="AI440" s="410">
        <f t="shared" si="128"/>
        <v>0</v>
      </c>
      <c r="AJ440" s="410">
        <f t="shared" si="128"/>
        <v>0</v>
      </c>
      <c r="AK440" s="410">
        <f t="shared" si="128"/>
        <v>0</v>
      </c>
      <c r="AL440" s="410">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29">AB442</f>
        <v>0</v>
      </c>
      <c r="AC443" s="410">
        <f t="shared" si="129"/>
        <v>0</v>
      </c>
      <c r="AD443" s="410">
        <f t="shared" si="129"/>
        <v>0</v>
      </c>
      <c r="AE443" s="410">
        <f t="shared" si="129"/>
        <v>0</v>
      </c>
      <c r="AF443" s="410">
        <f t="shared" si="129"/>
        <v>0</v>
      </c>
      <c r="AG443" s="410">
        <f t="shared" si="129"/>
        <v>0</v>
      </c>
      <c r="AH443" s="410">
        <f t="shared" si="129"/>
        <v>0</v>
      </c>
      <c r="AI443" s="410">
        <f t="shared" si="129"/>
        <v>0</v>
      </c>
      <c r="AJ443" s="410">
        <f t="shared" si="129"/>
        <v>0</v>
      </c>
      <c r="AK443" s="410">
        <f t="shared" si="129"/>
        <v>0</v>
      </c>
      <c r="AL443" s="410">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259</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0">AB445</f>
        <v>0</v>
      </c>
      <c r="AC446" s="410">
        <f t="shared" si="130"/>
        <v>0</v>
      </c>
      <c r="AD446" s="410">
        <f t="shared" si="130"/>
        <v>0</v>
      </c>
      <c r="AE446" s="410">
        <f t="shared" si="130"/>
        <v>0</v>
      </c>
      <c r="AF446" s="410">
        <f t="shared" si="130"/>
        <v>0</v>
      </c>
      <c r="AG446" s="410">
        <f t="shared" si="130"/>
        <v>0</v>
      </c>
      <c r="AH446" s="410">
        <f t="shared" si="130"/>
        <v>0</v>
      </c>
      <c r="AI446" s="410">
        <f t="shared" si="130"/>
        <v>0</v>
      </c>
      <c r="AJ446" s="410">
        <f t="shared" si="130"/>
        <v>0</v>
      </c>
      <c r="AK446" s="410">
        <f t="shared" si="130"/>
        <v>0</v>
      </c>
      <c r="AL446" s="410">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1">AA448</f>
        <v>0</v>
      </c>
      <c r="AB449" s="410">
        <f t="shared" si="131"/>
        <v>0</v>
      </c>
      <c r="AC449" s="410">
        <f t="shared" si="131"/>
        <v>0</v>
      </c>
      <c r="AD449" s="410">
        <f t="shared" si="131"/>
        <v>0</v>
      </c>
      <c r="AE449" s="410">
        <f t="shared" si="131"/>
        <v>0</v>
      </c>
      <c r="AF449" s="410">
        <f t="shared" si="131"/>
        <v>0</v>
      </c>
      <c r="AG449" s="410">
        <f t="shared" si="131"/>
        <v>0</v>
      </c>
      <c r="AH449" s="410">
        <f t="shared" si="131"/>
        <v>0</v>
      </c>
      <c r="AI449" s="410">
        <f t="shared" si="131"/>
        <v>0</v>
      </c>
      <c r="AJ449" s="410">
        <f t="shared" si="131"/>
        <v>0</v>
      </c>
      <c r="AK449" s="410">
        <f t="shared" si="131"/>
        <v>0</v>
      </c>
      <c r="AL449" s="410">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8"/>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2">AA451</f>
        <v>0</v>
      </c>
      <c r="AB452" s="410">
        <f t="shared" si="132"/>
        <v>0</v>
      </c>
      <c r="AC452" s="410">
        <f t="shared" si="132"/>
        <v>0</v>
      </c>
      <c r="AD452" s="410">
        <f t="shared" si="132"/>
        <v>0</v>
      </c>
      <c r="AE452" s="410">
        <f t="shared" si="132"/>
        <v>0</v>
      </c>
      <c r="AF452" s="410">
        <f t="shared" si="132"/>
        <v>0</v>
      </c>
      <c r="AG452" s="410">
        <f t="shared" si="132"/>
        <v>0</v>
      </c>
      <c r="AH452" s="410">
        <f t="shared" si="132"/>
        <v>0</v>
      </c>
      <c r="AI452" s="410">
        <f t="shared" si="132"/>
        <v>0</v>
      </c>
      <c r="AJ452" s="410">
        <f t="shared" si="132"/>
        <v>0</v>
      </c>
      <c r="AK452" s="410">
        <f t="shared" si="132"/>
        <v>0</v>
      </c>
      <c r="AL452" s="410">
        <f t="shared" si="132"/>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3">AA454</f>
        <v>0</v>
      </c>
      <c r="AB455" s="410">
        <f t="shared" si="133"/>
        <v>0</v>
      </c>
      <c r="AC455" s="410">
        <f t="shared" si="133"/>
        <v>0</v>
      </c>
      <c r="AD455" s="410">
        <f t="shared" si="133"/>
        <v>0</v>
      </c>
      <c r="AE455" s="410">
        <f t="shared" si="133"/>
        <v>0</v>
      </c>
      <c r="AF455" s="410">
        <f t="shared" si="133"/>
        <v>0</v>
      </c>
      <c r="AG455" s="410">
        <f t="shared" si="133"/>
        <v>0</v>
      </c>
      <c r="AH455" s="410">
        <f t="shared" si="133"/>
        <v>0</v>
      </c>
      <c r="AI455" s="410">
        <f t="shared" si="133"/>
        <v>0</v>
      </c>
      <c r="AJ455" s="410">
        <f t="shared" si="133"/>
        <v>0</v>
      </c>
      <c r="AK455" s="410">
        <f t="shared" si="133"/>
        <v>0</v>
      </c>
      <c r="AL455" s="410">
        <f t="shared" si="133"/>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4">AA457</f>
        <v>0</v>
      </c>
      <c r="AB458" s="410">
        <f t="shared" si="134"/>
        <v>0</v>
      </c>
      <c r="AC458" s="410">
        <f t="shared" si="134"/>
        <v>0</v>
      </c>
      <c r="AD458" s="410">
        <f t="shared" si="134"/>
        <v>0</v>
      </c>
      <c r="AE458" s="410">
        <f t="shared" si="134"/>
        <v>0</v>
      </c>
      <c r="AF458" s="410">
        <f t="shared" si="134"/>
        <v>0</v>
      </c>
      <c r="AG458" s="410">
        <f t="shared" si="134"/>
        <v>0</v>
      </c>
      <c r="AH458" s="410">
        <f t="shared" si="134"/>
        <v>0</v>
      </c>
      <c r="AI458" s="410">
        <f t="shared" si="134"/>
        <v>0</v>
      </c>
      <c r="AJ458" s="410">
        <f t="shared" si="134"/>
        <v>0</v>
      </c>
      <c r="AK458" s="410">
        <f t="shared" si="134"/>
        <v>0</v>
      </c>
      <c r="AL458" s="410">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259</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5">AA461</f>
        <v>0</v>
      </c>
      <c r="AB462" s="410">
        <f t="shared" si="135"/>
        <v>0</v>
      </c>
      <c r="AC462" s="410">
        <f t="shared" si="135"/>
        <v>0</v>
      </c>
      <c r="AD462" s="410">
        <f t="shared" si="135"/>
        <v>0</v>
      </c>
      <c r="AE462" s="410">
        <f t="shared" si="135"/>
        <v>0</v>
      </c>
      <c r="AF462" s="410">
        <f t="shared" si="135"/>
        <v>0</v>
      </c>
      <c r="AG462" s="410">
        <f t="shared" si="135"/>
        <v>0</v>
      </c>
      <c r="AH462" s="410">
        <f t="shared" si="135"/>
        <v>0</v>
      </c>
      <c r="AI462" s="410">
        <f t="shared" si="135"/>
        <v>0</v>
      </c>
      <c r="AJ462" s="410">
        <f t="shared" si="135"/>
        <v>0</v>
      </c>
      <c r="AK462" s="410">
        <f t="shared" si="135"/>
        <v>0</v>
      </c>
      <c r="AL462" s="410">
        <f t="shared" si="135"/>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6">AA464</f>
        <v>0</v>
      </c>
      <c r="AB465" s="410">
        <f t="shared" si="136"/>
        <v>0</v>
      </c>
      <c r="AC465" s="410">
        <f t="shared" si="136"/>
        <v>0</v>
      </c>
      <c r="AD465" s="410">
        <f t="shared" si="136"/>
        <v>0</v>
      </c>
      <c r="AE465" s="410">
        <f t="shared" si="136"/>
        <v>0</v>
      </c>
      <c r="AF465" s="410">
        <f t="shared" si="136"/>
        <v>0</v>
      </c>
      <c r="AG465" s="410">
        <f t="shared" si="136"/>
        <v>0</v>
      </c>
      <c r="AH465" s="410">
        <f t="shared" si="136"/>
        <v>0</v>
      </c>
      <c r="AI465" s="410">
        <f t="shared" si="136"/>
        <v>0</v>
      </c>
      <c r="AJ465" s="410">
        <f t="shared" si="136"/>
        <v>0</v>
      </c>
      <c r="AK465" s="410">
        <f t="shared" si="136"/>
        <v>0</v>
      </c>
      <c r="AL465" s="410">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7">AA467</f>
        <v>0</v>
      </c>
      <c r="AB468" s="410">
        <f t="shared" si="137"/>
        <v>0</v>
      </c>
      <c r="AC468" s="410">
        <f t="shared" si="137"/>
        <v>0</v>
      </c>
      <c r="AD468" s="410">
        <f t="shared" si="137"/>
        <v>0</v>
      </c>
      <c r="AE468" s="410">
        <f t="shared" si="137"/>
        <v>0</v>
      </c>
      <c r="AF468" s="410">
        <f t="shared" si="137"/>
        <v>0</v>
      </c>
      <c r="AG468" s="410">
        <f t="shared" si="137"/>
        <v>0</v>
      </c>
      <c r="AH468" s="410">
        <f t="shared" si="137"/>
        <v>0</v>
      </c>
      <c r="AI468" s="410">
        <f t="shared" si="137"/>
        <v>0</v>
      </c>
      <c r="AJ468" s="410">
        <f t="shared" si="137"/>
        <v>0</v>
      </c>
      <c r="AK468" s="410">
        <f t="shared" si="137"/>
        <v>0</v>
      </c>
      <c r="AL468" s="410">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314" t="s">
        <v>22</v>
      </c>
      <c r="C470" s="290" t="s">
        <v>25</v>
      </c>
      <c r="D470" s="294"/>
      <c r="E470" s="294"/>
      <c r="F470" s="294"/>
      <c r="G470" s="294"/>
      <c r="H470" s="294"/>
      <c r="I470" s="294"/>
      <c r="J470" s="294">
        <v>2099599.8339999998</v>
      </c>
      <c r="K470" s="294"/>
      <c r="L470" s="294"/>
      <c r="M470" s="294"/>
      <c r="N470" s="294">
        <v>12</v>
      </c>
      <c r="O470" s="294"/>
      <c r="P470" s="294"/>
      <c r="Q470" s="294"/>
      <c r="R470" s="294"/>
      <c r="S470" s="294"/>
      <c r="T470" s="294"/>
      <c r="U470" s="294">
        <v>262.09110629999998</v>
      </c>
      <c r="V470" s="294"/>
      <c r="W470" s="294"/>
      <c r="X470" s="294"/>
      <c r="Y470" s="409"/>
      <c r="Z470" s="414">
        <v>0.09</v>
      </c>
      <c r="AA470" s="414">
        <v>0.91</v>
      </c>
      <c r="AB470" s="414">
        <v>0</v>
      </c>
      <c r="AC470" s="414"/>
      <c r="AD470" s="414"/>
      <c r="AE470" s="414"/>
      <c r="AF470" s="414"/>
      <c r="AG470" s="414"/>
      <c r="AH470" s="414"/>
      <c r="AI470" s="414"/>
      <c r="AJ470" s="414"/>
      <c r="AK470" s="414"/>
      <c r="AL470" s="414"/>
      <c r="AM470" s="295">
        <f>SUM(Y470:AL470)</f>
        <v>1</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0.09</v>
      </c>
      <c r="AA471" s="410">
        <f t="shared" ref="AA471:AL471" si="138">AA470</f>
        <v>0.91</v>
      </c>
      <c r="AB471" s="410">
        <f t="shared" si="138"/>
        <v>0</v>
      </c>
      <c r="AC471" s="410">
        <f t="shared" si="138"/>
        <v>0</v>
      </c>
      <c r="AD471" s="410">
        <f t="shared" si="138"/>
        <v>0</v>
      </c>
      <c r="AE471" s="410">
        <f t="shared" si="138"/>
        <v>0</v>
      </c>
      <c r="AF471" s="410">
        <f t="shared" si="138"/>
        <v>0</v>
      </c>
      <c r="AG471" s="410">
        <f t="shared" si="138"/>
        <v>0</v>
      </c>
      <c r="AH471" s="410">
        <f t="shared" si="138"/>
        <v>0</v>
      </c>
      <c r="AI471" s="410">
        <f t="shared" si="138"/>
        <v>0</v>
      </c>
      <c r="AJ471" s="410">
        <f t="shared" si="138"/>
        <v>0</v>
      </c>
      <c r="AK471" s="410">
        <f t="shared" si="138"/>
        <v>0</v>
      </c>
      <c r="AL471" s="410">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39">AA473</f>
        <v>0</v>
      </c>
      <c r="AB474" s="410">
        <f t="shared" si="139"/>
        <v>0</v>
      </c>
      <c r="AC474" s="410">
        <f t="shared" si="139"/>
        <v>0</v>
      </c>
      <c r="AD474" s="410">
        <f t="shared" si="139"/>
        <v>0</v>
      </c>
      <c r="AE474" s="410">
        <f t="shared" si="139"/>
        <v>0</v>
      </c>
      <c r="AF474" s="410">
        <f t="shared" si="139"/>
        <v>0</v>
      </c>
      <c r="AG474" s="410">
        <f t="shared" si="139"/>
        <v>0</v>
      </c>
      <c r="AH474" s="410">
        <f t="shared" si="139"/>
        <v>0</v>
      </c>
      <c r="AI474" s="410">
        <f t="shared" si="139"/>
        <v>0</v>
      </c>
      <c r="AJ474" s="410">
        <f t="shared" si="139"/>
        <v>0</v>
      </c>
      <c r="AK474" s="410">
        <f t="shared" si="139"/>
        <v>0</v>
      </c>
      <c r="AL474" s="410">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c r="E477" s="294"/>
      <c r="F477" s="294"/>
      <c r="G477" s="294"/>
      <c r="H477" s="294"/>
      <c r="I477" s="294"/>
      <c r="J477" s="294">
        <v>14108.67217</v>
      </c>
      <c r="K477" s="294"/>
      <c r="L477" s="294"/>
      <c r="M477" s="294"/>
      <c r="N477" s="290"/>
      <c r="O477" s="294"/>
      <c r="P477" s="294"/>
      <c r="Q477" s="294"/>
      <c r="R477" s="294"/>
      <c r="S477" s="294"/>
      <c r="T477" s="294"/>
      <c r="U477" s="294">
        <v>3.1485423319999999</v>
      </c>
      <c r="V477" s="294"/>
      <c r="W477" s="294"/>
      <c r="X477" s="294"/>
      <c r="Y477" s="469">
        <v>1</v>
      </c>
      <c r="Z477" s="409"/>
      <c r="AA477" s="409"/>
      <c r="AB477" s="409"/>
      <c r="AC477" s="409"/>
      <c r="AD477" s="409"/>
      <c r="AE477" s="409"/>
      <c r="AF477" s="409"/>
      <c r="AG477" s="409"/>
      <c r="AH477" s="409"/>
      <c r="AI477" s="409"/>
      <c r="AJ477" s="409"/>
      <c r="AK477" s="409"/>
      <c r="AL477" s="409"/>
      <c r="AM477" s="295">
        <f>SUM(Y477:AL477)</f>
        <v>1</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1</v>
      </c>
      <c r="Z478" s="410">
        <f>Z477</f>
        <v>0</v>
      </c>
      <c r="AA478" s="410">
        <f t="shared" ref="AA478:AL478" si="140">AA477</f>
        <v>0</v>
      </c>
      <c r="AB478" s="410">
        <f t="shared" si="140"/>
        <v>0</v>
      </c>
      <c r="AC478" s="410">
        <f t="shared" si="140"/>
        <v>0</v>
      </c>
      <c r="AD478" s="410">
        <f t="shared" si="140"/>
        <v>0</v>
      </c>
      <c r="AE478" s="410">
        <f t="shared" si="140"/>
        <v>0</v>
      </c>
      <c r="AF478" s="410">
        <f t="shared" si="140"/>
        <v>0</v>
      </c>
      <c r="AG478" s="410">
        <f t="shared" si="140"/>
        <v>0</v>
      </c>
      <c r="AH478" s="410">
        <f t="shared" si="140"/>
        <v>0</v>
      </c>
      <c r="AI478" s="410">
        <f t="shared" si="140"/>
        <v>0</v>
      </c>
      <c r="AJ478" s="410">
        <f t="shared" si="140"/>
        <v>0</v>
      </c>
      <c r="AK478" s="410">
        <f t="shared" si="140"/>
        <v>0</v>
      </c>
      <c r="AL478" s="410">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1">AA481</f>
        <v>0</v>
      </c>
      <c r="AB482" s="410">
        <f t="shared" si="141"/>
        <v>0</v>
      </c>
      <c r="AC482" s="410">
        <f t="shared" si="141"/>
        <v>0</v>
      </c>
      <c r="AD482" s="410">
        <f t="shared" si="141"/>
        <v>0</v>
      </c>
      <c r="AE482" s="410">
        <f t="shared" si="141"/>
        <v>0</v>
      </c>
      <c r="AF482" s="410">
        <f t="shared" si="141"/>
        <v>0</v>
      </c>
      <c r="AG482" s="410">
        <f t="shared" si="141"/>
        <v>0</v>
      </c>
      <c r="AH482" s="410">
        <f t="shared" si="141"/>
        <v>0</v>
      </c>
      <c r="AI482" s="410">
        <f t="shared" si="141"/>
        <v>0</v>
      </c>
      <c r="AJ482" s="410">
        <f t="shared" si="141"/>
        <v>0</v>
      </c>
      <c r="AK482" s="410">
        <f t="shared" si="141"/>
        <v>0</v>
      </c>
      <c r="AL482" s="410">
        <f t="shared" si="141"/>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2">AA484</f>
        <v>0</v>
      </c>
      <c r="AB485" s="410">
        <f t="shared" si="142"/>
        <v>0</v>
      </c>
      <c r="AC485" s="410">
        <f t="shared" si="142"/>
        <v>0</v>
      </c>
      <c r="AD485" s="410">
        <f t="shared" si="142"/>
        <v>0</v>
      </c>
      <c r="AE485" s="410">
        <f t="shared" si="142"/>
        <v>0</v>
      </c>
      <c r="AF485" s="410">
        <f t="shared" si="142"/>
        <v>0</v>
      </c>
      <c r="AG485" s="410">
        <f t="shared" si="142"/>
        <v>0</v>
      </c>
      <c r="AH485" s="410">
        <f t="shared" si="142"/>
        <v>0</v>
      </c>
      <c r="AI485" s="410">
        <f t="shared" si="142"/>
        <v>0</v>
      </c>
      <c r="AJ485" s="410">
        <f t="shared" si="142"/>
        <v>0</v>
      </c>
      <c r="AK485" s="410">
        <f t="shared" si="142"/>
        <v>0</v>
      </c>
      <c r="AL485" s="410">
        <f t="shared" si="142"/>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3">AA488</f>
        <v>0</v>
      </c>
      <c r="AB489" s="410">
        <f t="shared" si="143"/>
        <v>0</v>
      </c>
      <c r="AC489" s="410">
        <f t="shared" si="143"/>
        <v>0</v>
      </c>
      <c r="AD489" s="410">
        <f t="shared" si="143"/>
        <v>0</v>
      </c>
      <c r="AE489" s="410">
        <f t="shared" si="143"/>
        <v>0</v>
      </c>
      <c r="AF489" s="410">
        <f t="shared" si="143"/>
        <v>0</v>
      </c>
      <c r="AG489" s="410">
        <f t="shared" si="143"/>
        <v>0</v>
      </c>
      <c r="AH489" s="410">
        <f t="shared" si="143"/>
        <v>0</v>
      </c>
      <c r="AI489" s="410">
        <f t="shared" si="143"/>
        <v>0</v>
      </c>
      <c r="AJ489" s="410">
        <f t="shared" si="143"/>
        <v>0</v>
      </c>
      <c r="AK489" s="410">
        <f t="shared" si="143"/>
        <v>0</v>
      </c>
      <c r="AL489" s="410">
        <f t="shared" si="143"/>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4">AA491</f>
        <v>0</v>
      </c>
      <c r="AB492" s="410">
        <f t="shared" si="144"/>
        <v>0</v>
      </c>
      <c r="AC492" s="410">
        <f t="shared" si="144"/>
        <v>0</v>
      </c>
      <c r="AD492" s="410">
        <f t="shared" si="144"/>
        <v>0</v>
      </c>
      <c r="AE492" s="410">
        <f t="shared" si="144"/>
        <v>0</v>
      </c>
      <c r="AF492" s="410">
        <f t="shared" si="144"/>
        <v>0</v>
      </c>
      <c r="AG492" s="410">
        <f t="shared" si="144"/>
        <v>0</v>
      </c>
      <c r="AH492" s="410">
        <f t="shared" si="144"/>
        <v>0</v>
      </c>
      <c r="AI492" s="410">
        <f t="shared" si="144"/>
        <v>0</v>
      </c>
      <c r="AJ492" s="410">
        <f t="shared" si="144"/>
        <v>0</v>
      </c>
      <c r="AK492" s="410">
        <f t="shared" si="144"/>
        <v>0</v>
      </c>
      <c r="AL492" s="410">
        <f t="shared" si="144"/>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5">AA494</f>
        <v>0</v>
      </c>
      <c r="AB495" s="410">
        <f t="shared" si="145"/>
        <v>0</v>
      </c>
      <c r="AC495" s="410">
        <f t="shared" si="145"/>
        <v>0</v>
      </c>
      <c r="AD495" s="410">
        <f t="shared" si="145"/>
        <v>0</v>
      </c>
      <c r="AE495" s="410">
        <f t="shared" si="145"/>
        <v>0</v>
      </c>
      <c r="AF495" s="410">
        <f t="shared" si="145"/>
        <v>0</v>
      </c>
      <c r="AG495" s="410">
        <f t="shared" si="145"/>
        <v>0</v>
      </c>
      <c r="AH495" s="410">
        <f t="shared" si="145"/>
        <v>0</v>
      </c>
      <c r="AI495" s="410">
        <f t="shared" si="145"/>
        <v>0</v>
      </c>
      <c r="AJ495" s="410">
        <f t="shared" si="145"/>
        <v>0</v>
      </c>
      <c r="AK495" s="410">
        <f t="shared" si="145"/>
        <v>0</v>
      </c>
      <c r="AL495" s="410">
        <f t="shared" si="145"/>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6">Z497</f>
        <v>0</v>
      </c>
      <c r="AA498" s="410">
        <f t="shared" si="146"/>
        <v>0</v>
      </c>
      <c r="AB498" s="410">
        <f t="shared" si="146"/>
        <v>0</v>
      </c>
      <c r="AC498" s="410">
        <f t="shared" si="146"/>
        <v>0</v>
      </c>
      <c r="AD498" s="410">
        <f t="shared" si="146"/>
        <v>0</v>
      </c>
      <c r="AE498" s="410">
        <f t="shared" si="146"/>
        <v>0</v>
      </c>
      <c r="AF498" s="410">
        <f t="shared" si="146"/>
        <v>0</v>
      </c>
      <c r="AG498" s="410">
        <f t="shared" si="146"/>
        <v>0</v>
      </c>
      <c r="AH498" s="410">
        <f t="shared" si="146"/>
        <v>0</v>
      </c>
      <c r="AI498" s="410">
        <f t="shared" si="146"/>
        <v>0</v>
      </c>
      <c r="AJ498" s="410">
        <f t="shared" si="146"/>
        <v>0</v>
      </c>
      <c r="AK498" s="410">
        <f t="shared" si="146"/>
        <v>0</v>
      </c>
      <c r="AL498" s="410">
        <f t="shared" si="146"/>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259</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7">Z500</f>
        <v>0</v>
      </c>
      <c r="AA501" s="410">
        <f t="shared" si="147"/>
        <v>0</v>
      </c>
      <c r="AB501" s="410">
        <f t="shared" si="147"/>
        <v>0</v>
      </c>
      <c r="AC501" s="410">
        <f t="shared" si="147"/>
        <v>0</v>
      </c>
      <c r="AD501" s="410">
        <f t="shared" si="147"/>
        <v>0</v>
      </c>
      <c r="AE501" s="410">
        <f t="shared" si="147"/>
        <v>0</v>
      </c>
      <c r="AF501" s="410">
        <f t="shared" si="147"/>
        <v>0</v>
      </c>
      <c r="AG501" s="410">
        <f t="shared" si="147"/>
        <v>0</v>
      </c>
      <c r="AH501" s="410">
        <f t="shared" si="147"/>
        <v>0</v>
      </c>
      <c r="AI501" s="410">
        <f t="shared" si="147"/>
        <v>0</v>
      </c>
      <c r="AJ501" s="410">
        <f t="shared" si="147"/>
        <v>0</v>
      </c>
      <c r="AK501" s="410">
        <f t="shared" si="147"/>
        <v>0</v>
      </c>
      <c r="AL501" s="410">
        <f t="shared" si="147"/>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259</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48">Z504</f>
        <v>0</v>
      </c>
      <c r="AA505" s="410">
        <f t="shared" si="148"/>
        <v>0</v>
      </c>
      <c r="AB505" s="410">
        <f t="shared" si="148"/>
        <v>0</v>
      </c>
      <c r="AC505" s="410">
        <f t="shared" si="148"/>
        <v>0</v>
      </c>
      <c r="AD505" s="410">
        <f t="shared" si="148"/>
        <v>0</v>
      </c>
      <c r="AE505" s="410">
        <f t="shared" si="148"/>
        <v>0</v>
      </c>
      <c r="AF505" s="410">
        <f t="shared" si="148"/>
        <v>0</v>
      </c>
      <c r="AG505" s="410">
        <f t="shared" si="148"/>
        <v>0</v>
      </c>
      <c r="AH505" s="410">
        <f t="shared" si="148"/>
        <v>0</v>
      </c>
      <c r="AI505" s="410">
        <f t="shared" si="148"/>
        <v>0</v>
      </c>
      <c r="AJ505" s="410">
        <f t="shared" si="148"/>
        <v>0</v>
      </c>
      <c r="AK505" s="410">
        <f t="shared" si="148"/>
        <v>0</v>
      </c>
      <c r="AL505" s="410">
        <f t="shared" si="148"/>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259</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49">Z507</f>
        <v>0</v>
      </c>
      <c r="AA508" s="410">
        <f t="shared" si="149"/>
        <v>0</v>
      </c>
      <c r="AB508" s="410">
        <f t="shared" si="149"/>
        <v>0</v>
      </c>
      <c r="AC508" s="410">
        <f t="shared" si="149"/>
        <v>0</v>
      </c>
      <c r="AD508" s="410">
        <f t="shared" si="149"/>
        <v>0</v>
      </c>
      <c r="AE508" s="410">
        <f t="shared" si="149"/>
        <v>0</v>
      </c>
      <c r="AF508" s="410">
        <f t="shared" si="149"/>
        <v>0</v>
      </c>
      <c r="AG508" s="410">
        <f t="shared" si="149"/>
        <v>0</v>
      </c>
      <c r="AH508" s="410">
        <f t="shared" si="149"/>
        <v>0</v>
      </c>
      <c r="AI508" s="410">
        <f t="shared" si="149"/>
        <v>0</v>
      </c>
      <c r="AJ508" s="410">
        <f t="shared" si="149"/>
        <v>0</v>
      </c>
      <c r="AK508" s="410">
        <f t="shared" si="149"/>
        <v>0</v>
      </c>
      <c r="AL508" s="410">
        <f t="shared" si="149"/>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493</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259</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0">Z510</f>
        <v>0</v>
      </c>
      <c r="AA511" s="410">
        <f t="shared" si="150"/>
        <v>0</v>
      </c>
      <c r="AB511" s="410">
        <f t="shared" si="150"/>
        <v>0</v>
      </c>
      <c r="AC511" s="410">
        <f t="shared" si="150"/>
        <v>0</v>
      </c>
      <c r="AD511" s="410">
        <f t="shared" si="150"/>
        <v>0</v>
      </c>
      <c r="AE511" s="410">
        <f t="shared" si="150"/>
        <v>0</v>
      </c>
      <c r="AF511" s="410">
        <f t="shared" si="150"/>
        <v>0</v>
      </c>
      <c r="AG511" s="410">
        <f t="shared" si="150"/>
        <v>0</v>
      </c>
      <c r="AH511" s="410">
        <f t="shared" si="150"/>
        <v>0</v>
      </c>
      <c r="AI511" s="410">
        <f t="shared" si="150"/>
        <v>0</v>
      </c>
      <c r="AJ511" s="410">
        <f t="shared" si="150"/>
        <v>0</v>
      </c>
      <c r="AK511" s="410">
        <f t="shared" si="150"/>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0</v>
      </c>
      <c r="E513" s="328"/>
      <c r="F513" s="328"/>
      <c r="G513" s="328"/>
      <c r="H513" s="328"/>
      <c r="I513" s="328">
        <f>SUM(I408:I511)</f>
        <v>0</v>
      </c>
      <c r="J513" s="328">
        <f>SUM(J408:J511)</f>
        <v>2493735.9003419997</v>
      </c>
      <c r="K513" s="328">
        <f t="shared" ref="K513:M513" si="151">SUM(K408:K511)</f>
        <v>0</v>
      </c>
      <c r="L513" s="328">
        <f t="shared" si="151"/>
        <v>0</v>
      </c>
      <c r="M513" s="328">
        <f t="shared" si="151"/>
        <v>0</v>
      </c>
      <c r="N513" s="328"/>
      <c r="O513" s="328">
        <f>SUM(O408:O511)</f>
        <v>0</v>
      </c>
      <c r="P513" s="328"/>
      <c r="Q513" s="328"/>
      <c r="R513" s="328"/>
      <c r="S513" s="328"/>
      <c r="T513" s="328">
        <f t="shared" ref="T513:X513" si="152">SUM(T408:T511)</f>
        <v>0</v>
      </c>
      <c r="U513" s="328">
        <f t="shared" si="152"/>
        <v>344.28864304099994</v>
      </c>
      <c r="V513" s="328">
        <f t="shared" si="152"/>
        <v>0</v>
      </c>
      <c r="W513" s="328">
        <f t="shared" si="152"/>
        <v>0</v>
      </c>
      <c r="X513" s="328">
        <f t="shared" si="152"/>
        <v>0</v>
      </c>
      <c r="Y513" s="328">
        <f>IF(Y407="kWh",SUMPRODUCT(D408:D511,Y408:Y511))</f>
        <v>0</v>
      </c>
      <c r="Z513" s="328">
        <f>IF(Z407="kWh",SUMPRODUCT(D408:D511,Z408:Z511))</f>
        <v>0</v>
      </c>
      <c r="AA513" s="328">
        <f>IF(AA407="kW",SUMPRODUCT(N408:N511,O408:O511,AA408:AA511),SUMPRODUCT(D408:D511,AA408:AA511))</f>
        <v>0</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28">
        <f t="shared" ref="U514:X514" si="153">SUM(U409:U512)</f>
        <v>344.28864304099994</v>
      </c>
      <c r="V514" s="328">
        <f t="shared" si="153"/>
        <v>0</v>
      </c>
      <c r="W514" s="328">
        <f t="shared" si="153"/>
        <v>0</v>
      </c>
      <c r="X514" s="328">
        <f t="shared" si="153"/>
        <v>0</v>
      </c>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2.0199999999999999E-2</v>
      </c>
      <c r="Z516" s="340">
        <f>HLOOKUP(Z$20,'3.  Distribution Rates'!$C$122:$P$133,6,FALSE)</f>
        <v>1.5900000000000001E-2</v>
      </c>
      <c r="AA516" s="340">
        <f>HLOOKUP(AA$20,'3.  Distribution Rates'!$C$122:$P$133,6,FALSE)</f>
        <v>3.1105999999999998</v>
      </c>
      <c r="AB516" s="340">
        <f>HLOOKUP(AB$20,'3.  Distribution Rates'!$C$122:$P$133,6,FALSE)</f>
        <v>8.5276999999999994</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4">Z137*Z516</f>
        <v>0</v>
      </c>
      <c r="AA517" s="377">
        <f t="shared" si="154"/>
        <v>0</v>
      </c>
      <c r="AB517" s="377">
        <f t="shared" si="154"/>
        <v>0</v>
      </c>
      <c r="AC517" s="377">
        <f t="shared" si="154"/>
        <v>0</v>
      </c>
      <c r="AD517" s="377">
        <f t="shared" si="154"/>
        <v>0</v>
      </c>
      <c r="AE517" s="377">
        <f t="shared" si="154"/>
        <v>0</v>
      </c>
      <c r="AF517" s="377">
        <f t="shared" si="154"/>
        <v>0</v>
      </c>
      <c r="AG517" s="377">
        <f t="shared" si="154"/>
        <v>0</v>
      </c>
      <c r="AH517" s="377">
        <f t="shared" si="154"/>
        <v>0</v>
      </c>
      <c r="AI517" s="377">
        <f t="shared" si="154"/>
        <v>0</v>
      </c>
      <c r="AJ517" s="377">
        <f t="shared" si="154"/>
        <v>0</v>
      </c>
      <c r="AK517" s="377">
        <f t="shared" si="154"/>
        <v>0</v>
      </c>
      <c r="AL517" s="377">
        <f t="shared" si="154"/>
        <v>0</v>
      </c>
      <c r="AM517" s="628">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5">Z266*Z516</f>
        <v>0</v>
      </c>
      <c r="AA518" s="377">
        <f t="shared" si="155"/>
        <v>0</v>
      </c>
      <c r="AB518" s="377">
        <f t="shared" si="155"/>
        <v>0</v>
      </c>
      <c r="AC518" s="377">
        <f t="shared" si="155"/>
        <v>0</v>
      </c>
      <c r="AD518" s="377">
        <f t="shared" si="155"/>
        <v>0</v>
      </c>
      <c r="AE518" s="377">
        <f t="shared" si="155"/>
        <v>0</v>
      </c>
      <c r="AF518" s="377">
        <f t="shared" si="155"/>
        <v>0</v>
      </c>
      <c r="AG518" s="377">
        <f t="shared" si="155"/>
        <v>0</v>
      </c>
      <c r="AH518" s="377">
        <f t="shared" si="155"/>
        <v>0</v>
      </c>
      <c r="AI518" s="377">
        <f t="shared" si="155"/>
        <v>0</v>
      </c>
      <c r="AJ518" s="377">
        <f t="shared" si="155"/>
        <v>0</v>
      </c>
      <c r="AK518" s="377">
        <f t="shared" si="155"/>
        <v>0</v>
      </c>
      <c r="AL518" s="377">
        <f t="shared" si="155"/>
        <v>0</v>
      </c>
      <c r="AM518" s="628">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6">Z395*Z516</f>
        <v>0</v>
      </c>
      <c r="AA519" s="377">
        <f t="shared" si="156"/>
        <v>0</v>
      </c>
      <c r="AB519" s="377">
        <f t="shared" si="156"/>
        <v>0</v>
      </c>
      <c r="AC519" s="377">
        <f t="shared" si="156"/>
        <v>0</v>
      </c>
      <c r="AD519" s="377">
        <f t="shared" si="156"/>
        <v>0</v>
      </c>
      <c r="AE519" s="377">
        <f t="shared" si="156"/>
        <v>0</v>
      </c>
      <c r="AF519" s="377">
        <f t="shared" si="156"/>
        <v>0</v>
      </c>
      <c r="AG519" s="377">
        <f t="shared" si="156"/>
        <v>0</v>
      </c>
      <c r="AH519" s="377">
        <f t="shared" si="156"/>
        <v>0</v>
      </c>
      <c r="AI519" s="377">
        <f t="shared" si="156"/>
        <v>0</v>
      </c>
      <c r="AJ519" s="377">
        <f t="shared" si="156"/>
        <v>0</v>
      </c>
      <c r="AK519" s="377">
        <f t="shared" si="156"/>
        <v>0</v>
      </c>
      <c r="AL519" s="377">
        <f t="shared" si="156"/>
        <v>0</v>
      </c>
      <c r="AM519" s="628">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7">Z513*Z516</f>
        <v>0</v>
      </c>
      <c r="AA520" s="377">
        <f t="shared" si="157"/>
        <v>0</v>
      </c>
      <c r="AB520" s="377">
        <f t="shared" si="157"/>
        <v>0</v>
      </c>
      <c r="AC520" s="377">
        <f t="shared" si="157"/>
        <v>0</v>
      </c>
      <c r="AD520" s="377">
        <f t="shared" si="157"/>
        <v>0</v>
      </c>
      <c r="AE520" s="377">
        <f t="shared" si="157"/>
        <v>0</v>
      </c>
      <c r="AF520" s="377">
        <f t="shared" si="157"/>
        <v>0</v>
      </c>
      <c r="AG520" s="377">
        <f t="shared" si="157"/>
        <v>0</v>
      </c>
      <c r="AH520" s="377">
        <f t="shared" si="157"/>
        <v>0</v>
      </c>
      <c r="AI520" s="377">
        <f>AI513*AI516</f>
        <v>0</v>
      </c>
      <c r="AJ520" s="377">
        <f t="shared" si="157"/>
        <v>0</v>
      </c>
      <c r="AK520" s="377">
        <f t="shared" si="157"/>
        <v>0</v>
      </c>
      <c r="AL520" s="377">
        <f>AL513*AL516</f>
        <v>0</v>
      </c>
      <c r="AM520" s="628">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8">SUM(Z517:Z520)</f>
        <v>0</v>
      </c>
      <c r="AA521" s="345">
        <f t="shared" si="158"/>
        <v>0</v>
      </c>
      <c r="AB521" s="345">
        <f t="shared" si="158"/>
        <v>0</v>
      </c>
      <c r="AC521" s="345">
        <f t="shared" si="158"/>
        <v>0</v>
      </c>
      <c r="AD521" s="345">
        <f t="shared" si="158"/>
        <v>0</v>
      </c>
      <c r="AE521" s="345">
        <f t="shared" si="158"/>
        <v>0</v>
      </c>
      <c r="AF521" s="345">
        <f t="shared" si="158"/>
        <v>0</v>
      </c>
      <c r="AG521" s="345">
        <f t="shared" si="158"/>
        <v>0</v>
      </c>
      <c r="AH521" s="345">
        <f t="shared" si="158"/>
        <v>0</v>
      </c>
      <c r="AI521" s="345">
        <f t="shared" si="158"/>
        <v>0</v>
      </c>
      <c r="AJ521" s="345">
        <f t="shared" si="158"/>
        <v>0</v>
      </c>
      <c r="AK521" s="345">
        <f t="shared" si="158"/>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9">Z514*Z516</f>
        <v>0</v>
      </c>
      <c r="AA522" s="346">
        <f>AA514*AA516</f>
        <v>0</v>
      </c>
      <c r="AB522" s="346">
        <f t="shared" si="159"/>
        <v>0</v>
      </c>
      <c r="AC522" s="346">
        <f t="shared" si="159"/>
        <v>0</v>
      </c>
      <c r="AD522" s="346">
        <f>AD514*AD516</f>
        <v>0</v>
      </c>
      <c r="AE522" s="346">
        <f t="shared" si="159"/>
        <v>0</v>
      </c>
      <c r="AF522" s="346">
        <f t="shared" si="159"/>
        <v>0</v>
      </c>
      <c r="AG522" s="346">
        <f t="shared" si="159"/>
        <v>0</v>
      </c>
      <c r="AH522" s="346">
        <f t="shared" si="159"/>
        <v>0</v>
      </c>
      <c r="AI522" s="346">
        <f t="shared" si="159"/>
        <v>0</v>
      </c>
      <c r="AJ522" s="346">
        <f t="shared" si="159"/>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0</v>
      </c>
      <c r="Z526" s="290">
        <f>SUMPRODUCT(E408:E511,Z408:Z511)</f>
        <v>0</v>
      </c>
      <c r="AA526" s="290">
        <f>IF(AA407="kW",SUMPRODUCT(N408:N511,P408:P511,AA408:AA511),SUMPRODUCT(E408:E511,AA408:AA511))</f>
        <v>0</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0</v>
      </c>
      <c r="Z527" s="290">
        <f>SUMPRODUCT(F408:F511,Z408:Z511)</f>
        <v>0</v>
      </c>
      <c r="AA527" s="290">
        <f>IF(AA407="kW",SUMPRODUCT(N408:N511,Q408:Q511,AA408:AA511),SUMPRODUCT(F408:F511,AA408:AA511))</f>
        <v>0</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210034.84124199999</v>
      </c>
      <c r="Z531" s="325">
        <f>SUMPRODUCT(J408:J511,Z408:Z511)</f>
        <v>373065.21016000002</v>
      </c>
      <c r="AA531" s="325">
        <f>IF(AA407="kW",SUMPRODUCT(N408:N511,U408:U511,AA408:AA511),SUMPRODUCT(J408:J511,AA408:AA511))</f>
        <v>2862.0348807959999</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582</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68" fitToHeight="0" orientation="landscape" cellComments="asDisplayed" r:id="rId1"/>
  <headerFooter>
    <oddHeader>&amp;L&amp;G</oddHeader>
    <oddFooter>&amp;R&amp;P of &amp;N</oddFooter>
  </headerFooter>
  <rowBreaks count="3" manualBreakCount="3">
    <brk id="144" max="38" man="1"/>
    <brk id="403" max="38" man="1"/>
    <brk id="47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Sheet1</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'8.  Streetlighting'!Print_Area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Christine Bell</cp:lastModifiedBy>
  <cp:lastPrinted>2021-10-22T13:10:44Z</cp:lastPrinted>
  <dcterms:created xsi:type="dcterms:W3CDTF">2012-03-05T18:56:04Z</dcterms:created>
  <dcterms:modified xsi:type="dcterms:W3CDTF">2022-01-10T19:43:43Z</dcterms:modified>
</cp:coreProperties>
</file>