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-PROJECTS\Active\Ontario\OEB Gas Policy Framework 2020\Docket files\Interrogatories\EGD set 2\"/>
    </mc:Choice>
  </mc:AlternateContent>
  <xr:revisionPtr revIDLastSave="0" documentId="8_{DC90A002-7F12-49A0-A3B5-974B878A0E03}" xr6:coauthVersionLast="47" xr6:coauthVersionMax="47" xr10:uidLastSave="{00000000-0000-0000-0000-000000000000}"/>
  <bookViews>
    <workbookView xWindow="-110" yWindow="-110" windowWidth="19420" windowHeight="10300" xr2:uid="{E508C553-5894-4889-B6ED-D4877A96A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5" i="1"/>
  <c r="C5" i="1"/>
  <c r="C9" i="1"/>
  <c r="D5" i="1"/>
  <c r="G9" i="1" l="1"/>
  <c r="D13" i="1"/>
  <c r="C13" i="1"/>
  <c r="G13" i="1" s="1"/>
  <c r="E9" i="1"/>
  <c r="H9" i="1" s="1"/>
  <c r="G16" i="1"/>
  <c r="G8" i="1"/>
  <c r="E16" i="1"/>
  <c r="H16" i="1" s="1"/>
  <c r="E12" i="1"/>
  <c r="H12" i="1" s="1"/>
  <c r="E8" i="1"/>
  <c r="H8" i="1" s="1"/>
  <c r="G15" i="1"/>
  <c r="F11" i="1"/>
  <c r="G11" i="1" s="1"/>
  <c r="F10" i="1"/>
  <c r="G7" i="1"/>
  <c r="E7" i="1"/>
  <c r="H7" i="1" s="1"/>
  <c r="D14" i="1"/>
  <c r="C14" i="1"/>
  <c r="G14" i="1" s="1"/>
  <c r="D10" i="1"/>
  <c r="C10" i="1"/>
  <c r="D6" i="1"/>
  <c r="C6" i="1"/>
  <c r="G6" i="1" s="1"/>
  <c r="E11" i="1"/>
  <c r="H11" i="1" s="1"/>
  <c r="E15" i="1"/>
  <c r="H15" i="1" s="1"/>
  <c r="E5" i="1" l="1"/>
  <c r="G5" i="1"/>
  <c r="E13" i="1"/>
  <c r="H13" i="1" s="1"/>
  <c r="G10" i="1"/>
  <c r="E14" i="1"/>
  <c r="H14" i="1" s="1"/>
  <c r="E6" i="1"/>
  <c r="H6" i="1" s="1"/>
  <c r="E10" i="1"/>
  <c r="H10" i="1" s="1"/>
  <c r="H5" i="1" l="1"/>
</calcChain>
</file>

<file path=xl/sharedStrings.xml><?xml version="1.0" encoding="utf-8"?>
<sst xmlns="http://schemas.openxmlformats.org/spreadsheetml/2006/main" count="62" uniqueCount="26">
  <si>
    <t>Residential</t>
  </si>
  <si>
    <t>Rhode Island</t>
  </si>
  <si>
    <t>Illinois</t>
  </si>
  <si>
    <t>Cost</t>
  </si>
  <si>
    <t>$/Therm</t>
  </si>
  <si>
    <t>Savings as % of Sales</t>
  </si>
  <si>
    <t>C&amp;I</t>
  </si>
  <si>
    <t>Low Income</t>
  </si>
  <si>
    <t>therms  - annual</t>
  </si>
  <si>
    <t>Sales (kCF)</t>
  </si>
  <si>
    <t>Ameren Illinois</t>
  </si>
  <si>
    <t>Centerpoint - MN</t>
  </si>
  <si>
    <t>EGD ONTARIO</t>
  </si>
  <si>
    <t>$/m3</t>
  </si>
  <si>
    <t>Cost Source</t>
  </si>
  <si>
    <t>Savings Source</t>
  </si>
  <si>
    <t>Schedule 3, tab 2</t>
  </si>
  <si>
    <t>EGD Application, Table 2.</t>
  </si>
  <si>
    <t>Sales Source</t>
  </si>
  <si>
    <t>OEB 2019 Achievable Potential Study, Appendix_x1_Forecast_Potential_Consumption_20191218, tab 07a</t>
  </si>
  <si>
    <t>Therms to m3</t>
  </si>
  <si>
    <t>https://www.convert-me.com/en/convert/energy/therm/therm-to-cmsgas.html?u=therm&amp;v=1</t>
  </si>
  <si>
    <t>National Grid 2020 Annual Report</t>
  </si>
  <si>
    <t>EIA-861 data</t>
  </si>
  <si>
    <t>Ameren IL Q4 2020 Report Spreadsheet</t>
  </si>
  <si>
    <t>2020 Conservation Improvement Program Status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</si>
</sst>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72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Font="1"/>
    <xf numFmtId="3" fontId="0" fillId="0" borderId="0" xfId="0" applyNumberFormat="1"/>
    <xf numFmtId="165" fontId="0" fillId="0" borderId="0" xfId="2" applyNumberFormat="1" applyFont="1"/>
    <xf numFmtId="166" fontId="0" fillId="0" borderId="0" xfId="2" applyNumberFormat="1" applyFont="1"/>
    <xf numFmtId="164" fontId="0" fillId="0" borderId="0" xfId="1" applyNumberFormat="1" applyFont="1"/>
    <xf numFmtId="10" fontId="0" fillId="0" borderId="0" xfId="3" applyNumberFormat="1" applyFont="1"/>
    <xf numFmtId="164" fontId="0" fillId="0" borderId="0" xfId="0" applyNumberFormat="1"/>
    <xf numFmtId="4" fontId="0" fillId="0" borderId="0" xfId="0" applyNumberFormat="1"/>
    <xf numFmtId="6" fontId="0" fillId="0" borderId="0" xfId="0" applyNumberFormat="1"/>
    <xf numFmtId="6" fontId="0" fillId="0" borderId="0" xfId="0" applyNumberFormat="1" applyFont="1"/>
    <xf numFmtId="3" fontId="0" fillId="0" borderId="0" xfId="0" applyNumberFormat="1" applyFont="1"/>
    <xf numFmtId="44" fontId="0" fillId="0" borderId="0" xfId="0" applyNumberFormat="1"/>
    <xf numFmtId="9" fontId="0" fillId="0" borderId="0" xfId="3" applyFont="1"/>
    <xf numFmtId="8" fontId="0" fillId="0" borderId="0" xfId="0" applyNumberFormat="1"/>
    <xf numFmtId="166" fontId="0" fillId="0" borderId="0" xfId="0" applyNumberFormat="1"/>
    <xf numFmtId="1" fontId="0" fillId="0" borderId="0" xfId="0" applyNumberFormat="1"/>
    <xf numFmtId="172" fontId="1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DDB5-83BF-4C9C-96B5-1BF45335FCD3}">
  <dimension ref="A4:O33"/>
  <sheetViews>
    <sheetView tabSelected="1" workbookViewId="0">
      <selection activeCell="D8" sqref="D8"/>
    </sheetView>
  </sheetViews>
  <sheetFormatPr defaultRowHeight="14.5" x14ac:dyDescent="0.35"/>
  <cols>
    <col min="1" max="1" width="38.26953125" customWidth="1"/>
    <col min="2" max="2" width="14.54296875" customWidth="1"/>
    <col min="3" max="3" width="14.6328125" customWidth="1"/>
    <col min="4" max="4" width="15.6328125" customWidth="1"/>
    <col min="6" max="6" width="14.6328125" customWidth="1"/>
    <col min="7" max="7" width="18.08984375" bestFit="1" customWidth="1"/>
    <col min="8" max="8" width="9.90625" bestFit="1" customWidth="1"/>
    <col min="9" max="9" width="17.08984375" customWidth="1"/>
    <col min="10" max="10" width="21.36328125" customWidth="1"/>
    <col min="11" max="11" width="17.7265625" customWidth="1"/>
    <col min="12" max="12" width="13.81640625" customWidth="1"/>
    <col min="13" max="13" width="12.36328125" bestFit="1" customWidth="1"/>
  </cols>
  <sheetData>
    <row r="4" spans="1:15" x14ac:dyDescent="0.35">
      <c r="A4" s="1" t="s">
        <v>0</v>
      </c>
      <c r="C4" s="1" t="s">
        <v>8</v>
      </c>
      <c r="D4" s="1" t="s">
        <v>3</v>
      </c>
      <c r="E4" s="1" t="s">
        <v>4</v>
      </c>
      <c r="F4" s="1" t="s">
        <v>9</v>
      </c>
      <c r="G4" s="1" t="s">
        <v>5</v>
      </c>
      <c r="H4" s="1" t="s">
        <v>13</v>
      </c>
      <c r="I4" s="1" t="s">
        <v>15</v>
      </c>
      <c r="J4" s="1" t="s">
        <v>14</v>
      </c>
      <c r="K4" s="1" t="s">
        <v>18</v>
      </c>
    </row>
    <row r="5" spans="1:15" x14ac:dyDescent="0.35">
      <c r="A5" s="1"/>
      <c r="B5" t="s">
        <v>12</v>
      </c>
      <c r="C5" s="12">
        <f>14757274/N5</f>
        <v>5176174.675552438</v>
      </c>
      <c r="D5" s="11">
        <f>40804802</f>
        <v>40804802</v>
      </c>
      <c r="E5" s="4">
        <f>D5/C5</f>
        <v>7.8831964834426733</v>
      </c>
      <c r="F5" s="6">
        <f>9570.15741087307*1000000/N5</f>
        <v>3356772153.9365382</v>
      </c>
      <c r="G5" s="18">
        <f>C5/F5</f>
        <v>1.5420095371925255E-3</v>
      </c>
      <c r="H5" s="13">
        <f>E5/$N$5</f>
        <v>2.7650636560654767</v>
      </c>
      <c r="I5" t="s">
        <v>16</v>
      </c>
      <c r="J5" s="2" t="s">
        <v>17</v>
      </c>
      <c r="K5" s="2" t="s">
        <v>19</v>
      </c>
      <c r="M5" t="s">
        <v>20</v>
      </c>
      <c r="N5">
        <v>2.851</v>
      </c>
      <c r="O5" t="s">
        <v>21</v>
      </c>
    </row>
    <row r="6" spans="1:15" x14ac:dyDescent="0.35">
      <c r="B6" t="s">
        <v>1</v>
      </c>
      <c r="C6" s="6">
        <f>159135*10</f>
        <v>1591350</v>
      </c>
      <c r="D6" s="5">
        <f>13026.3*1000</f>
        <v>13026300</v>
      </c>
      <c r="E6" s="4">
        <f>D6/C6</f>
        <v>8.185691394099349</v>
      </c>
      <c r="F6" s="6">
        <v>19891520</v>
      </c>
      <c r="G6" s="7">
        <f>C6/(F6*10.37)</f>
        <v>7.7146989145693273E-3</v>
      </c>
      <c r="H6" s="13">
        <f t="shared" ref="H6:H16" si="0">E6/$N$5</f>
        <v>2.8711649926690104</v>
      </c>
      <c r="I6" t="s">
        <v>22</v>
      </c>
      <c r="J6" t="s">
        <v>22</v>
      </c>
      <c r="K6" t="s">
        <v>23</v>
      </c>
    </row>
    <row r="7" spans="1:15" x14ac:dyDescent="0.35">
      <c r="B7" t="s">
        <v>10</v>
      </c>
      <c r="C7" s="3">
        <v>1713199</v>
      </c>
      <c r="D7" s="9">
        <v>2974902.63</v>
      </c>
      <c r="E7" s="4">
        <f>D7/C7</f>
        <v>1.7364606388399713</v>
      </c>
      <c r="F7" s="6">
        <v>58435138</v>
      </c>
      <c r="G7" s="7">
        <f>C7/(F7*10.37)</f>
        <v>2.8271899075716601E-3</v>
      </c>
      <c r="H7" s="13">
        <f t="shared" si="0"/>
        <v>0.60907072565414633</v>
      </c>
      <c r="I7" t="s">
        <v>24</v>
      </c>
      <c r="J7" t="s">
        <v>24</v>
      </c>
      <c r="K7" t="s">
        <v>23</v>
      </c>
    </row>
    <row r="8" spans="1:15" x14ac:dyDescent="0.35">
      <c r="B8" t="s">
        <v>11</v>
      </c>
      <c r="C8" s="3">
        <v>7477150</v>
      </c>
      <c r="D8" s="10">
        <v>20237022</v>
      </c>
      <c r="E8" s="4">
        <f>D8/C8</f>
        <v>2.7065154504055688</v>
      </c>
      <c r="F8" s="6">
        <v>73398699</v>
      </c>
      <c r="G8" s="7">
        <f>C8/(F8*10.37)</f>
        <v>9.8235616433182699E-3</v>
      </c>
      <c r="H8" s="13">
        <f t="shared" si="0"/>
        <v>0.94932144875677615</v>
      </c>
      <c r="I8" t="s">
        <v>25</v>
      </c>
      <c r="J8" t="s">
        <v>25</v>
      </c>
      <c r="K8" t="s">
        <v>23</v>
      </c>
    </row>
    <row r="9" spans="1:15" x14ac:dyDescent="0.35">
      <c r="A9" s="1" t="s">
        <v>7</v>
      </c>
      <c r="B9" t="s">
        <v>12</v>
      </c>
      <c r="C9" s="17">
        <f>(2872796+5015604)/N5</f>
        <v>2766888.8109435285</v>
      </c>
      <c r="D9" s="10">
        <v>22987685</v>
      </c>
      <c r="E9" s="4">
        <f>D9/C9</f>
        <v>8.3081347212362466</v>
      </c>
      <c r="F9" s="6">
        <f>9570.15741087307*1000000/N5</f>
        <v>3356772153.9365382</v>
      </c>
      <c r="G9" s="18">
        <f>C9/F9</f>
        <v>8.2427066361914249E-4</v>
      </c>
      <c r="H9" s="13">
        <f t="shared" si="0"/>
        <v>2.9141124942954213</v>
      </c>
      <c r="I9" t="s">
        <v>16</v>
      </c>
      <c r="J9" s="2" t="s">
        <v>17</v>
      </c>
      <c r="K9" s="2" t="s">
        <v>19</v>
      </c>
    </row>
    <row r="10" spans="1:15" x14ac:dyDescent="0.35">
      <c r="B10" t="s">
        <v>1</v>
      </c>
      <c r="C10" s="6">
        <f>13233*10</f>
        <v>132330</v>
      </c>
      <c r="D10" s="5">
        <f>4028.7*1000</f>
        <v>4028700</v>
      </c>
      <c r="E10" s="4">
        <f>D10/C10</f>
        <v>30.444343686238948</v>
      </c>
      <c r="F10" s="8">
        <f>F6</f>
        <v>19891520</v>
      </c>
      <c r="G10" s="7">
        <f>C10/(F10*10.37)</f>
        <v>6.4152204566246204E-4</v>
      </c>
      <c r="H10" s="13">
        <f t="shared" si="0"/>
        <v>10.678479020076797</v>
      </c>
      <c r="I10" t="s">
        <v>22</v>
      </c>
      <c r="J10" t="s">
        <v>22</v>
      </c>
      <c r="K10" t="s">
        <v>23</v>
      </c>
    </row>
    <row r="11" spans="1:15" x14ac:dyDescent="0.35">
      <c r="B11" t="s">
        <v>2</v>
      </c>
      <c r="C11" s="3">
        <v>1098324</v>
      </c>
      <c r="D11" s="9">
        <v>5674166.2999999998</v>
      </c>
      <c r="E11" s="4">
        <f>D11/C11</f>
        <v>5.1662044169115848</v>
      </c>
      <c r="F11" s="8">
        <f>F7</f>
        <v>58435138</v>
      </c>
      <c r="G11" s="7">
        <f>C11/(F11*10.37)</f>
        <v>1.8124984476664626E-3</v>
      </c>
      <c r="H11" s="13">
        <f t="shared" si="0"/>
        <v>1.8120674910247578</v>
      </c>
      <c r="I11" t="s">
        <v>24</v>
      </c>
      <c r="J11" t="s">
        <v>24</v>
      </c>
      <c r="K11" t="s">
        <v>23</v>
      </c>
    </row>
    <row r="12" spans="1:15" x14ac:dyDescent="0.35">
      <c r="B12" t="s">
        <v>11</v>
      </c>
      <c r="C12" s="3">
        <v>151210</v>
      </c>
      <c r="D12" s="10">
        <v>3081122</v>
      </c>
      <c r="E12" s="4">
        <f>D12/C12</f>
        <v>20.376443356920838</v>
      </c>
      <c r="F12" s="6">
        <v>73398699</v>
      </c>
      <c r="G12" s="7"/>
      <c r="H12" s="13">
        <f t="shared" si="0"/>
        <v>7.1471214861174461</v>
      </c>
      <c r="I12" t="s">
        <v>25</v>
      </c>
      <c r="J12" t="s">
        <v>25</v>
      </c>
      <c r="K12" t="s">
        <v>23</v>
      </c>
    </row>
    <row r="13" spans="1:15" x14ac:dyDescent="0.35">
      <c r="A13" s="1" t="s">
        <v>6</v>
      </c>
      <c r="B13" t="s">
        <v>12</v>
      </c>
      <c r="C13">
        <f>(15441281+8914062+50376897+9300000)*0.36</f>
        <v>30251606.399999999</v>
      </c>
      <c r="D13" s="10">
        <f>(25262775+17828114+2766624+1221656)</f>
        <v>47079169</v>
      </c>
      <c r="E13" s="4">
        <f>D13/C13</f>
        <v>1.5562535217964493</v>
      </c>
      <c r="F13" s="6">
        <f>9570.15741087307*1000000/N5</f>
        <v>3356772153.9365382</v>
      </c>
      <c r="G13" s="18">
        <f>C13/F13</f>
        <v>9.0121119375121943E-3</v>
      </c>
      <c r="H13" s="13">
        <f t="shared" si="0"/>
        <v>0.54586233665256023</v>
      </c>
      <c r="I13" t="s">
        <v>16</v>
      </c>
      <c r="J13" s="2" t="s">
        <v>17</v>
      </c>
      <c r="K13" s="2" t="s">
        <v>19</v>
      </c>
    </row>
    <row r="14" spans="1:15" x14ac:dyDescent="0.35">
      <c r="B14" t="s">
        <v>1</v>
      </c>
      <c r="C14" s="6">
        <f>146476*10</f>
        <v>1464760</v>
      </c>
      <c r="D14" s="5">
        <f>6821.1*1000</f>
        <v>6821100</v>
      </c>
      <c r="E14" s="4">
        <f>D14/C14</f>
        <v>4.6568038449984979</v>
      </c>
      <c r="F14" s="6">
        <v>21234189</v>
      </c>
      <c r="G14" s="7">
        <f>C14/(F14*10.37)</f>
        <v>6.6519968772982777E-3</v>
      </c>
      <c r="H14" s="13">
        <f t="shared" si="0"/>
        <v>1.6333931410026299</v>
      </c>
      <c r="I14" t="s">
        <v>22</v>
      </c>
      <c r="J14" t="s">
        <v>22</v>
      </c>
      <c r="K14" t="s">
        <v>23</v>
      </c>
    </row>
    <row r="15" spans="1:15" x14ac:dyDescent="0.35">
      <c r="B15" t="s">
        <v>2</v>
      </c>
      <c r="C15" s="3">
        <v>1687551</v>
      </c>
      <c r="D15" s="5">
        <v>4615323.95</v>
      </c>
      <c r="E15" s="4">
        <f>D15/C15</f>
        <v>2.7349241297003766</v>
      </c>
      <c r="F15" s="6">
        <v>110470837</v>
      </c>
      <c r="G15" s="7">
        <f>C15/(F15*10.37)</f>
        <v>1.4730941530698375E-3</v>
      </c>
      <c r="H15" s="13">
        <f t="shared" si="0"/>
        <v>0.95928591010185082</v>
      </c>
      <c r="I15" t="s">
        <v>24</v>
      </c>
      <c r="J15" t="s">
        <v>24</v>
      </c>
      <c r="K15" t="s">
        <v>23</v>
      </c>
    </row>
    <row r="16" spans="1:15" x14ac:dyDescent="0.35">
      <c r="B16" t="s">
        <v>11</v>
      </c>
      <c r="C16" s="3">
        <v>11522780</v>
      </c>
      <c r="D16" s="10">
        <v>9900834</v>
      </c>
      <c r="E16" s="4">
        <f>D16/C16</f>
        <v>0.85924004450314939</v>
      </c>
      <c r="F16" s="6">
        <v>93189896</v>
      </c>
      <c r="G16" s="7">
        <f>C16/(F16*10.37)</f>
        <v>1.1923662826562053E-2</v>
      </c>
      <c r="H16" s="13">
        <f t="shared" si="0"/>
        <v>0.30138198684782513</v>
      </c>
      <c r="I16" t="s">
        <v>25</v>
      </c>
      <c r="J16" t="s">
        <v>25</v>
      </c>
      <c r="K16" t="s">
        <v>23</v>
      </c>
    </row>
    <row r="17" spans="2:13" x14ac:dyDescent="0.35">
      <c r="C17" s="6"/>
    </row>
    <row r="20" spans="2:13" x14ac:dyDescent="0.35">
      <c r="I20" s="1"/>
    </row>
    <row r="21" spans="2:13" x14ac:dyDescent="0.35">
      <c r="B21" s="6"/>
      <c r="J21" s="15"/>
      <c r="K21" s="6"/>
      <c r="L21" s="9"/>
      <c r="M21" s="15"/>
    </row>
    <row r="22" spans="2:13" x14ac:dyDescent="0.35">
      <c r="B22" s="6"/>
      <c r="J22" s="15"/>
      <c r="L22" s="16"/>
      <c r="M22" s="15"/>
    </row>
    <row r="23" spans="2:13" x14ac:dyDescent="0.35">
      <c r="B23" s="6"/>
    </row>
    <row r="24" spans="2:13" x14ac:dyDescent="0.35">
      <c r="B24" s="6"/>
    </row>
    <row r="25" spans="2:13" x14ac:dyDescent="0.35">
      <c r="B25" s="6"/>
      <c r="I25" s="1"/>
    </row>
    <row r="26" spans="2:13" x14ac:dyDescent="0.35">
      <c r="B26" s="6"/>
    </row>
    <row r="27" spans="2:13" x14ac:dyDescent="0.35">
      <c r="B27" s="6"/>
    </row>
    <row r="28" spans="2:13" x14ac:dyDescent="0.35">
      <c r="B28" s="14"/>
    </row>
    <row r="29" spans="2:13" x14ac:dyDescent="0.35">
      <c r="B29" s="7"/>
    </row>
    <row r="31" spans="2:13" x14ac:dyDescent="0.35">
      <c r="B31" s="13"/>
    </row>
    <row r="32" spans="2:13" x14ac:dyDescent="0.35">
      <c r="B32" s="6"/>
    </row>
    <row r="33" spans="2:2" x14ac:dyDescent="0.35">
      <c r="B33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mcdonald</dc:creator>
  <cp:lastModifiedBy>mcdonald</cp:lastModifiedBy>
  <dcterms:created xsi:type="dcterms:W3CDTF">2021-08-31T16:14:26Z</dcterms:created>
  <dcterms:modified xsi:type="dcterms:W3CDTF">2022-01-24T19:00:59Z</dcterms:modified>
</cp:coreProperties>
</file>