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2022 Rate Application\Interrogatories\After STS Adj\"/>
    </mc:Choice>
  </mc:AlternateContent>
  <xr:revisionPtr revIDLastSave="0" documentId="13_ncr:1_{0A76A75C-1922-45CB-B76A-B357B433C823}" xr6:coauthVersionLast="47" xr6:coauthVersionMax="47" xr10:uidLastSave="{00000000-0000-0000-0000-000000000000}"/>
  <bookViews>
    <workbookView xWindow="25080" yWindow="-120" windowWidth="25440" windowHeight="15390" firstSheet="1" activeTab="1" xr2:uid="{DDFF52DC-E45F-4E70-B28B-88770994CB3C}"/>
  </bookViews>
  <sheets>
    <sheet name="DVA GA allocation" sheetId="1" state="hidden" r:id="rId1"/>
    <sheet name="Rate Class Allocation 2017" sheetId="2" r:id="rId2"/>
    <sheet name="Rate Class Allocation 2018" sheetId="3" r:id="rId3"/>
  </sheets>
  <externalReferences>
    <externalReference r:id="rId4"/>
  </externalReferences>
  <calcPr calcId="191029"/>
  <pivotCaches>
    <pivotCache cacheId="206" r:id="rId5"/>
    <pivotCache cacheId="207" r:id="rId6"/>
    <pivotCache cacheId="208" r:id="rId7"/>
    <pivotCache cacheId="209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arris_live pu_stats_5d84dca6-d3e3-43e5-b14f-147bb1c0dbd6" name="harris_live pu_stats" connection="Query - harris_live pu_stats"/>
          <x15:modelTable id="cat_code_mapping_2d7391bc-94d3-40aa-82cd-decf0f12a1c0" name="cat_code_mapping" connection="Query - cat_code_mapping"/>
        </x15:modelTables>
        <x15:modelRelationships>
          <x15:modelRelationship fromTable="harris_live pu_stats" fromColumn="category" toTable="cat_code_mapping" toColumn="cat_code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harris_live pu_stats" columnName="post_yr_month" columnId="post_yr_month">
                <x16:calculatedTimeColumn columnName="post_yr_month (Year)" columnId="post_yr_month (Year)" contentType="years" isSelected="1"/>
                <x16:calculatedTimeColumn columnName="post_yr_month (Quarter)" columnId="post_yr_month (Quarter)" contentType="quarters" isSelected="1"/>
                <x16:calculatedTimeColumn columnName="post_yr_month (Month Index)" columnId="post_yr_month (Month Index)" contentType="monthsindex" isSelected="1"/>
                <x16:calculatedTimeColumn columnName="post_yr_month (Month)" columnId="post_yr_month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3" i="3"/>
  <c r="C5" i="3"/>
  <c r="C6" i="3"/>
  <c r="C7" i="3"/>
  <c r="C8" i="3"/>
  <c r="C4" i="3"/>
  <c r="B9" i="3"/>
  <c r="I4" i="2"/>
  <c r="I5" i="2"/>
  <c r="I6" i="2"/>
  <c r="I7" i="2"/>
  <c r="I8" i="2"/>
  <c r="I3" i="2"/>
  <c r="I9" i="2"/>
  <c r="H9" i="2"/>
  <c r="H4" i="2"/>
  <c r="H5" i="2"/>
  <c r="H6" i="2"/>
  <c r="H7" i="2"/>
  <c r="H8" i="2"/>
  <c r="H3" i="2"/>
  <c r="F9" i="2"/>
  <c r="G5" i="2" s="1"/>
  <c r="G3" i="2" l="1"/>
  <c r="G4" i="2"/>
  <c r="G7" i="2"/>
  <c r="G8" i="2"/>
  <c r="G6" i="2"/>
  <c r="D9" i="2"/>
  <c r="B33" i="2"/>
  <c r="B32" i="2"/>
  <c r="B31" i="2"/>
  <c r="B30" i="2"/>
  <c r="B29" i="2"/>
  <c r="B28" i="2"/>
  <c r="B22" i="2"/>
  <c r="B21" i="2"/>
  <c r="B20" i="2"/>
  <c r="B19" i="2"/>
  <c r="B18" i="2"/>
  <c r="B17" i="2"/>
  <c r="C32" i="2"/>
  <c r="C31" i="2"/>
  <c r="C30" i="2"/>
  <c r="C28" i="2"/>
  <c r="C29" i="2"/>
  <c r="C33" i="2"/>
  <c r="C34" i="2" l="1"/>
  <c r="G33" i="2"/>
  <c r="G31" i="2"/>
  <c r="G28" i="2"/>
  <c r="G29" i="2"/>
  <c r="G30" i="2"/>
  <c r="G32" i="2"/>
  <c r="B8" i="2"/>
  <c r="B7" i="2"/>
  <c r="B6" i="2"/>
  <c r="B5" i="2"/>
  <c r="B4" i="2"/>
  <c r="B34" i="2"/>
  <c r="B23" i="2"/>
  <c r="B3" i="2"/>
  <c r="B9" i="2" l="1"/>
  <c r="G34" i="2"/>
  <c r="C77" i="2"/>
  <c r="C19" i="2" s="1"/>
  <c r="D77" i="2"/>
  <c r="C17" i="2" s="1"/>
  <c r="G17" i="2" s="1"/>
  <c r="E77" i="2"/>
  <c r="C21" i="2" s="1"/>
  <c r="F77" i="2"/>
  <c r="C22" i="2" s="1"/>
  <c r="G77" i="2"/>
  <c r="C20" i="2" s="1"/>
  <c r="B76" i="2"/>
  <c r="H76" i="2" s="1"/>
  <c r="H77" i="2"/>
  <c r="G22" i="2" l="1"/>
  <c r="C8" i="2"/>
  <c r="C6" i="2"/>
  <c r="G20" i="2"/>
  <c r="G21" i="2"/>
  <c r="C7" i="2"/>
  <c r="G19" i="2"/>
  <c r="C5" i="2"/>
  <c r="C3" i="2"/>
  <c r="H34" i="2"/>
  <c r="H31" i="2"/>
  <c r="D31" i="2" s="1"/>
  <c r="E31" i="2" s="1"/>
  <c r="H30" i="2"/>
  <c r="D30" i="2" s="1"/>
  <c r="E30" i="2" s="1"/>
  <c r="H33" i="2"/>
  <c r="D33" i="2" s="1"/>
  <c r="E33" i="2" s="1"/>
  <c r="H32" i="2"/>
  <c r="D32" i="2" s="1"/>
  <c r="E32" i="2" s="1"/>
  <c r="H29" i="2"/>
  <c r="D29" i="2" s="1"/>
  <c r="E29" i="2" s="1"/>
  <c r="H28" i="2"/>
  <c r="D28" i="2" s="1"/>
  <c r="E28" i="2" s="1"/>
  <c r="B77" i="2"/>
  <c r="C18" i="2" s="1"/>
  <c r="B38" i="1"/>
  <c r="B39" i="1" s="1"/>
  <c r="E34" i="2" l="1"/>
  <c r="C23" i="2"/>
  <c r="C4" i="2"/>
  <c r="G18" i="2"/>
  <c r="C9" i="2" l="1"/>
  <c r="G23" i="2"/>
  <c r="H18" i="2" s="1"/>
  <c r="D18" i="2" s="1"/>
  <c r="H19" i="2" l="1"/>
  <c r="D19" i="2" s="1"/>
  <c r="H21" i="2"/>
  <c r="D21" i="2" s="1"/>
  <c r="H23" i="2"/>
  <c r="H20" i="2"/>
  <c r="D20" i="2" s="1"/>
  <c r="H17" i="2"/>
  <c r="D17" i="2" s="1"/>
  <c r="D3" i="2" s="1"/>
  <c r="H22" i="2"/>
  <c r="D22" i="2" s="1"/>
  <c r="D4" i="2"/>
  <c r="E18" i="2"/>
  <c r="E4" i="2" s="1"/>
  <c r="E19" i="2" l="1"/>
  <c r="E5" i="2" s="1"/>
  <c r="D5" i="2"/>
  <c r="E22" i="2"/>
  <c r="E8" i="2" s="1"/>
  <c r="D8" i="2"/>
  <c r="E17" i="2"/>
  <c r="E20" i="2"/>
  <c r="E6" i="2" s="1"/>
  <c r="D6" i="2"/>
  <c r="E21" i="2"/>
  <c r="E7" i="2" s="1"/>
  <c r="D7" i="2"/>
  <c r="E3" i="2" l="1"/>
  <c r="E23" i="2"/>
  <c r="E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tc={36E8894E-C030-475C-8EFD-A79B52374C55}</author>
  </authors>
  <commentList>
    <comment ref="D2" authorId="0" shapeId="0" xr:uid="{36E8894E-C030-475C-8EFD-A79B52374C55}">
      <text>
        <t>[Threaded comment]
Your version of Excel allows you to read this threaded comment; however, any edits to it will get removed if the file is opened in a newer version of Excel. Learn more: https://go.microsoft.com/fwlink/?linkid=870924
Comment:
    Allocated proportionally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89C1B4-1949-4C34-A4C7-7BC5997AD948}" name="Query - cat_code_mapping" description="Connection to the 'cat_code_mapping' query in the workbook." type="100" refreshedVersion="7" minRefreshableVersion="5">
    <extLst>
      <ext xmlns:x15="http://schemas.microsoft.com/office/spreadsheetml/2010/11/main" uri="{DE250136-89BD-433C-8126-D09CA5730AF9}">
        <x15:connection id="ab52716f-dc1a-4e50-9cf7-549f82c4202d"/>
      </ext>
    </extLst>
  </connection>
  <connection id="2" xr16:uid="{D5284F9A-B6F2-47F2-BCF6-1197AEFBC954}" name="Query - harris_live pu_stats" description="Connection to the 'harris_live pu_stats' query in the workbook." type="100" refreshedVersion="7" minRefreshableVersion="5">
    <extLst>
      <ext xmlns:x15="http://schemas.microsoft.com/office/spreadsheetml/2010/11/main" uri="{DE250136-89BD-433C-8126-D09CA5730AF9}">
        <x15:connection id="d03dd912-0bb2-4bd8-b2a0-5a60bc4940f0"/>
      </ext>
    </extLst>
  </connection>
  <connection id="3" xr16:uid="{79EB35F3-3521-4EB0-89C3-893E94E9AE8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harris_live pu_stats].[stat_code].&amp;[EDEF17],[harris_live pu_stats].[stat_code].&amp;[EDEFNW],[harris_live pu_stats].[stat_code].&amp;[ENDF17]}"/>
    <s v="{[harris_live pu_stats].[stat_code].&amp;[EDGA17],[harris_live pu_stats].[stat_code].&amp;[ENGA17],[harris_live pu_stats].[stat_code].&amp;[ENNGA7],[harris_live pu_stats].[stat_code].&amp;[ENTGA7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<sst xmlns="http://schemas.openxmlformats.org/spreadsheetml/2006/main" count="223" uniqueCount="48">
  <si>
    <t>Row Labels</t>
  </si>
  <si>
    <t>Grand Total</t>
  </si>
  <si>
    <t>2017</t>
  </si>
  <si>
    <t>2018</t>
  </si>
  <si>
    <t>2019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</si>
  <si>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</si>
  <si>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</si>
  <si>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</si>
  <si>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</si>
  <si>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</si>
  <si>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</si>
  <si>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</si>
  <si>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</si>
  <si>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</si>
  <si>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</si>
  <si>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</si>
  <si>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</si>
  <si>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Sum of billed_amt</t>
  </si>
  <si>
    <t>stat_code</t>
  </si>
  <si>
    <t>(Multiple Items)</t>
  </si>
  <si>
    <t>DVA - Group 1</t>
  </si>
  <si>
    <t>GA - Group 1</t>
  </si>
  <si>
    <t>LTLT 2018 Invoice</t>
  </si>
  <si>
    <t>Column Labels</t>
  </si>
  <si>
    <t>GS &lt; 50 (Under 50)</t>
  </si>
  <si>
    <t>GS &gt; 50 (Over 50)</t>
  </si>
  <si>
    <t>Residential Service</t>
  </si>
  <si>
    <t>Sentinel Lighting</t>
  </si>
  <si>
    <t>Street Lighting</t>
  </si>
  <si>
    <t>Unmetered Scattered Load</t>
  </si>
  <si>
    <t>Total Balances Approved for Disposition</t>
  </si>
  <si>
    <t>Rate Rider Amounts Collected / (Returned)</t>
  </si>
  <si>
    <t xml:space="preserve">Total Residual Balances </t>
  </si>
  <si>
    <t>DVA</t>
  </si>
  <si>
    <t>GA</t>
  </si>
  <si>
    <t>Combined DVA and GA</t>
  </si>
  <si>
    <t>As a %</t>
  </si>
  <si>
    <t>Residual Balance Per Class</t>
  </si>
  <si>
    <r>
      <t>Total Balances Approved for Disposition</t>
    </r>
    <r>
      <rPr>
        <sz val="8"/>
        <color theme="1"/>
        <rFont val="Calibri"/>
        <family val="2"/>
        <scheme val="minor"/>
      </rPr>
      <t xml:space="preserve"> 1</t>
    </r>
  </si>
  <si>
    <r>
      <t>Rate Rider Amounts Collected / (Returned)</t>
    </r>
    <r>
      <rPr>
        <sz val="8"/>
        <color theme="1"/>
        <rFont val="Calibri"/>
        <family val="2"/>
        <scheme val="minor"/>
      </rPr>
      <t xml:space="preserve"> 2</t>
    </r>
  </si>
  <si>
    <t xml:space="preserve">1 Total Balance Approved for Disposition obtained from GSHI's 2017 IRM rate generator model </t>
  </si>
  <si>
    <t>STS Allocation per 2017 IRM Model</t>
  </si>
  <si>
    <t>STS Carrying Charges</t>
  </si>
  <si>
    <t>Residual Including STS</t>
  </si>
  <si>
    <t>STS Allocation per 2018 IRM Model</t>
  </si>
  <si>
    <t>as a %</t>
  </si>
  <si>
    <t xml:space="preserve">2 Rate Rider Amount Collected / Returned obtained from a query of billed amounts to GSHI's 2017 Deferral and Variance and GA stat codes </t>
  </si>
  <si>
    <t>Carrying Charges Recorded on Net Principal Account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</si>
</sst>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 indent="1"/>
    </xf>
    <xf numFmtId="43" fontId="0" fillId="2" borderId="0" xfId="0" applyNumberFormat="1" applyFill="1"/>
    <xf numFmtId="43" fontId="0" fillId="3" borderId="0" xfId="0" applyNumberFormat="1" applyFill="1"/>
    <xf numFmtId="43" fontId="0" fillId="4" borderId="0" xfId="0" applyNumberFormat="1" applyFill="1"/>
    <xf numFmtId="43" fontId="0" fillId="5" borderId="0" xfId="0" applyNumberFormat="1" applyFill="1"/>
    <xf numFmtId="43" fontId="0" fillId="0" borderId="1" xfId="0" applyNumberFormat="1" applyBorder="1"/>
    <xf numFmtId="43" fontId="0" fillId="6" borderId="0" xfId="0" applyNumberFormat="1" applyFill="1"/>
    <xf numFmtId="43" fontId="0" fillId="7" borderId="0" xfId="0" applyNumberFormat="1" applyFill="1"/>
    <xf numFmtId="43" fontId="0" fillId="0" borderId="0" xfId="0" applyNumberFormat="1" applyFill="1"/>
    <xf numFmtId="0" fontId="0" fillId="2" borderId="0" xfId="0" applyFill="1"/>
    <xf numFmtId="43" fontId="0" fillId="8" borderId="0" xfId="0" applyNumberFormat="1" applyFill="1"/>
    <xf numFmtId="43" fontId="0" fillId="9" borderId="0" xfId="0" applyNumberFormat="1" applyFill="1"/>
    <xf numFmtId="0" fontId="0" fillId="0" borderId="0" xfId="0" applyFill="1"/>
    <xf numFmtId="43" fontId="0" fillId="0" borderId="1" xfId="0" applyNumberFormat="1" applyFill="1" applyBorder="1"/>
    <xf numFmtId="0" fontId="0" fillId="0" borderId="1" xfId="0" applyFill="1" applyBorder="1"/>
    <xf numFmtId="0" fontId="2" fillId="0" borderId="0" xfId="0" applyFont="1" applyFill="1"/>
    <xf numFmtId="0" fontId="0" fillId="0" borderId="0" xfId="0" applyFill="1" applyAlignment="1">
      <alignment horizontal="center" wrapText="1"/>
    </xf>
    <xf numFmtId="0" fontId="2" fillId="0" borderId="1" xfId="0" applyFont="1" applyFill="1" applyBorder="1"/>
    <xf numFmtId="43" fontId="2" fillId="0" borderId="0" xfId="1" applyFont="1" applyFill="1"/>
    <xf numFmtId="43" fontId="1" fillId="0" borderId="0" xfId="1" applyFont="1" applyFill="1"/>
    <xf numFmtId="43" fontId="1" fillId="0" borderId="1" xfId="1" applyFont="1" applyFill="1" applyBorder="1"/>
    <xf numFmtId="43" fontId="2" fillId="0" borderId="1" xfId="1" applyFont="1" applyFill="1" applyBorder="1"/>
    <xf numFmtId="0" fontId="2" fillId="0" borderId="0" xfId="0" applyFont="1" applyFill="1" applyAlignment="1">
      <alignment horizontal="center" wrapText="1"/>
    </xf>
    <xf numFmtId="10" fontId="2" fillId="0" borderId="0" xfId="2" applyNumberFormat="1" applyFont="1" applyFill="1"/>
    <xf numFmtId="10" fontId="2" fillId="0" borderId="1" xfId="2" applyNumberFormat="1" applyFont="1" applyFill="1" applyBorder="1"/>
    <xf numFmtId="0" fontId="0" fillId="0" borderId="0" xfId="0" applyFont="1" applyFill="1"/>
    <xf numFmtId="43" fontId="0" fillId="0" borderId="0" xfId="0" applyNumberFormat="1" applyFont="1" applyFill="1"/>
    <xf numFmtId="43" fontId="0" fillId="0" borderId="1" xfId="0" applyNumberFormat="1" applyFont="1" applyFill="1" applyBorder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horizontal="center" wrapText="1"/>
    </xf>
    <xf numFmtId="9" fontId="0" fillId="0" borderId="0" xfId="2" applyFont="1" applyBorder="1"/>
    <xf numFmtId="9" fontId="0" fillId="0" borderId="1" xfId="2" applyFont="1" applyBorder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10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7030A0"/>
        </patternFill>
      </fill>
    </dxf>
    <dxf>
      <fill>
        <patternFill patternType="solid">
          <bgColor rgb="FF9999FF"/>
        </patternFill>
      </fill>
    </dxf>
    <dxf>
      <fill>
        <patternFill patternType="solid">
          <bgColor rgb="FFFF99FF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00B0F0"/>
        </patternFill>
      </fill>
    </dxf>
    <dxf>
      <fill>
        <patternFill>
          <bgColor rgb="FF0070C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7030A0"/>
        </patternFill>
      </fill>
    </dxf>
    <dxf>
      <fill>
        <patternFill patternType="solid">
          <bgColor rgb="FF9999FF"/>
        </patternFill>
      </fill>
    </dxf>
    <dxf>
      <fill>
        <patternFill patternType="solid">
          <bgColor rgb="FFFF99FF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00B0F0"/>
        </patternFill>
      </fill>
    </dxf>
    <dxf>
      <fill>
        <patternFill>
          <bgColor rgb="FF0070C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5" formatCode="_(* #,##0.00_);_(* \(#,##0.00\);_(* &quot;-&quot;??_);_(@_)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7030A0"/>
        </patternFill>
      </fill>
    </dxf>
    <dxf>
      <fill>
        <patternFill patternType="solid">
          <bgColor rgb="FFFF99FF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00B0F0"/>
        </patternFill>
      </fill>
    </dxf>
    <dxf>
      <fill>
        <patternFill>
          <bgColor rgb="FF0070C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5" formatCode="_(* #,##0.00_);_(* \(#,##0.00\);_(* &quot;-&quot;??_);_(@_)"/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>
          <bgColor rgb="FF7030A0"/>
        </patternFill>
      </fill>
    </dxf>
    <dxf>
      <fill>
        <patternFill patternType="solid">
          <bgColor rgb="FF9999FF"/>
        </patternFill>
      </fill>
    </dxf>
    <dxf>
      <fill>
        <patternFill patternType="solid">
          <bgColor rgb="FFFF99FF"/>
        </patternFill>
      </fill>
    </dxf>
    <dxf>
      <fill>
        <patternFill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00B0F0"/>
        </patternFill>
      </fill>
    </dxf>
    <dxf>
      <fill>
        <patternFill>
          <bgColor rgb="FF0070C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ustomXml" Target="../customXml/item2.xml"/><Relationship Id="rId26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pivotCacheDefinition" Target="pivotCache/pivotCacheDefinition3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1.xml"/><Relationship Id="rId25" Type="http://schemas.openxmlformats.org/officeDocument/2006/relationships/customXml" Target="../customXml/item9.xml"/><Relationship Id="rId33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29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styles" Target="styles.xml"/><Relationship Id="rId24" Type="http://schemas.openxmlformats.org/officeDocument/2006/relationships/customXml" Target="../customXml/item8.xml"/><Relationship Id="rId32" Type="http://schemas.openxmlformats.org/officeDocument/2006/relationships/customXml" Target="../customXml/item16.xml"/><Relationship Id="rId5" Type="http://schemas.openxmlformats.org/officeDocument/2006/relationships/pivotCacheDefinition" Target="pivotCache/pivotCacheDefinition1.xml"/><Relationship Id="rId15" Type="http://schemas.microsoft.com/office/2017/10/relationships/person" Target="persons/person.xml"/><Relationship Id="rId23" Type="http://schemas.openxmlformats.org/officeDocument/2006/relationships/customXml" Target="../customXml/item7.xml"/><Relationship Id="rId28" Type="http://schemas.openxmlformats.org/officeDocument/2006/relationships/customXml" Target="../customXml/item12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3.xml"/><Relationship Id="rId31" Type="http://schemas.openxmlformats.org/officeDocument/2006/relationships/customXml" Target="../customXml/item15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6.xml"/><Relationship Id="rId27" Type="http://schemas.openxmlformats.org/officeDocument/2006/relationships/customXml" Target="../customXml/item11.xml"/><Relationship Id="rId30" Type="http://schemas.openxmlformats.org/officeDocument/2006/relationships/customXml" Target="../customXml/item14.xml"/><Relationship Id="rId8" Type="http://schemas.openxmlformats.org/officeDocument/2006/relationships/pivotCacheDefinition" Target="pivotCache/pivotCacheDefiniti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Rates/2017-03-30%20-%20Final%20Rate%20Order/GSH_2017_IRM_RATE%20GENERATOR_FINAL_201703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GA calculation"/>
      <sheetName val="6.a GA allocation_Class A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2016 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G17">
            <v>60888.260010599421</v>
          </cell>
          <cell r="H17">
            <v>-9231.4564252426353</v>
          </cell>
          <cell r="I17">
            <v>-674434.28969114099</v>
          </cell>
          <cell r="J17">
            <v>0</v>
          </cell>
          <cell r="K17"/>
          <cell r="L17">
            <v>-108158.09434018773</v>
          </cell>
          <cell r="M17">
            <v>-29078.949966794928</v>
          </cell>
          <cell r="N17">
            <v>-79491.511599014644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G18">
            <v>22103.855835778748</v>
          </cell>
          <cell r="H18">
            <v>-870.7535747573645</v>
          </cell>
          <cell r="I18">
            <v>-244835.3476917177</v>
          </cell>
          <cell r="J18">
            <v>0</v>
          </cell>
          <cell r="K18"/>
          <cell r="L18">
            <v>-39263.906118386243</v>
          </cell>
          <cell r="M18">
            <v>-10556.33578312087</v>
          </cell>
          <cell r="N18">
            <v>-28857.269237893863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G19">
            <v>57661.56145422611</v>
          </cell>
          <cell r="H19">
            <v>0</v>
          </cell>
          <cell r="I19">
            <v>-631091.31014851679</v>
          </cell>
          <cell r="J19">
            <v>0</v>
          </cell>
          <cell r="K19"/>
          <cell r="L19">
            <v>-102426.38897027211</v>
          </cell>
          <cell r="M19">
            <v>-27537.946728036339</v>
          </cell>
          <cell r="N19">
            <v>-74382.935398616828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G20">
            <v>204.78893448303506</v>
          </cell>
          <cell r="H20">
            <v>0</v>
          </cell>
          <cell r="I20">
            <v>-2268.3630562053836</v>
          </cell>
          <cell r="J20">
            <v>0</v>
          </cell>
          <cell r="K20"/>
          <cell r="L20">
            <v>-363.77424632904331</v>
          </cell>
          <cell r="M20">
            <v>-97.802879874523711</v>
          </cell>
          <cell r="N20">
            <v>-267.35830450688172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G21">
            <v>68.908989672966754</v>
          </cell>
          <cell r="H21">
            <v>0</v>
          </cell>
          <cell r="I21">
            <v>-763.27662336435981</v>
          </cell>
          <cell r="J21">
            <v>0</v>
          </cell>
          <cell r="K21"/>
          <cell r="L21">
            <v>-122.40561652834771</v>
          </cell>
          <cell r="M21">
            <v>-32.909481443775327</v>
          </cell>
          <cell r="N21">
            <v>-89.962822897410163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G22">
            <v>1210.3447752397201</v>
          </cell>
          <cell r="H22">
            <v>0</v>
          </cell>
          <cell r="I22">
            <v>-13406.492789054626</v>
          </cell>
          <cell r="J22">
            <v>0</v>
          </cell>
          <cell r="K22"/>
          <cell r="L22">
            <v>-2149.9807082965158</v>
          </cell>
          <cell r="M22">
            <v>-578.0351607295172</v>
          </cell>
          <cell r="N22">
            <v>-1580.1426370703707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</sheetData>
      <sheetData sheetId="8">
        <row r="17">
          <cell r="L17">
            <v>9811.3690260456169</v>
          </cell>
        </row>
        <row r="18">
          <cell r="L18">
            <v>10269.674599047246</v>
          </cell>
        </row>
        <row r="19">
          <cell r="L19">
            <v>155731.14605799309</v>
          </cell>
        </row>
        <row r="20">
          <cell r="L20">
            <v>5.2117567156179838</v>
          </cell>
        </row>
        <row r="21">
          <cell r="L21">
            <v>17.599270729824749</v>
          </cell>
        </row>
        <row r="22">
          <cell r="L22">
            <v>3896.9992894686202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arisotto, Carlee" id="{CC0C4AE5-5DD2-4C3E-B5A7-A4EB6DBA1E3D}" userId="S::carlee.parisotto@shec.com::ff58d869-e6b0-404c-891f-1641fe1c886a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risotto, Carlee" refreshedDate="44491.493836226851" backgroundQuery="1" createdVersion="7" refreshedVersion="7" minRefreshableVersion="3" recordCount="0" supportSubquery="1" supportAdvancedDrill="1" xr:uid="{4D258B0F-C24E-4E25-9DA0-B2D802276EE6}">
  <cacheSource type="external" connectionId="3"/>
  <cacheFields count="4">
    <cacheField name="[harris_live pu_stats].[stat_code].[stat_code]" caption="stat_code" numFmtId="0" hierarchy="10" level="1">
      <sharedItems containsSemiMixedTypes="0" containsNonDate="0" containsString="0"/>
    </cacheField>
    <cacheField name="[harris_live pu_stats].[post_yr_month (Month)].[post_yr_month (Month)]" caption="post_yr_month (Month)" numFmtId="0" hierarchy="18" level="1">
      <sharedItems count="12">
        <s v="Apr"/>
        <s v="May"/>
        <s v="Jun"/>
        <s v="Jul"/>
        <s v="Aug"/>
        <s v="Sep"/>
        <s v="Oct"/>
        <s v="Nov"/>
        <s v="Dec"/>
        <s v="Jan"/>
        <s v="Feb"/>
        <s v="Mar"/>
      </sharedItems>
    </cacheField>
    <cacheField name="[Measures].[Sum of billed_amt]" caption="Sum of billed_amt" numFmtId="0" hierarchy="23" level="32767"/>
    <cacheField name="[harris_live pu_stats].[post_yr_month (Year)].[post_yr_month (Year)]" caption="post_yr_month (Year)" numFmtId="0" hierarchy="16" level="1">
      <sharedItems count="3">
        <s v="2017"/>
        <s v="2018"/>
        <s v="2019"/>
      </sharedItems>
    </cacheField>
  </cacheFields>
  <cacheHierarchies count="25">
    <cacheHierarchy uniqueName="[cat_code_mapping].[cat_code]" caption="cat_code" attribute="1" defaultMemberUniqueName="[cat_code_mapping].[cat_code].[All]" allUniqueName="[cat_code_mapping].[cat_code].[All]" dimensionUniqueName="[cat_code_mapping]" displayFolder="" count="0" memberValueDatatype="130" unbalanced="0"/>
    <cacheHierarchy uniqueName="[cat_code_mapping].[cat_code_mapping_OREC]" caption="cat_code_mapping_OREC" attribute="1" defaultMemberUniqueName="[cat_code_mapping].[cat_code_mapping_OREC].[All]" allUniqueName="[cat_code_mapping].[cat_code_mapping_OREC].[All]" dimensionUniqueName="[cat_code_mapping]" displayFolder="" count="0" memberValueDatatype="130" unbalanced="0"/>
    <cacheHierarchy uniqueName="[cat_code_mapping].[cat_code_mapping_RateCategory]" caption="cat_code_mapping_RateCategory" attribute="1" defaultMemberUniqueName="[cat_code_mapping].[cat_code_mapping_RateCategory].[All]" allUniqueName="[cat_code_mapping].[cat_code_mapping_RateCategory].[All]" dimensionUniqueName="[cat_code_mapping]" displayFolder="" count="0" memberValueDatatype="130" unbalanced="0"/>
    <cacheHierarchy uniqueName="[cat_code_mapping].[RateCategory 2]" caption="RateCategory 2" attribute="1" defaultMemberUniqueName="[cat_code_mapping].[RateCategory 2].[All]" allUniqueName="[cat_code_mapping].[RateCategory 2].[All]" dimensionUniqueName="[cat_code_mapping]" displayFolder="" count="0" memberValueDatatype="130" unbalanced="0"/>
    <cacheHierarchy uniqueName="[harris_live pu_stats].[utility_type]" caption="utility_type" attribute="1" defaultMemberUniqueName="[harris_live pu_stats].[utility_type].[All]" allUniqueName="[harris_live pu_stats].[utility_type].[All]" dimensionUniqueName="[harris_live pu_stats]" displayFolder="" count="0" memberValueDatatype="130" unbalanced="0"/>
    <cacheHierarchy uniqueName="[harris_live pu_stats].[cycle_]" caption="cycle_" attribute="1" defaultMemberUniqueName="[harris_live pu_stats].[cycle_].[All]" allUniqueName="[harris_live pu_stats].[cycle_].[All]" dimensionUniqueName="[harris_live pu_stats]" displayFolder="" count="0" memberValueDatatype="20" unbalanced="0"/>
    <cacheHierarchy uniqueName="[harris_live pu_stats].[route]" caption="route" attribute="1" defaultMemberUniqueName="[harris_live pu_stats].[route].[All]" allUniqueName="[harris_live pu_stats].[route].[All]" dimensionUniqueName="[harris_live pu_stats]" displayFolder="" count="0" memberValueDatatype="20" unbalanced="0"/>
    <cacheHierarchy uniqueName="[harris_live pu_stats].[category]" caption="category" attribute="1" defaultMemberUniqueName="[harris_live pu_stats].[category].[All]" allUniqueName="[harris_live pu_stats].[category].[All]" dimensionUniqueName="[harris_live pu_stats]" displayFolder="" count="0" memberValueDatatype="130" unbalanced="0"/>
    <cacheHierarchy uniqueName="[harris_live pu_stats].[bill_code]" caption="bill_code" attribute="1" defaultMemberUniqueName="[harris_live pu_stats].[bill_code].[All]" allUniqueName="[harris_live pu_stats].[bill_code].[All]" dimensionUniqueName="[harris_live pu_stats]" displayFolder="" count="0" memberValueDatatype="130" unbalanced="0"/>
    <cacheHierarchy uniqueName="[harris_live pu_stats].[post_yr_month]" caption="post_yr_month" attribute="1" time="1" defaultMemberUniqueName="[harris_live pu_stats].[post_yr_month].[All]" allUniqueName="[harris_live pu_stats].[post_yr_month].[All]" dimensionUniqueName="[harris_live pu_stats]" displayFolder="" count="0" memberValueDatatype="7" unbalanced="0"/>
    <cacheHierarchy uniqueName="[harris_live pu_stats].[stat_code]" caption="stat_code" attribute="1" defaultMemberUniqueName="[harris_live pu_stats].[stat_code].[All]" allUniqueName="[harris_live pu_stats].[stat_code].[All]" dimensionUniqueName="[harris_live pu_stats]" displayFolder="" count="2" memberValueDatatype="130" unbalanced="0">
      <fieldsUsage count="2">
        <fieldUsage x="-1"/>
        <fieldUsage x="0"/>
      </fieldsUsage>
    </cacheHierarchy>
    <cacheHierarchy uniqueName="[harris_live pu_stats].[bill_code_date]" caption="bill_code_date" attribute="1" time="1" defaultMemberUniqueName="[harris_live pu_stats].[bill_code_date].[All]" allUniqueName="[harris_live pu_stats].[bill_code_date].[All]" dimensionUniqueName="[harris_live pu_stats]" displayFolder="" count="0" memberValueDatatype="7" unbalanced="0"/>
    <cacheHierarchy uniqueName="[harris_live pu_stats].[count_]" caption="count_" attribute="1" defaultMemberUniqueName="[harris_live pu_stats].[count_].[All]" allUniqueName="[harris_live pu_stats].[count_].[All]" dimensionUniqueName="[harris_live pu_stats]" displayFolder="" count="0" memberValueDatatype="20" unbalanced="0"/>
    <cacheHierarchy uniqueName="[harris_live pu_stats].[billed_consum]" caption="billed_consum" attribute="1" defaultMemberUniqueName="[harris_live pu_stats].[billed_consum].[All]" allUniqueName="[harris_live pu_stats].[billed_consum].[All]" dimensionUniqueName="[harris_live pu_stats]" displayFolder="" count="0" memberValueDatatype="5" unbalanced="0"/>
    <cacheHierarchy uniqueName="[harris_live pu_stats].[billed_demand]" caption="billed_demand" attribute="1" defaultMemberUniqueName="[harris_live pu_stats].[billed_demand].[All]" allUniqueName="[harris_live pu_stats].[billed_demand].[All]" dimensionUniqueName="[harris_live pu_stats]" displayFolder="" count="0" memberValueDatatype="5" unbalanced="0"/>
    <cacheHierarchy uniqueName="[harris_live pu_stats].[billed_amt]" caption="billed_amt" attribute="1" defaultMemberUniqueName="[harris_live pu_stats].[billed_amt].[All]" allUniqueName="[harris_live pu_stats].[billed_amt].[All]" dimensionUniqueName="[harris_live pu_stats]" displayFolder="" count="0" memberValueDatatype="5" unbalanced="0"/>
    <cacheHierarchy uniqueName="[harris_live pu_stats].[post_yr_month (Year)]" caption="post_yr_month (Year)" attribute="1" defaultMemberUniqueName="[harris_live pu_stats].[post_yr_month (Year)].[All]" allUniqueName="[harris_live pu_stats].[post_yr_month (Year)].[All]" dimensionUniqueName="[harris_live pu_stats]" displayFolder="" count="2" memberValueDatatype="130" unbalanced="0">
      <fieldsUsage count="2">
        <fieldUsage x="-1"/>
        <fieldUsage x="3"/>
      </fieldsUsage>
    </cacheHierarchy>
    <cacheHierarchy uniqueName="[harris_live pu_stats].[post_yr_month (Quarter)]" caption="post_yr_month (Quarter)" attribute="1" defaultMemberUniqueName="[harris_live pu_stats].[post_yr_month (Quarter)].[All]" allUniqueName="[harris_live pu_stats].[post_yr_month (Quarter)].[All]" dimensionUniqueName="[harris_live pu_stats]" displayFolder="" count="0" memberValueDatatype="130" unbalanced="0"/>
    <cacheHierarchy uniqueName="[harris_live pu_stats].[post_yr_month (Month)]" caption="post_yr_month (Month)" attribute="1" defaultMemberUniqueName="[harris_live pu_stats].[post_yr_month (Month)].[All]" allUniqueName="[harris_live pu_stats].[post_yr_month (Month)].[All]" dimensionUniqueName="[harris_live pu_stats]" displayFolder="" count="2" memberValueDatatype="130" unbalanced="0">
      <fieldsUsage count="2">
        <fieldUsage x="-1"/>
        <fieldUsage x="1"/>
      </fieldsUsage>
    </cacheHierarchy>
    <cacheHierarchy uniqueName="[harris_live pu_stats].[post_yr_month (Month Index)]" caption="post_yr_month (Month Index)" attribute="1" defaultMemberUniqueName="[harris_live pu_stats].[post_yr_month (Month Index)].[All]" allUniqueName="[harris_live pu_stats].[post_yr_month (Month Index)].[All]" dimensionUniqueName="[harris_live pu_stats]" displayFolder="" count="0" memberValueDatatype="20" unbalanced="0" hidden="1"/>
    <cacheHierarchy uniqueName="[Measures].[__XL_Count harris_live pu_stats]" caption="__XL_Count harris_live pu_stats" measure="1" displayFolder="" measureGroup="harris_live pu_stats" count="0" hidden="1"/>
    <cacheHierarchy uniqueName="[Measures].[__XL_Count cat_code_mapping]" caption="__XL_Count cat_code_mapping" measure="1" displayFolder="" measureGroup="cat_code_mapping" count="0" hidden="1"/>
    <cacheHierarchy uniqueName="[Measures].[__No measures defined]" caption="__No measures defined" measure="1" displayFolder="" count="0" hidden="1"/>
    <cacheHierarchy uniqueName="[Measures].[Sum of billed_amt]" caption="Sum of billed_amt" measure="1" displayFolder="" measureGroup="harris_live pu_stat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route]" caption="Sum of route" measure="1" displayFolder="" measureGroup="harris_live pu_stat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3">
    <dimension name="cat_code_mapping" uniqueName="[cat_code_mapping]" caption="cat_code_mapping"/>
    <dimension name="harris_live pu_stats" uniqueName="[harris_live pu_stats]" caption="harris_live pu_stats"/>
    <dimension measure="1" name="Measures" uniqueName="[Measures]" caption="Measures"/>
  </dimensions>
  <measureGroups count="2">
    <measureGroup name="cat_code_mapping" caption="cat_code_mapping"/>
    <measureGroup name="harris_live pu_stats" caption="harris_live pu_stats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risotto, Carlee" refreshedDate="44491.493831944441" backgroundQuery="1" createdVersion="7" refreshedVersion="7" minRefreshableVersion="3" recordCount="0" supportSubquery="1" supportAdvancedDrill="1" xr:uid="{BDF9E9CC-0DC0-4F18-86E1-8FE31BE0FA5D}">
  <cacheSource type="external" connectionId="3"/>
  <cacheFields count="4">
    <cacheField name="[harris_live pu_stats].[stat_code].[stat_code]" caption="stat_code" numFmtId="0" hierarchy="10" level="1">
      <sharedItems containsSemiMixedTypes="0" containsNonDate="0" containsString="0"/>
    </cacheField>
    <cacheField name="[harris_live pu_stats].[post_yr_month (Month)].[post_yr_month (Month)]" caption="post_yr_month (Month)" numFmtId="0" hierarchy="18" level="1">
      <sharedItems count="12">
        <s v="Apr"/>
        <s v="May"/>
        <s v="Jun"/>
        <s v="Jul"/>
        <s v="Aug"/>
        <s v="Sep"/>
        <s v="Oct"/>
        <s v="Nov"/>
        <s v="Dec"/>
        <s v="Jan"/>
        <s v="Feb"/>
        <s v="Mar"/>
      </sharedItems>
    </cacheField>
    <cacheField name="[Measures].[Sum of billed_amt]" caption="Sum of billed_amt" numFmtId="0" hierarchy="23" level="32767"/>
    <cacheField name="[harris_live pu_stats].[post_yr_month (Year)].[post_yr_month (Year)]" caption="post_yr_month (Year)" numFmtId="0" hierarchy="16" level="1">
      <sharedItems count="3">
        <s v="2017"/>
        <s v="2018"/>
        <s v="2019"/>
      </sharedItems>
    </cacheField>
  </cacheFields>
  <cacheHierarchies count="25">
    <cacheHierarchy uniqueName="[cat_code_mapping].[cat_code]" caption="cat_code" attribute="1" defaultMemberUniqueName="[cat_code_mapping].[cat_code].[All]" allUniqueName="[cat_code_mapping].[cat_code].[All]" dimensionUniqueName="[cat_code_mapping]" displayFolder="" count="0" memberValueDatatype="130" unbalanced="0"/>
    <cacheHierarchy uniqueName="[cat_code_mapping].[cat_code_mapping_OREC]" caption="cat_code_mapping_OREC" attribute="1" defaultMemberUniqueName="[cat_code_mapping].[cat_code_mapping_OREC].[All]" allUniqueName="[cat_code_mapping].[cat_code_mapping_OREC].[All]" dimensionUniqueName="[cat_code_mapping]" displayFolder="" count="0" memberValueDatatype="130" unbalanced="0"/>
    <cacheHierarchy uniqueName="[cat_code_mapping].[cat_code_mapping_RateCategory]" caption="cat_code_mapping_RateCategory" attribute="1" defaultMemberUniqueName="[cat_code_mapping].[cat_code_mapping_RateCategory].[All]" allUniqueName="[cat_code_mapping].[cat_code_mapping_RateCategory].[All]" dimensionUniqueName="[cat_code_mapping]" displayFolder="" count="0" memberValueDatatype="130" unbalanced="0"/>
    <cacheHierarchy uniqueName="[cat_code_mapping].[RateCategory 2]" caption="RateCategory 2" attribute="1" defaultMemberUniqueName="[cat_code_mapping].[RateCategory 2].[All]" allUniqueName="[cat_code_mapping].[RateCategory 2].[All]" dimensionUniqueName="[cat_code_mapping]" displayFolder="" count="0" memberValueDatatype="130" unbalanced="0"/>
    <cacheHierarchy uniqueName="[harris_live pu_stats].[utility_type]" caption="utility_type" attribute="1" defaultMemberUniqueName="[harris_live pu_stats].[utility_type].[All]" allUniqueName="[harris_live pu_stats].[utility_type].[All]" dimensionUniqueName="[harris_live pu_stats]" displayFolder="" count="0" memberValueDatatype="130" unbalanced="0"/>
    <cacheHierarchy uniqueName="[harris_live pu_stats].[cycle_]" caption="cycle_" attribute="1" defaultMemberUniqueName="[harris_live pu_stats].[cycle_].[All]" allUniqueName="[harris_live pu_stats].[cycle_].[All]" dimensionUniqueName="[harris_live pu_stats]" displayFolder="" count="0" memberValueDatatype="20" unbalanced="0"/>
    <cacheHierarchy uniqueName="[harris_live pu_stats].[route]" caption="route" attribute="1" defaultMemberUniqueName="[harris_live pu_stats].[route].[All]" allUniqueName="[harris_live pu_stats].[route].[All]" dimensionUniqueName="[harris_live pu_stats]" displayFolder="" count="0" memberValueDatatype="20" unbalanced="0"/>
    <cacheHierarchy uniqueName="[harris_live pu_stats].[category]" caption="category" attribute="1" defaultMemberUniqueName="[harris_live pu_stats].[category].[All]" allUniqueName="[harris_live pu_stats].[category].[All]" dimensionUniqueName="[harris_live pu_stats]" displayFolder="" count="0" memberValueDatatype="130" unbalanced="0"/>
    <cacheHierarchy uniqueName="[harris_live pu_stats].[bill_code]" caption="bill_code" attribute="1" defaultMemberUniqueName="[harris_live pu_stats].[bill_code].[All]" allUniqueName="[harris_live pu_stats].[bill_code].[All]" dimensionUniqueName="[harris_live pu_stats]" displayFolder="" count="0" memberValueDatatype="130" unbalanced="0"/>
    <cacheHierarchy uniqueName="[harris_live pu_stats].[post_yr_month]" caption="post_yr_month" attribute="1" time="1" defaultMemberUniqueName="[harris_live pu_stats].[post_yr_month].[All]" allUniqueName="[harris_live pu_stats].[post_yr_month].[All]" dimensionUniqueName="[harris_live pu_stats]" displayFolder="" count="0" memberValueDatatype="7" unbalanced="0"/>
    <cacheHierarchy uniqueName="[harris_live pu_stats].[stat_code]" caption="stat_code" attribute="1" defaultMemberUniqueName="[harris_live pu_stats].[stat_code].[All]" allUniqueName="[harris_live pu_stats].[stat_code].[All]" dimensionUniqueName="[harris_live pu_stats]" displayFolder="" count="2" memberValueDatatype="130" unbalanced="0">
      <fieldsUsage count="2">
        <fieldUsage x="-1"/>
        <fieldUsage x="0"/>
      </fieldsUsage>
    </cacheHierarchy>
    <cacheHierarchy uniqueName="[harris_live pu_stats].[bill_code_date]" caption="bill_code_date" attribute="1" time="1" defaultMemberUniqueName="[harris_live pu_stats].[bill_code_date].[All]" allUniqueName="[harris_live pu_stats].[bill_code_date].[All]" dimensionUniqueName="[harris_live pu_stats]" displayFolder="" count="0" memberValueDatatype="7" unbalanced="0"/>
    <cacheHierarchy uniqueName="[harris_live pu_stats].[count_]" caption="count_" attribute="1" defaultMemberUniqueName="[harris_live pu_stats].[count_].[All]" allUniqueName="[harris_live pu_stats].[count_].[All]" dimensionUniqueName="[harris_live pu_stats]" displayFolder="" count="0" memberValueDatatype="20" unbalanced="0"/>
    <cacheHierarchy uniqueName="[harris_live pu_stats].[billed_consum]" caption="billed_consum" attribute="1" defaultMemberUniqueName="[harris_live pu_stats].[billed_consum].[All]" allUniqueName="[harris_live pu_stats].[billed_consum].[All]" dimensionUniqueName="[harris_live pu_stats]" displayFolder="" count="0" memberValueDatatype="5" unbalanced="0"/>
    <cacheHierarchy uniqueName="[harris_live pu_stats].[billed_demand]" caption="billed_demand" attribute="1" defaultMemberUniqueName="[harris_live pu_stats].[billed_demand].[All]" allUniqueName="[harris_live pu_stats].[billed_demand].[All]" dimensionUniqueName="[harris_live pu_stats]" displayFolder="" count="0" memberValueDatatype="5" unbalanced="0"/>
    <cacheHierarchy uniqueName="[harris_live pu_stats].[billed_amt]" caption="billed_amt" attribute="1" defaultMemberUniqueName="[harris_live pu_stats].[billed_amt].[All]" allUniqueName="[harris_live pu_stats].[billed_amt].[All]" dimensionUniqueName="[harris_live pu_stats]" displayFolder="" count="0" memberValueDatatype="5" unbalanced="0"/>
    <cacheHierarchy uniqueName="[harris_live pu_stats].[post_yr_month (Year)]" caption="post_yr_month (Year)" attribute="1" defaultMemberUniqueName="[harris_live pu_stats].[post_yr_month (Year)].[All]" allUniqueName="[harris_live pu_stats].[post_yr_month (Year)].[All]" dimensionUniqueName="[harris_live pu_stats]" displayFolder="" count="2" memberValueDatatype="130" unbalanced="0">
      <fieldsUsage count="2">
        <fieldUsage x="-1"/>
        <fieldUsage x="3"/>
      </fieldsUsage>
    </cacheHierarchy>
    <cacheHierarchy uniqueName="[harris_live pu_stats].[post_yr_month (Quarter)]" caption="post_yr_month (Quarter)" attribute="1" defaultMemberUniqueName="[harris_live pu_stats].[post_yr_month (Quarter)].[All]" allUniqueName="[harris_live pu_stats].[post_yr_month (Quarter)].[All]" dimensionUniqueName="[harris_live pu_stats]" displayFolder="" count="0" memberValueDatatype="130" unbalanced="0"/>
    <cacheHierarchy uniqueName="[harris_live pu_stats].[post_yr_month (Month)]" caption="post_yr_month (Month)" attribute="1" defaultMemberUniqueName="[harris_live pu_stats].[post_yr_month (Month)].[All]" allUniqueName="[harris_live pu_stats].[post_yr_month (Month)].[All]" dimensionUniqueName="[harris_live pu_stats]" displayFolder="" count="2" memberValueDatatype="130" unbalanced="0">
      <fieldsUsage count="2">
        <fieldUsage x="-1"/>
        <fieldUsage x="1"/>
      </fieldsUsage>
    </cacheHierarchy>
    <cacheHierarchy uniqueName="[harris_live pu_stats].[post_yr_month (Month Index)]" caption="post_yr_month (Month Index)" attribute="1" defaultMemberUniqueName="[harris_live pu_stats].[post_yr_month (Month Index)].[All]" allUniqueName="[harris_live pu_stats].[post_yr_month (Month Index)].[All]" dimensionUniqueName="[harris_live pu_stats]" displayFolder="" count="0" memberValueDatatype="20" unbalanced="0" hidden="1"/>
    <cacheHierarchy uniqueName="[Measures].[__XL_Count harris_live pu_stats]" caption="__XL_Count harris_live pu_stats" measure="1" displayFolder="" measureGroup="harris_live pu_stats" count="0" hidden="1"/>
    <cacheHierarchy uniqueName="[Measures].[__XL_Count cat_code_mapping]" caption="__XL_Count cat_code_mapping" measure="1" displayFolder="" measureGroup="cat_code_mapping" count="0" hidden="1"/>
    <cacheHierarchy uniqueName="[Measures].[__No measures defined]" caption="__No measures defined" measure="1" displayFolder="" count="0" hidden="1"/>
    <cacheHierarchy uniqueName="[Measures].[Sum of billed_amt]" caption="Sum of billed_amt" measure="1" displayFolder="" measureGroup="harris_live pu_stat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route]" caption="Sum of route" measure="1" displayFolder="" measureGroup="harris_live pu_stat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3">
    <dimension name="cat_code_mapping" uniqueName="[cat_code_mapping]" caption="cat_code_mapping"/>
    <dimension name="harris_live pu_stats" uniqueName="[harris_live pu_stats]" caption="harris_live pu_stats"/>
    <dimension measure="1" name="Measures" uniqueName="[Measures]" caption="Measures"/>
  </dimensions>
  <measureGroups count="2">
    <measureGroup name="cat_code_mapping" caption="cat_code_mapping"/>
    <measureGroup name="harris_live pu_stats" caption="harris_live pu_stats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risotto, Carlee" refreshedDate="44491.495152083335" backgroundQuery="1" createdVersion="7" refreshedVersion="7" minRefreshableVersion="3" recordCount="0" supportSubquery="1" supportAdvancedDrill="1" xr:uid="{CF769109-7B1A-4C49-A54E-459B54900E59}">
  <cacheSource type="external" connectionId="3"/>
  <cacheFields count="5">
    <cacheField name="[harris_live pu_stats].[stat_code].[stat_code]" caption="stat_code" numFmtId="0" hierarchy="10" level="1">
      <sharedItems containsSemiMixedTypes="0" containsNonDate="0" containsString="0"/>
    </cacheField>
    <cacheField name="[harris_live pu_stats].[post_yr_month (Month)].[post_yr_month (Month)]" caption="post_yr_month (Month)" numFmtId="0" hierarchy="18" level="1">
      <sharedItems count="12">
        <s v="Apr"/>
        <s v="May"/>
        <s v="Jun"/>
        <s v="Jul"/>
        <s v="Aug"/>
        <s v="Sep"/>
        <s v="Oct"/>
        <s v="Nov"/>
        <s v="Dec"/>
        <s v="Jan"/>
        <s v="Feb"/>
        <s v="Mar"/>
      </sharedItems>
    </cacheField>
    <cacheField name="[Measures].[Sum of billed_amt]" caption="Sum of billed_amt" numFmtId="0" hierarchy="23" level="32767"/>
    <cacheField name="[harris_live pu_stats].[post_yr_month (Year)].[post_yr_month (Year)]" caption="post_yr_month (Year)" numFmtId="0" hierarchy="16" level="1">
      <sharedItems count="3">
        <s v="2017"/>
        <s v="2018"/>
        <s v="2019"/>
      </sharedItems>
    </cacheField>
    <cacheField name="[cat_code_mapping].[RateCategory 2].[RateCategory 2]" caption="RateCategory 2" numFmtId="0" hierarchy="3" level="1">
      <sharedItems count="6">
        <s v="GS &lt; 50 (Under 50)"/>
        <s v="GS &gt; 50 (Over 50)"/>
        <s v="Residential Service"/>
        <s v="Sentinel Lighting"/>
        <s v="Street Lighting"/>
        <s v="Unmetered Scattered Load"/>
      </sharedItems>
    </cacheField>
  </cacheFields>
  <cacheHierarchies count="25">
    <cacheHierarchy uniqueName="[cat_code_mapping].[cat_code]" caption="cat_code" attribute="1" defaultMemberUniqueName="[cat_code_mapping].[cat_code].[All]" allUniqueName="[cat_code_mapping].[cat_code].[All]" dimensionUniqueName="[cat_code_mapping]" displayFolder="" count="0" memberValueDatatype="130" unbalanced="0"/>
    <cacheHierarchy uniqueName="[cat_code_mapping].[cat_code_mapping_OREC]" caption="cat_code_mapping_OREC" attribute="1" defaultMemberUniqueName="[cat_code_mapping].[cat_code_mapping_OREC].[All]" allUniqueName="[cat_code_mapping].[cat_code_mapping_OREC].[All]" dimensionUniqueName="[cat_code_mapping]" displayFolder="" count="0" memberValueDatatype="130" unbalanced="0"/>
    <cacheHierarchy uniqueName="[cat_code_mapping].[cat_code_mapping_RateCategory]" caption="cat_code_mapping_RateCategory" attribute="1" defaultMemberUniqueName="[cat_code_mapping].[cat_code_mapping_RateCategory].[All]" allUniqueName="[cat_code_mapping].[cat_code_mapping_RateCategory].[All]" dimensionUniqueName="[cat_code_mapping]" displayFolder="" count="0" memberValueDatatype="130" unbalanced="0"/>
    <cacheHierarchy uniqueName="[cat_code_mapping].[RateCategory 2]" caption="RateCategory 2" attribute="1" defaultMemberUniqueName="[cat_code_mapping].[RateCategory 2].[All]" allUniqueName="[cat_code_mapping].[RateCategory 2].[All]" dimensionUniqueName="[cat_code_mapping]" displayFolder="" count="2" memberValueDatatype="130" unbalanced="0">
      <fieldsUsage count="2">
        <fieldUsage x="-1"/>
        <fieldUsage x="4"/>
      </fieldsUsage>
    </cacheHierarchy>
    <cacheHierarchy uniqueName="[harris_live pu_stats].[utility_type]" caption="utility_type" attribute="1" defaultMemberUniqueName="[harris_live pu_stats].[utility_type].[All]" allUniqueName="[harris_live pu_stats].[utility_type].[All]" dimensionUniqueName="[harris_live pu_stats]" displayFolder="" count="0" memberValueDatatype="130" unbalanced="0"/>
    <cacheHierarchy uniqueName="[harris_live pu_stats].[cycle_]" caption="cycle_" attribute="1" defaultMemberUniqueName="[harris_live pu_stats].[cycle_].[All]" allUniqueName="[harris_live pu_stats].[cycle_].[All]" dimensionUniqueName="[harris_live pu_stats]" displayFolder="" count="0" memberValueDatatype="20" unbalanced="0"/>
    <cacheHierarchy uniqueName="[harris_live pu_stats].[route]" caption="route" attribute="1" defaultMemberUniqueName="[harris_live pu_stats].[route].[All]" allUniqueName="[harris_live pu_stats].[route].[All]" dimensionUniqueName="[harris_live pu_stats]" displayFolder="" count="0" memberValueDatatype="20" unbalanced="0"/>
    <cacheHierarchy uniqueName="[harris_live pu_stats].[category]" caption="category" attribute="1" defaultMemberUniqueName="[harris_live pu_stats].[category].[All]" allUniqueName="[harris_live pu_stats].[category].[All]" dimensionUniqueName="[harris_live pu_stats]" displayFolder="" count="0" memberValueDatatype="130" unbalanced="0"/>
    <cacheHierarchy uniqueName="[harris_live pu_stats].[bill_code]" caption="bill_code" attribute="1" defaultMemberUniqueName="[harris_live pu_stats].[bill_code].[All]" allUniqueName="[harris_live pu_stats].[bill_code].[All]" dimensionUniqueName="[harris_live pu_stats]" displayFolder="" count="0" memberValueDatatype="130" unbalanced="0"/>
    <cacheHierarchy uniqueName="[harris_live pu_stats].[post_yr_month]" caption="post_yr_month" attribute="1" time="1" defaultMemberUniqueName="[harris_live pu_stats].[post_yr_month].[All]" allUniqueName="[harris_live pu_stats].[post_yr_month].[All]" dimensionUniqueName="[harris_live pu_stats]" displayFolder="" count="0" memberValueDatatype="7" unbalanced="0"/>
    <cacheHierarchy uniqueName="[harris_live pu_stats].[stat_code]" caption="stat_code" attribute="1" defaultMemberUniqueName="[harris_live pu_stats].[stat_code].[All]" allUniqueName="[harris_live pu_stats].[stat_code].[All]" dimensionUniqueName="[harris_live pu_stats]" displayFolder="" count="2" memberValueDatatype="130" unbalanced="0">
      <fieldsUsage count="2">
        <fieldUsage x="-1"/>
        <fieldUsage x="0"/>
      </fieldsUsage>
    </cacheHierarchy>
    <cacheHierarchy uniqueName="[harris_live pu_stats].[bill_code_date]" caption="bill_code_date" attribute="1" time="1" defaultMemberUniqueName="[harris_live pu_stats].[bill_code_date].[All]" allUniqueName="[harris_live pu_stats].[bill_code_date].[All]" dimensionUniqueName="[harris_live pu_stats]" displayFolder="" count="0" memberValueDatatype="7" unbalanced="0"/>
    <cacheHierarchy uniqueName="[harris_live pu_stats].[count_]" caption="count_" attribute="1" defaultMemberUniqueName="[harris_live pu_stats].[count_].[All]" allUniqueName="[harris_live pu_stats].[count_].[All]" dimensionUniqueName="[harris_live pu_stats]" displayFolder="" count="0" memberValueDatatype="20" unbalanced="0"/>
    <cacheHierarchy uniqueName="[harris_live pu_stats].[billed_consum]" caption="billed_consum" attribute="1" defaultMemberUniqueName="[harris_live pu_stats].[billed_consum].[All]" allUniqueName="[harris_live pu_stats].[billed_consum].[All]" dimensionUniqueName="[harris_live pu_stats]" displayFolder="" count="0" memberValueDatatype="5" unbalanced="0"/>
    <cacheHierarchy uniqueName="[harris_live pu_stats].[billed_demand]" caption="billed_demand" attribute="1" defaultMemberUniqueName="[harris_live pu_stats].[billed_demand].[All]" allUniqueName="[harris_live pu_stats].[billed_demand].[All]" dimensionUniqueName="[harris_live pu_stats]" displayFolder="" count="0" memberValueDatatype="5" unbalanced="0"/>
    <cacheHierarchy uniqueName="[harris_live pu_stats].[billed_amt]" caption="billed_amt" attribute="1" defaultMemberUniqueName="[harris_live pu_stats].[billed_amt].[All]" allUniqueName="[harris_live pu_stats].[billed_amt].[All]" dimensionUniqueName="[harris_live pu_stats]" displayFolder="" count="0" memberValueDatatype="5" unbalanced="0"/>
    <cacheHierarchy uniqueName="[harris_live pu_stats].[post_yr_month (Year)]" caption="post_yr_month (Year)" attribute="1" defaultMemberUniqueName="[harris_live pu_stats].[post_yr_month (Year)].[All]" allUniqueName="[harris_live pu_stats].[post_yr_month (Year)].[All]" dimensionUniqueName="[harris_live pu_stats]" displayFolder="" count="2" memberValueDatatype="130" unbalanced="0">
      <fieldsUsage count="2">
        <fieldUsage x="-1"/>
        <fieldUsage x="3"/>
      </fieldsUsage>
    </cacheHierarchy>
    <cacheHierarchy uniqueName="[harris_live pu_stats].[post_yr_month (Quarter)]" caption="post_yr_month (Quarter)" attribute="1" defaultMemberUniqueName="[harris_live pu_stats].[post_yr_month (Quarter)].[All]" allUniqueName="[harris_live pu_stats].[post_yr_month (Quarter)].[All]" dimensionUniqueName="[harris_live pu_stats]" displayFolder="" count="0" memberValueDatatype="130" unbalanced="0"/>
    <cacheHierarchy uniqueName="[harris_live pu_stats].[post_yr_month (Month)]" caption="post_yr_month (Month)" attribute="1" defaultMemberUniqueName="[harris_live pu_stats].[post_yr_month (Month)].[All]" allUniqueName="[harris_live pu_stats].[post_yr_month (Month)].[All]" dimensionUniqueName="[harris_live pu_stats]" displayFolder="" count="2" memberValueDatatype="130" unbalanced="0">
      <fieldsUsage count="2">
        <fieldUsage x="-1"/>
        <fieldUsage x="1"/>
      </fieldsUsage>
    </cacheHierarchy>
    <cacheHierarchy uniqueName="[harris_live pu_stats].[post_yr_month (Month Index)]" caption="post_yr_month (Month Index)" attribute="1" defaultMemberUniqueName="[harris_live pu_stats].[post_yr_month (Month Index)].[All]" allUniqueName="[harris_live pu_stats].[post_yr_month (Month Index)].[All]" dimensionUniqueName="[harris_live pu_stats]" displayFolder="" count="0" memberValueDatatype="20" unbalanced="0" hidden="1"/>
    <cacheHierarchy uniqueName="[Measures].[__XL_Count harris_live pu_stats]" caption="__XL_Count harris_live pu_stats" measure="1" displayFolder="" measureGroup="harris_live pu_stats" count="0" hidden="1"/>
    <cacheHierarchy uniqueName="[Measures].[__XL_Count cat_code_mapping]" caption="__XL_Count cat_code_mapping" measure="1" displayFolder="" measureGroup="cat_code_mapping" count="0" hidden="1"/>
    <cacheHierarchy uniqueName="[Measures].[__No measures defined]" caption="__No measures defined" measure="1" displayFolder="" count="0" hidden="1"/>
    <cacheHierarchy uniqueName="[Measures].[Sum of billed_amt]" caption="Sum of billed_amt" measure="1" displayFolder="" measureGroup="harris_live pu_stat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route]" caption="Sum of route" measure="1" displayFolder="" measureGroup="harris_live pu_stat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3">
    <dimension name="cat_code_mapping" uniqueName="[cat_code_mapping]" caption="cat_code_mapping"/>
    <dimension name="harris_live pu_stats" uniqueName="[harris_live pu_stats]" caption="harris_live pu_stats"/>
    <dimension measure="1" name="Measures" uniqueName="[Measures]" caption="Measures"/>
  </dimensions>
  <measureGroups count="2">
    <measureGroup name="cat_code_mapping" caption="cat_code_mapping"/>
    <measureGroup name="harris_live pu_stats" caption="harris_live pu_stats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arisotto, Carlee" refreshedDate="44586.748303935186" backgroundQuery="1" createdVersion="7" refreshedVersion="7" minRefreshableVersion="3" recordCount="0" supportSubquery="1" supportAdvancedDrill="1" xr:uid="{B617F845-9FDC-4DF4-AFB0-E7762785724C}">
  <cacheSource type="external" connectionId="3"/>
  <cacheFields count="5">
    <cacheField name="[harris_live pu_stats].[stat_code].[stat_code]" caption="stat_code" numFmtId="0" hierarchy="10" level="1">
      <sharedItems containsSemiMixedTypes="0" containsNonDate="0" containsString="0"/>
    </cacheField>
    <cacheField name="[harris_live pu_stats].[post_yr_month (Month)].[post_yr_month (Month)]" caption="post_yr_month (Month)" numFmtId="0" hierarchy="18" level="1">
      <sharedItems count="12">
        <s v="Apr"/>
        <s v="May"/>
        <s v="Jun"/>
        <s v="Jul"/>
        <s v="Aug"/>
        <s v="Sep"/>
        <s v="Oct"/>
        <s v="Nov"/>
        <s v="Dec"/>
        <s v="Jan"/>
        <s v="Feb"/>
        <s v="Mar"/>
      </sharedItems>
    </cacheField>
    <cacheField name="[Measures].[Sum of billed_amt]" caption="Sum of billed_amt" numFmtId="0" hierarchy="23" level="32767"/>
    <cacheField name="[harris_live pu_stats].[post_yr_month (Year)].[post_yr_month (Year)]" caption="post_yr_month (Year)" numFmtId="0" hierarchy="16" level="1">
      <sharedItems count="3">
        <s v="2017"/>
        <s v="2018"/>
        <s v="2019"/>
      </sharedItems>
    </cacheField>
    <cacheField name="[cat_code_mapping].[RateCategory 2].[RateCategory 2]" caption="RateCategory 2" numFmtId="0" hierarchy="3" level="1">
      <sharedItems count="6">
        <s v="GS &lt; 50 (Under 50)"/>
        <s v="GS &gt; 50 (Over 50)"/>
        <s v="Residential Service"/>
        <s v="Sentinel Lighting"/>
        <s v="Street Lighting"/>
        <s v="Unmetered Scattered Load"/>
      </sharedItems>
    </cacheField>
  </cacheFields>
  <cacheHierarchies count="25">
    <cacheHierarchy uniqueName="[cat_code_mapping].[cat_code]" caption="cat_code" attribute="1" defaultMemberUniqueName="[cat_code_mapping].[cat_code].[All]" allUniqueName="[cat_code_mapping].[cat_code].[All]" dimensionUniqueName="[cat_code_mapping]" displayFolder="" count="0" memberValueDatatype="130" unbalanced="0"/>
    <cacheHierarchy uniqueName="[cat_code_mapping].[cat_code_mapping_OREC]" caption="cat_code_mapping_OREC" attribute="1" defaultMemberUniqueName="[cat_code_mapping].[cat_code_mapping_OREC].[All]" allUniqueName="[cat_code_mapping].[cat_code_mapping_OREC].[All]" dimensionUniqueName="[cat_code_mapping]" displayFolder="" count="0" memberValueDatatype="130" unbalanced="0"/>
    <cacheHierarchy uniqueName="[cat_code_mapping].[cat_code_mapping_RateCategory]" caption="cat_code_mapping_RateCategory" attribute="1" defaultMemberUniqueName="[cat_code_mapping].[cat_code_mapping_RateCategory].[All]" allUniqueName="[cat_code_mapping].[cat_code_mapping_RateCategory].[All]" dimensionUniqueName="[cat_code_mapping]" displayFolder="" count="0" memberValueDatatype="130" unbalanced="0"/>
    <cacheHierarchy uniqueName="[cat_code_mapping].[RateCategory 2]" caption="RateCategory 2" attribute="1" defaultMemberUniqueName="[cat_code_mapping].[RateCategory 2].[All]" allUniqueName="[cat_code_mapping].[RateCategory 2].[All]" dimensionUniqueName="[cat_code_mapping]" displayFolder="" count="2" memberValueDatatype="130" unbalanced="0">
      <fieldsUsage count="2">
        <fieldUsage x="-1"/>
        <fieldUsage x="4"/>
      </fieldsUsage>
    </cacheHierarchy>
    <cacheHierarchy uniqueName="[harris_live pu_stats].[utility_type]" caption="utility_type" attribute="1" defaultMemberUniqueName="[harris_live pu_stats].[utility_type].[All]" allUniqueName="[harris_live pu_stats].[utility_type].[All]" dimensionUniqueName="[harris_live pu_stats]" displayFolder="" count="0" memberValueDatatype="130" unbalanced="0"/>
    <cacheHierarchy uniqueName="[harris_live pu_stats].[cycle_]" caption="cycle_" attribute="1" defaultMemberUniqueName="[harris_live pu_stats].[cycle_].[All]" allUniqueName="[harris_live pu_stats].[cycle_].[All]" dimensionUniqueName="[harris_live pu_stats]" displayFolder="" count="0" memberValueDatatype="20" unbalanced="0"/>
    <cacheHierarchy uniqueName="[harris_live pu_stats].[route]" caption="route" attribute="1" defaultMemberUniqueName="[harris_live pu_stats].[route].[All]" allUniqueName="[harris_live pu_stats].[route].[All]" dimensionUniqueName="[harris_live pu_stats]" displayFolder="" count="0" memberValueDatatype="20" unbalanced="0"/>
    <cacheHierarchy uniqueName="[harris_live pu_stats].[category]" caption="category" attribute="1" defaultMemberUniqueName="[harris_live pu_stats].[category].[All]" allUniqueName="[harris_live pu_stats].[category].[All]" dimensionUniqueName="[harris_live pu_stats]" displayFolder="" count="0" memberValueDatatype="130" unbalanced="0"/>
    <cacheHierarchy uniqueName="[harris_live pu_stats].[bill_code]" caption="bill_code" attribute="1" defaultMemberUniqueName="[harris_live pu_stats].[bill_code].[All]" allUniqueName="[harris_live pu_stats].[bill_code].[All]" dimensionUniqueName="[harris_live pu_stats]" displayFolder="" count="0" memberValueDatatype="130" unbalanced="0"/>
    <cacheHierarchy uniqueName="[harris_live pu_stats].[post_yr_month]" caption="post_yr_month" attribute="1" time="1" defaultMemberUniqueName="[harris_live pu_stats].[post_yr_month].[All]" allUniqueName="[harris_live pu_stats].[post_yr_month].[All]" dimensionUniqueName="[harris_live pu_stats]" displayFolder="" count="0" memberValueDatatype="7" unbalanced="0"/>
    <cacheHierarchy uniqueName="[harris_live pu_stats].[stat_code]" caption="stat_code" attribute="1" defaultMemberUniqueName="[harris_live pu_stats].[stat_code].[All]" allUniqueName="[harris_live pu_stats].[stat_code].[All]" dimensionUniqueName="[harris_live pu_stats]" displayFolder="" count="2" memberValueDatatype="130" unbalanced="0">
      <fieldsUsage count="2">
        <fieldUsage x="-1"/>
        <fieldUsage x="0"/>
      </fieldsUsage>
    </cacheHierarchy>
    <cacheHierarchy uniqueName="[harris_live pu_stats].[bill_code_date]" caption="bill_code_date" attribute="1" time="1" defaultMemberUniqueName="[harris_live pu_stats].[bill_code_date].[All]" allUniqueName="[harris_live pu_stats].[bill_code_date].[All]" dimensionUniqueName="[harris_live pu_stats]" displayFolder="" count="0" memberValueDatatype="7" unbalanced="0"/>
    <cacheHierarchy uniqueName="[harris_live pu_stats].[count_]" caption="count_" attribute="1" defaultMemberUniqueName="[harris_live pu_stats].[count_].[All]" allUniqueName="[harris_live pu_stats].[count_].[All]" dimensionUniqueName="[harris_live pu_stats]" displayFolder="" count="0" memberValueDatatype="20" unbalanced="0"/>
    <cacheHierarchy uniqueName="[harris_live pu_stats].[billed_consum]" caption="billed_consum" attribute="1" defaultMemberUniqueName="[harris_live pu_stats].[billed_consum].[All]" allUniqueName="[harris_live pu_stats].[billed_consum].[All]" dimensionUniqueName="[harris_live pu_stats]" displayFolder="" count="0" memberValueDatatype="5" unbalanced="0"/>
    <cacheHierarchy uniqueName="[harris_live pu_stats].[billed_demand]" caption="billed_demand" attribute="1" defaultMemberUniqueName="[harris_live pu_stats].[billed_demand].[All]" allUniqueName="[harris_live pu_stats].[billed_demand].[All]" dimensionUniqueName="[harris_live pu_stats]" displayFolder="" count="0" memberValueDatatype="5" unbalanced="0"/>
    <cacheHierarchy uniqueName="[harris_live pu_stats].[billed_amt]" caption="billed_amt" attribute="1" defaultMemberUniqueName="[harris_live pu_stats].[billed_amt].[All]" allUniqueName="[harris_live pu_stats].[billed_amt].[All]" dimensionUniqueName="[harris_live pu_stats]" displayFolder="" count="0" memberValueDatatype="5" unbalanced="0"/>
    <cacheHierarchy uniqueName="[harris_live pu_stats].[post_yr_month (Year)]" caption="post_yr_month (Year)" attribute="1" defaultMemberUniqueName="[harris_live pu_stats].[post_yr_month (Year)].[All]" allUniqueName="[harris_live pu_stats].[post_yr_month (Year)].[All]" dimensionUniqueName="[harris_live pu_stats]" displayFolder="" count="2" memberValueDatatype="130" unbalanced="0">
      <fieldsUsage count="2">
        <fieldUsage x="-1"/>
        <fieldUsage x="3"/>
      </fieldsUsage>
    </cacheHierarchy>
    <cacheHierarchy uniqueName="[harris_live pu_stats].[post_yr_month (Quarter)]" caption="post_yr_month (Quarter)" attribute="1" defaultMemberUniqueName="[harris_live pu_stats].[post_yr_month (Quarter)].[All]" allUniqueName="[harris_live pu_stats].[post_yr_month (Quarter)].[All]" dimensionUniqueName="[harris_live pu_stats]" displayFolder="" count="0" memberValueDatatype="130" unbalanced="0"/>
    <cacheHierarchy uniqueName="[harris_live pu_stats].[post_yr_month (Month)]" caption="post_yr_month (Month)" attribute="1" defaultMemberUniqueName="[harris_live pu_stats].[post_yr_month (Month)].[All]" allUniqueName="[harris_live pu_stats].[post_yr_month (Month)].[All]" dimensionUniqueName="[harris_live pu_stats]" displayFolder="" count="2" memberValueDatatype="130" unbalanced="0">
      <fieldsUsage count="2">
        <fieldUsage x="-1"/>
        <fieldUsage x="1"/>
      </fieldsUsage>
    </cacheHierarchy>
    <cacheHierarchy uniqueName="[harris_live pu_stats].[post_yr_month (Month Index)]" caption="post_yr_month (Month Index)" attribute="1" defaultMemberUniqueName="[harris_live pu_stats].[post_yr_month (Month Index)].[All]" allUniqueName="[harris_live pu_stats].[post_yr_month (Month Index)].[All]" dimensionUniqueName="[harris_live pu_stats]" displayFolder="" count="0" memberValueDatatype="20" unbalanced="0" hidden="1"/>
    <cacheHierarchy uniqueName="[Measures].[__XL_Count harris_live pu_stats]" caption="__XL_Count harris_live pu_stats" measure="1" displayFolder="" measureGroup="harris_live pu_stats" count="0" hidden="1"/>
    <cacheHierarchy uniqueName="[Measures].[__XL_Count cat_code_mapping]" caption="__XL_Count cat_code_mapping" measure="1" displayFolder="" measureGroup="cat_code_mapping" count="0" hidden="1"/>
    <cacheHierarchy uniqueName="[Measures].[__No measures defined]" caption="__No measures defined" measure="1" displayFolder="" count="0" hidden="1"/>
    <cacheHierarchy uniqueName="[Measures].[Sum of billed_amt]" caption="Sum of billed_amt" measure="1" displayFolder="" measureGroup="harris_live pu_stat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route]" caption="Sum of route" measure="1" displayFolder="" measureGroup="harris_live pu_stats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3">
    <dimension name="cat_code_mapping" uniqueName="[cat_code_mapping]" caption="cat_code_mapping"/>
    <dimension name="harris_live pu_stats" uniqueName="[harris_live pu_stats]" caption="harris_live pu_stats"/>
    <dimension measure="1" name="Measures" uniqueName="[Measures]" caption="Measures"/>
  </dimensions>
  <measureGroups count="2">
    <measureGroup name="cat_code_mapping" caption="cat_code_mapping"/>
    <measureGroup name="harris_live pu_stats" caption="harris_live pu_stats"/>
  </measureGroups>
  <maps count="3">
    <map measureGroup="0" dimension="0"/>
    <map measureGroup="1" dimension="0"/>
    <map measureGroup="1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E8975-FD99-46BB-AD5F-18A774B7D6CF}" name="PivotTable2" cacheId="206" applyNumberFormats="0" applyBorderFormats="0" applyFontFormats="0" applyPatternFormats="0" applyAlignmentFormats="0" applyWidthHeightFormats="1" dataCaption="Values" tag="6156cb48-f2d6-4510-b7eb-fe69b4331323" updatedVersion="7" minRefreshableVersion="3" useAutoFormatting="1" itemPrintTitles="1" createdVersion="7" indent="0" outline="1" outlineData="1" multipleFieldFilters="0">
  <location ref="E4:F37" firstHeaderRow="1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2">
    <field x="3"/>
    <field x="1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9"/>
    </i>
    <i r="1">
      <x v="10"/>
    </i>
    <i r="1"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2"/>
    </i>
    <i r="1">
      <x v="4"/>
    </i>
    <i r="1">
      <x v="5"/>
    </i>
    <i r="1">
      <x v="6"/>
    </i>
    <i r="1">
      <x v="7"/>
    </i>
    <i t="grand">
      <x/>
    </i>
  </rowItems>
  <colItems count="1">
    <i/>
  </colItems>
  <pageFields count="1">
    <pageField fld="0" hier="10" name="[harris_live pu_stats].[stat_code].&amp;[EDGA17]" cap="EDGA17"/>
  </pageFields>
  <dataFields count="1">
    <dataField name="Sum of billed_amt" fld="2" baseField="0" baseItem="0" numFmtId="43"/>
  </dataFields>
  <formats count="20">
    <format dxfId="75">
      <pivotArea outline="0" collapsedLevelsAreSubtotals="1" fieldPosition="0"/>
    </format>
    <format dxfId="74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73">
      <pivotArea collapsedLevelsAreSubtotals="1" fieldPosition="0">
        <references count="2">
          <reference field="1" count="1">
            <x v="9"/>
          </reference>
          <reference field="3" count="1" selected="0">
            <x v="1"/>
          </reference>
        </references>
      </pivotArea>
    </format>
    <format dxfId="72">
      <pivotArea collapsedLevelsAreSubtotals="1" fieldPosition="0">
        <references count="2">
          <reference field="1" count="1">
            <x v="10"/>
          </reference>
          <reference field="3" count="1" selected="0">
            <x v="1"/>
          </reference>
        </references>
      </pivotArea>
    </format>
    <format dxfId="71">
      <pivotArea collapsedLevelsAreSubtotals="1" fieldPosition="0">
        <references count="2">
          <reference field="1" count="1">
            <x v="11"/>
          </reference>
          <reference field="3" count="1" selected="0">
            <x v="1"/>
          </reference>
        </references>
      </pivotArea>
    </format>
    <format dxfId="70">
      <pivotArea collapsedLevelsAreSubtotals="1" fieldPosition="0">
        <references count="2">
          <reference field="1" count="3">
            <x v="9"/>
            <x v="10"/>
            <x v="11"/>
          </reference>
          <reference field="3" count="1" selected="0">
            <x v="1"/>
          </reference>
        </references>
      </pivotArea>
    </format>
    <format dxfId="69">
      <pivotArea collapsedLevelsAreSubtotals="1" fieldPosition="0">
        <references count="2">
          <reference field="1" count="1">
            <x v="0"/>
          </reference>
          <reference field="3" count="1" selected="0">
            <x v="1"/>
          </reference>
        </references>
      </pivotArea>
    </format>
    <format dxfId="68">
      <pivotArea collapsedLevelsAreSubtotals="1" fieldPosition="0">
        <references count="2">
          <reference field="1" count="1">
            <x v="1"/>
          </reference>
          <reference field="3" count="1" selected="0">
            <x v="1"/>
          </reference>
        </references>
      </pivotArea>
    </format>
    <format dxfId="67">
      <pivotArea collapsedLevelsAreSubtotals="1" fieldPosition="0">
        <references count="2">
          <reference field="1" count="2">
            <x v="2"/>
            <x v="3"/>
          </reference>
          <reference field="3" count="1" selected="0">
            <x v="1"/>
          </reference>
        </references>
      </pivotArea>
    </format>
    <format dxfId="66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65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64">
      <pivotArea collapsedLevelsAreSubtotals="1" fieldPosition="0">
        <references count="2">
          <reference field="1" count="1">
            <x v="3"/>
          </reference>
          <reference field="3" count="1" selected="0">
            <x v="1"/>
          </reference>
        </references>
      </pivotArea>
    </format>
    <format dxfId="63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62">
      <pivotArea collapsedLevelsAreSubtotals="1" fieldPosition="0">
        <references count="2">
          <reference field="1" count="1">
            <x v="1"/>
          </reference>
          <reference field="3" count="1" selected="0">
            <x v="0"/>
          </reference>
        </references>
      </pivotArea>
    </format>
    <format dxfId="61">
      <pivotArea collapsedLevelsAreSubtotals="1" fieldPosition="0">
        <references count="2">
          <reference field="1" count="1">
            <x v="2"/>
          </reference>
          <reference field="3" count="1" selected="0">
            <x v="0"/>
          </reference>
        </references>
      </pivotArea>
    </format>
    <format dxfId="60">
      <pivotArea collapsedLevelsAreSubtotals="1" fieldPosition="0">
        <references count="2">
          <reference field="1" count="1">
            <x v="3"/>
          </reference>
          <reference field="3" count="1" selected="0">
            <x v="0"/>
          </reference>
        </references>
      </pivotArea>
    </format>
    <format dxfId="59">
      <pivotArea collapsedLevelsAreSubtotals="1" fieldPosition="0">
        <references count="2">
          <reference field="1" count="1">
            <x v="4"/>
          </reference>
          <reference field="3" count="1" selected="0">
            <x v="0"/>
          </reference>
        </references>
      </pivotArea>
    </format>
    <format dxfId="58">
      <pivotArea collapsedLevelsAreSubtotals="1" fieldPosition="0">
        <references count="2">
          <reference field="1" count="1">
            <x v="5"/>
          </reference>
          <reference field="3" count="1" selected="0">
            <x v="0"/>
          </reference>
        </references>
      </pivotArea>
    </format>
    <format dxfId="57">
      <pivotArea collapsedLevelsAreSubtotals="1" fieldPosition="0">
        <references count="2">
          <reference field="1" count="1">
            <x v="6"/>
          </reference>
          <reference field="3" count="1" selected="0">
            <x v="0"/>
          </reference>
        </references>
      </pivotArea>
    </format>
    <format dxfId="56">
      <pivotArea collapsedLevelsAreSubtotals="1" fieldPosition="0">
        <references count="2">
          <reference field="1" count="1">
            <x v="7"/>
          </reference>
          <reference field="3" count="1" selected="0">
            <x v="0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harris_live pu_stats].[stat_code].&amp;[EDGA17]"/>
        <member name="[harris_live pu_stats].[stat_code].&amp;[ENGA17]"/>
        <member name="[harris_live pu_stats].[stat_code].&amp;[ENNGA7]"/>
        <member name="[harris_live pu_stats].[stat_code].&amp;[ENTGA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harris_live pu_stat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3DD4C5-C51A-4E00-AAB9-9BC3505B3A3E}" name="PivotTable1" cacheId="207" applyNumberFormats="0" applyBorderFormats="0" applyFontFormats="0" applyPatternFormats="0" applyAlignmentFormats="0" applyWidthHeightFormats="1" dataCaption="Values" tag="f1a22085-964d-4678-bcd0-67d2e5588c06" updatedVersion="7" minRefreshableVersion="3" useAutoFormatting="1" itemPrintTitles="1" createdVersion="7" indent="0" outline="1" outlineData="1" multipleFieldFilters="0">
  <location ref="A4:B37" firstHeaderRow="1" firstDataRow="1" firstDataCol="1" rowPageCount="1" colPageCount="1"/>
  <pivotFields count="4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</pivotFields>
  <rowFields count="2">
    <field x="3"/>
    <field x="1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9"/>
    </i>
    <i r="1">
      <x v="10"/>
    </i>
    <i r="1"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2"/>
    </i>
    <i r="1">
      <x v="4"/>
    </i>
    <i r="1">
      <x v="5"/>
    </i>
    <i r="1">
      <x v="6"/>
    </i>
    <i r="1">
      <x v="7"/>
    </i>
    <i t="grand">
      <x/>
    </i>
  </rowItems>
  <colItems count="1">
    <i/>
  </colItems>
  <pageFields count="1">
    <pageField fld="0" hier="10" name="[harris_live pu_stats].[stat_code].&amp;[EDEF17]" cap="EDEF17"/>
  </pageFields>
  <dataFields count="1">
    <dataField name="Sum of billed_amt" fld="2" baseField="0" baseItem="0" numFmtId="43"/>
  </dataFields>
  <formats count="24">
    <format dxfId="99">
      <pivotArea outline="0" collapsedLevelsAreSubtotals="1" fieldPosition="0"/>
    </format>
    <format dxfId="98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97">
      <pivotArea collapsedLevelsAreSubtotals="1" fieldPosition="0">
        <references count="2">
          <reference field="1" count="1">
            <x v="9"/>
          </reference>
          <reference field="3" count="1" selected="0">
            <x v="1"/>
          </reference>
        </references>
      </pivotArea>
    </format>
    <format dxfId="96">
      <pivotArea collapsedLevelsAreSubtotals="1" fieldPosition="0">
        <references count="2">
          <reference field="1" count="1">
            <x v="10"/>
          </reference>
          <reference field="3" count="1" selected="0">
            <x v="1"/>
          </reference>
        </references>
      </pivotArea>
    </format>
    <format dxfId="95">
      <pivotArea collapsedLevelsAreSubtotals="1" fieldPosition="0">
        <references count="2">
          <reference field="1" count="1">
            <x v="11"/>
          </reference>
          <reference field="3" count="1" selected="0">
            <x v="1"/>
          </reference>
        </references>
      </pivotArea>
    </format>
    <format dxfId="94">
      <pivotArea collapsedLevelsAreSubtotals="1" fieldPosition="0">
        <references count="2">
          <reference field="1" count="1">
            <x v="6"/>
          </reference>
          <reference field="3" count="1" selected="0">
            <x v="2"/>
          </reference>
        </references>
      </pivotArea>
    </format>
    <format dxfId="93">
      <pivotArea collapsedLevelsAreSubtotals="1" fieldPosition="0">
        <references count="2">
          <reference field="1" count="1">
            <x v="5"/>
          </reference>
          <reference field="3" count="1" selected="0">
            <x v="2"/>
          </reference>
        </references>
      </pivotArea>
    </format>
    <format dxfId="92">
      <pivotArea collapsedLevelsAreSubtotals="1" fieldPosition="0">
        <references count="2">
          <reference field="1" count="1">
            <x v="11"/>
          </reference>
          <reference field="3" count="1" selected="0">
            <x v="2"/>
          </reference>
        </references>
      </pivotArea>
    </format>
    <format dxfId="91">
      <pivotArea collapsedLevelsAreSubtotals="1" fieldPosition="0">
        <references count="2">
          <reference field="1" count="3">
            <x v="9"/>
            <x v="10"/>
            <x v="11"/>
          </reference>
          <reference field="3" count="1" selected="0">
            <x v="1"/>
          </reference>
        </references>
      </pivotArea>
    </format>
    <format dxfId="90">
      <pivotArea collapsedLevelsAreSubtotals="1" fieldPosition="0">
        <references count="2">
          <reference field="1" count="1">
            <x v="0"/>
          </reference>
          <reference field="3" count="1" selected="0">
            <x v="1"/>
          </reference>
        </references>
      </pivotArea>
    </format>
    <format dxfId="89">
      <pivotArea collapsedLevelsAreSubtotals="1" fieldPosition="0">
        <references count="2">
          <reference field="1" count="1">
            <x v="1"/>
          </reference>
          <reference field="3" count="1" selected="0">
            <x v="1"/>
          </reference>
        </references>
      </pivotArea>
    </format>
    <format dxfId="88">
      <pivotArea collapsedLevelsAreSubtotals="1" fieldPosition="0">
        <references count="2">
          <reference field="1" count="6">
            <x v="2"/>
            <x v="3"/>
            <x v="4"/>
            <x v="5"/>
            <x v="6"/>
            <x v="7"/>
          </reference>
          <reference field="3" count="1" selected="0">
            <x v="1"/>
          </reference>
        </references>
      </pivotArea>
    </format>
    <format dxfId="87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86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85">
      <pivotArea collapsedLevelsAreSubtotals="1" fieldPosition="0">
        <references count="2">
          <reference field="1" count="1">
            <x v="3"/>
          </reference>
          <reference field="3" count="1" selected="0">
            <x v="1"/>
          </reference>
        </references>
      </pivotArea>
    </format>
    <format dxfId="84">
      <pivotArea collapsedLevelsAreSubtotals="1" fieldPosition="0">
        <references count="2">
          <reference field="1" count="1">
            <x v="4"/>
          </reference>
          <reference field="3" count="1" selected="0">
            <x v="1"/>
          </reference>
        </references>
      </pivotArea>
    </format>
    <format dxfId="83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82">
      <pivotArea collapsedLevelsAreSubtotals="1" fieldPosition="0">
        <references count="2">
          <reference field="1" count="1">
            <x v="1"/>
          </reference>
          <reference field="3" count="1" selected="0">
            <x v="0"/>
          </reference>
        </references>
      </pivotArea>
    </format>
    <format dxfId="81">
      <pivotArea collapsedLevelsAreSubtotals="1" fieldPosition="0">
        <references count="2">
          <reference field="1" count="1">
            <x v="2"/>
          </reference>
          <reference field="3" count="1" selected="0">
            <x v="0"/>
          </reference>
        </references>
      </pivotArea>
    </format>
    <format dxfId="80">
      <pivotArea collapsedLevelsAreSubtotals="1" fieldPosition="0">
        <references count="2">
          <reference field="1" count="1">
            <x v="3"/>
          </reference>
          <reference field="3" count="1" selected="0">
            <x v="0"/>
          </reference>
        </references>
      </pivotArea>
    </format>
    <format dxfId="79">
      <pivotArea collapsedLevelsAreSubtotals="1" fieldPosition="0">
        <references count="2">
          <reference field="1" count="1">
            <x v="4"/>
          </reference>
          <reference field="3" count="1" selected="0">
            <x v="0"/>
          </reference>
        </references>
      </pivotArea>
    </format>
    <format dxfId="78">
      <pivotArea collapsedLevelsAreSubtotals="1" fieldPosition="0">
        <references count="2">
          <reference field="1" count="1">
            <x v="5"/>
          </reference>
          <reference field="3" count="1" selected="0">
            <x v="0"/>
          </reference>
        </references>
      </pivotArea>
    </format>
    <format dxfId="77">
      <pivotArea collapsedLevelsAreSubtotals="1" fieldPosition="0">
        <references count="2">
          <reference field="1" count="1">
            <x v="6"/>
          </reference>
          <reference field="3" count="1" selected="0">
            <x v="0"/>
          </reference>
        </references>
      </pivotArea>
    </format>
    <format dxfId="76">
      <pivotArea collapsedLevelsAreSubtotals="1" fieldPosition="0">
        <references count="2">
          <reference field="1" count="1">
            <x v="7"/>
          </reference>
          <reference field="3" count="1" selected="0">
            <x v="0"/>
          </reference>
        </references>
      </pivotArea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harris_live pu_stats].[stat_code].&amp;[EDEF17]"/>
        <member name="[harris_live pu_stats].[stat_code].&amp;[EDEFNW]"/>
        <member name="[harris_live pu_stats].[stat_code].&amp;[ENDF1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1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harris_live pu_stat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AF5A0-3E44-4514-B38F-0121EF3A1985}" name="PivotTable1" cacheId="208" applyNumberFormats="0" applyBorderFormats="0" applyFontFormats="0" applyPatternFormats="0" applyAlignmentFormats="0" applyWidthHeightFormats="1" dataCaption="Values" tag="75fdeea3-30a9-4fd0-ac47-8f1d0a36c87f" updatedVersion="7" minRefreshableVersion="3" useAutoFormatting="1" subtotalHiddenItems="1" itemPrintTitles="1" createdVersion="7" indent="0" outline="1" outlineData="1" multipleFieldFilters="0">
  <location ref="A41:H75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2">
    <field x="3"/>
    <field x="1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9"/>
    </i>
    <i r="1">
      <x v="10"/>
    </i>
    <i r="1"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2"/>
    </i>
    <i r="1">
      <x v="4"/>
    </i>
    <i r="1">
      <x v="5"/>
    </i>
    <i r="1">
      <x v="6"/>
    </i>
    <i r="1"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0" hier="10" name="[harris_live pu_stats].[stat_code].&amp;[EDEF17]" cap="EDEF17"/>
  </pageFields>
  <dataFields count="1">
    <dataField name="Sum of billed_amt" fld="2" baseField="0" baseItem="0" numFmtId="43"/>
  </dataFields>
  <formats count="28">
    <format dxfId="27">
      <pivotArea outline="0" collapsedLevelsAreSubtotals="1" fieldPosition="0"/>
    </format>
    <format dxfId="26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25">
      <pivotArea collapsedLevelsAreSubtotals="1" fieldPosition="0">
        <references count="2">
          <reference field="1" count="1">
            <x v="9"/>
          </reference>
          <reference field="3" count="1" selected="0">
            <x v="1"/>
          </reference>
        </references>
      </pivotArea>
    </format>
    <format dxfId="24">
      <pivotArea collapsedLevelsAreSubtotals="1" fieldPosition="0">
        <references count="2">
          <reference field="1" count="1">
            <x v="10"/>
          </reference>
          <reference field="3" count="1" selected="0">
            <x v="1"/>
          </reference>
        </references>
      </pivotArea>
    </format>
    <format dxfId="23">
      <pivotArea collapsedLevelsAreSubtotals="1" fieldPosition="0">
        <references count="2">
          <reference field="1" count="1">
            <x v="11"/>
          </reference>
          <reference field="3" count="1" selected="0">
            <x v="1"/>
          </reference>
        </references>
      </pivotArea>
    </format>
    <format dxfId="22">
      <pivotArea collapsedLevelsAreSubtotals="1" fieldPosition="0">
        <references count="2">
          <reference field="1" count="1">
            <x v="6"/>
          </reference>
          <reference field="3" count="1" selected="0">
            <x v="2"/>
          </reference>
        </references>
      </pivotArea>
    </format>
    <format dxfId="21">
      <pivotArea collapsedLevelsAreSubtotals="1" fieldPosition="0">
        <references count="2">
          <reference field="1" count="1">
            <x v="5"/>
          </reference>
          <reference field="3" count="1" selected="0">
            <x v="2"/>
          </reference>
        </references>
      </pivotArea>
    </format>
    <format dxfId="20">
      <pivotArea collapsedLevelsAreSubtotals="1" fieldPosition="0">
        <references count="2">
          <reference field="1" count="1">
            <x v="11"/>
          </reference>
          <reference field="3" count="1" selected="0">
            <x v="2"/>
          </reference>
        </references>
      </pivotArea>
    </format>
    <format dxfId="19">
      <pivotArea collapsedLevelsAreSubtotals="1" fieldPosition="0">
        <references count="2">
          <reference field="1" count="3">
            <x v="9"/>
            <x v="10"/>
            <x v="11"/>
          </reference>
          <reference field="3" count="1" selected="0">
            <x v="1"/>
          </reference>
        </references>
      </pivotArea>
    </format>
    <format dxfId="18">
      <pivotArea collapsedLevelsAreSubtotals="1" fieldPosition="0">
        <references count="2">
          <reference field="1" count="1">
            <x v="0"/>
          </reference>
          <reference field="3" count="1" selected="0">
            <x v="1"/>
          </reference>
        </references>
      </pivotArea>
    </format>
    <format dxfId="17">
      <pivotArea collapsedLevelsAreSubtotals="1" fieldPosition="0">
        <references count="2">
          <reference field="1" count="1">
            <x v="1"/>
          </reference>
          <reference field="3" count="1" selected="0">
            <x v="1"/>
          </reference>
        </references>
      </pivotArea>
    </format>
    <format dxfId="16">
      <pivotArea collapsedLevelsAreSubtotals="1" fieldPosition="0">
        <references count="2">
          <reference field="1" count="6">
            <x v="2"/>
            <x v="3"/>
            <x v="4"/>
            <x v="5"/>
            <x v="6"/>
            <x v="7"/>
          </reference>
          <reference field="3" count="1" selected="0">
            <x v="1"/>
          </reference>
        </references>
      </pivotArea>
    </format>
    <format dxfId="15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14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13">
      <pivotArea collapsedLevelsAreSubtotals="1" fieldPosition="0">
        <references count="2">
          <reference field="1" count="1">
            <x v="3"/>
          </reference>
          <reference field="3" count="1" selected="0">
            <x v="1"/>
          </reference>
        </references>
      </pivotArea>
    </format>
    <format dxfId="12">
      <pivotArea collapsedLevelsAreSubtotals="1" fieldPosition="0">
        <references count="2">
          <reference field="1" count="1">
            <x v="4"/>
          </reference>
          <reference field="3" count="1" selected="0">
            <x v="1"/>
          </reference>
        </references>
      </pivotArea>
    </format>
    <format dxfId="11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10">
      <pivotArea collapsedLevelsAreSubtotals="1" fieldPosition="0">
        <references count="2">
          <reference field="1" count="1">
            <x v="1"/>
          </reference>
          <reference field="3" count="1" selected="0">
            <x v="0"/>
          </reference>
        </references>
      </pivotArea>
    </format>
    <format dxfId="9">
      <pivotArea collapsedLevelsAreSubtotals="1" fieldPosition="0">
        <references count="2">
          <reference field="1" count="1">
            <x v="2"/>
          </reference>
          <reference field="3" count="1" selected="0">
            <x v="0"/>
          </reference>
        </references>
      </pivotArea>
    </format>
    <format dxfId="8">
      <pivotArea collapsedLevelsAreSubtotals="1" fieldPosition="0">
        <references count="2">
          <reference field="1" count="1">
            <x v="3"/>
          </reference>
          <reference field="3" count="1" selected="0">
            <x v="0"/>
          </reference>
        </references>
      </pivotArea>
    </format>
    <format dxfId="7">
      <pivotArea collapsedLevelsAreSubtotals="1" fieldPosition="0">
        <references count="2">
          <reference field="1" count="1">
            <x v="4"/>
          </reference>
          <reference field="3" count="1" selected="0">
            <x v="0"/>
          </reference>
        </references>
      </pivotArea>
    </format>
    <format dxfId="6">
      <pivotArea collapsedLevelsAreSubtotals="1" fieldPosition="0">
        <references count="2">
          <reference field="1" count="1">
            <x v="5"/>
          </reference>
          <reference field="3" count="1" selected="0">
            <x v="0"/>
          </reference>
        </references>
      </pivotArea>
    </format>
    <format dxfId="5">
      <pivotArea collapsedLevelsAreSubtotals="1" fieldPosition="0">
        <references count="2">
          <reference field="1" count="1">
            <x v="6"/>
          </reference>
          <reference field="3" count="1" selected="0">
            <x v="0"/>
          </reference>
        </references>
      </pivotArea>
    </format>
    <format dxfId="4">
      <pivotArea collapsedLevelsAreSubtotals="1" fieldPosition="0">
        <references count="2">
          <reference field="1" count="1">
            <x v="7"/>
          </reference>
          <reference field="3" count="1" selected="0">
            <x v="0"/>
          </reference>
        </references>
      </pivotArea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0" count="0"/>
        </references>
      </pivotArea>
    </format>
    <format dxfId="1">
      <pivotArea type="topRight" dataOnly="0" labelOnly="1" outline="0" fieldPosition="0"/>
    </format>
    <format dxfId="0">
      <pivotArea dataOnly="0" labelOnly="1" grandCol="1" outline="0" fieldPosition="0"/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3" level="1">
        <member name="[harris_live pu_stats].[stat_code].&amp;[EDEF17]"/>
        <member name="[harris_live pu_stats].[stat_code].&amp;[EDEFNW]"/>
        <member name="[harris_live pu_stats].[stat_code].&amp;[ENDF1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18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harris_live pu_stats]"/>
        <x15:activeTabTopLevelEntity name="[cat_code_mapping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322D4-FEA4-4739-B001-E8921C3A07A2}" name="PivotTable2" cacheId="209" applyNumberFormats="0" applyBorderFormats="0" applyFontFormats="0" applyPatternFormats="0" applyAlignmentFormats="0" applyWidthHeightFormats="1" dataCaption="Values" tag="9aff8574-c3f1-453c-b8e7-89ce1aea3b15" updatedVersion="7" minRefreshableVersion="3" useAutoFormatting="1" subtotalHiddenItems="1" itemPrintTitles="1" createdVersion="7" indent="0" outline="1" outlineData="1" multipleFieldFilters="0">
  <location ref="A82:H116" firstHeaderRow="1" firstDataRow="2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</pivotFields>
  <rowFields count="2">
    <field x="3"/>
    <field x="1"/>
  </rowFields>
  <rowItems count="3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 v="9"/>
    </i>
    <i r="1">
      <x v="10"/>
    </i>
    <i r="1"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2"/>
    </i>
    <i r="1">
      <x v="4"/>
    </i>
    <i r="1">
      <x v="5"/>
    </i>
    <i r="1">
      <x v="6"/>
    </i>
    <i r="1">
      <x v="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0" hier="10" name="[harris_live pu_stats].[stat_code].&amp;[EDGA17]" cap="EDGA17"/>
  </pageFields>
  <dataFields count="1">
    <dataField name="Sum of billed_amt" fld="2" baseField="0" baseItem="0" numFmtId="43"/>
  </dataFields>
  <formats count="28">
    <format dxfId="55">
      <pivotArea outline="0" collapsedLevelsAreSubtotals="1" fieldPosition="0"/>
    </format>
    <format dxfId="54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53">
      <pivotArea collapsedLevelsAreSubtotals="1" fieldPosition="0">
        <references count="2">
          <reference field="1" count="1">
            <x v="9"/>
          </reference>
          <reference field="3" count="1" selected="0">
            <x v="1"/>
          </reference>
        </references>
      </pivotArea>
    </format>
    <format dxfId="52">
      <pivotArea collapsedLevelsAreSubtotals="1" fieldPosition="0">
        <references count="2">
          <reference field="1" count="1">
            <x v="10"/>
          </reference>
          <reference field="3" count="1" selected="0">
            <x v="1"/>
          </reference>
        </references>
      </pivotArea>
    </format>
    <format dxfId="51">
      <pivotArea collapsedLevelsAreSubtotals="1" fieldPosition="0">
        <references count="2">
          <reference field="1" count="1">
            <x v="11"/>
          </reference>
          <reference field="3" count="1" selected="0">
            <x v="1"/>
          </reference>
        </references>
      </pivotArea>
    </format>
    <format dxfId="50">
      <pivotArea collapsedLevelsAreSubtotals="1" fieldPosition="0">
        <references count="2">
          <reference field="1" count="1">
            <x v="6"/>
          </reference>
          <reference field="3" count="1" selected="0">
            <x v="2"/>
          </reference>
        </references>
      </pivotArea>
    </format>
    <format dxfId="49">
      <pivotArea collapsedLevelsAreSubtotals="1" fieldPosition="0">
        <references count="2">
          <reference field="1" count="1">
            <x v="5"/>
          </reference>
          <reference field="3" count="1" selected="0">
            <x v="2"/>
          </reference>
        </references>
      </pivotArea>
    </format>
    <format dxfId="48">
      <pivotArea collapsedLevelsAreSubtotals="1" fieldPosition="0">
        <references count="2">
          <reference field="1" count="1">
            <x v="11"/>
          </reference>
          <reference field="3" count="1" selected="0">
            <x v="2"/>
          </reference>
        </references>
      </pivotArea>
    </format>
    <format dxfId="47">
      <pivotArea collapsedLevelsAreSubtotals="1" fieldPosition="0">
        <references count="2">
          <reference field="1" count="3">
            <x v="9"/>
            <x v="10"/>
            <x v="11"/>
          </reference>
          <reference field="3" count="1" selected="0">
            <x v="1"/>
          </reference>
        </references>
      </pivotArea>
    </format>
    <format dxfId="46">
      <pivotArea collapsedLevelsAreSubtotals="1" fieldPosition="0">
        <references count="2">
          <reference field="1" count="1">
            <x v="0"/>
          </reference>
          <reference field="3" count="1" selected="0">
            <x v="1"/>
          </reference>
        </references>
      </pivotArea>
    </format>
    <format dxfId="45">
      <pivotArea collapsedLevelsAreSubtotals="1" fieldPosition="0">
        <references count="2">
          <reference field="1" count="1">
            <x v="1"/>
          </reference>
          <reference field="3" count="1" selected="0">
            <x v="1"/>
          </reference>
        </references>
      </pivotArea>
    </format>
    <format dxfId="44">
      <pivotArea collapsedLevelsAreSubtotals="1" fieldPosition="0">
        <references count="2">
          <reference field="1" count="6">
            <x v="2"/>
            <x v="3"/>
            <x v="4"/>
            <x v="5"/>
            <x v="6"/>
            <x v="7"/>
          </reference>
          <reference field="3" count="1" selected="0">
            <x v="1"/>
          </reference>
        </references>
      </pivotArea>
    </format>
    <format dxfId="43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42">
      <pivotArea collapsedLevelsAreSubtotals="1" fieldPosition="0">
        <references count="2">
          <reference field="1" count="1">
            <x v="2"/>
          </reference>
          <reference field="3" count="1" selected="0">
            <x v="1"/>
          </reference>
        </references>
      </pivotArea>
    </format>
    <format dxfId="41">
      <pivotArea collapsedLevelsAreSubtotals="1" fieldPosition="0">
        <references count="2">
          <reference field="1" count="1">
            <x v="3"/>
          </reference>
          <reference field="3" count="1" selected="0">
            <x v="1"/>
          </reference>
        </references>
      </pivotArea>
    </format>
    <format dxfId="40">
      <pivotArea collapsedLevelsAreSubtotals="1" fieldPosition="0">
        <references count="2">
          <reference field="1" count="1">
            <x v="4"/>
          </reference>
          <reference field="3" count="1" selected="0">
            <x v="1"/>
          </reference>
        </references>
      </pivotArea>
    </format>
    <format dxfId="39">
      <pivotArea collapsedLevelsAreSubtotals="1" fieldPosition="0">
        <references count="2">
          <reference field="1" count="1">
            <x v="8"/>
          </reference>
          <reference field="3" count="1" selected="0">
            <x v="0"/>
          </reference>
        </references>
      </pivotArea>
    </format>
    <format dxfId="38">
      <pivotArea collapsedLevelsAreSubtotals="1" fieldPosition="0">
        <references count="2">
          <reference field="1" count="1">
            <x v="1"/>
          </reference>
          <reference field="3" count="1" selected="0">
            <x v="0"/>
          </reference>
        </references>
      </pivotArea>
    </format>
    <format dxfId="37">
      <pivotArea collapsedLevelsAreSubtotals="1" fieldPosition="0">
        <references count="2">
          <reference field="1" count="1">
            <x v="2"/>
          </reference>
          <reference field="3" count="1" selected="0">
            <x v="0"/>
          </reference>
        </references>
      </pivotArea>
    </format>
    <format dxfId="36">
      <pivotArea collapsedLevelsAreSubtotals="1" fieldPosition="0">
        <references count="2">
          <reference field="1" count="1">
            <x v="3"/>
          </reference>
          <reference field="3" count="1" selected="0">
            <x v="0"/>
          </reference>
        </references>
      </pivotArea>
    </format>
    <format dxfId="35">
      <pivotArea collapsedLevelsAreSubtotals="1" fieldPosition="0">
        <references count="2">
          <reference field="1" count="1">
            <x v="4"/>
          </reference>
          <reference field="3" count="1" selected="0">
            <x v="0"/>
          </reference>
        </references>
      </pivotArea>
    </format>
    <format dxfId="34">
      <pivotArea collapsedLevelsAreSubtotals="1" fieldPosition="0">
        <references count="2">
          <reference field="1" count="1">
            <x v="5"/>
          </reference>
          <reference field="3" count="1" selected="0">
            <x v="0"/>
          </reference>
        </references>
      </pivotArea>
    </format>
    <format dxfId="33">
      <pivotArea collapsedLevelsAreSubtotals="1" fieldPosition="0">
        <references count="2">
          <reference field="1" count="1">
            <x v="6"/>
          </reference>
          <reference field="3" count="1" selected="0">
            <x v="0"/>
          </reference>
        </references>
      </pivotArea>
    </format>
    <format dxfId="32">
      <pivotArea collapsedLevelsAreSubtotals="1" fieldPosition="0">
        <references count="2">
          <reference field="1" count="1">
            <x v="7"/>
          </reference>
          <reference field="3" count="1" selected="0">
            <x v="0"/>
          </reference>
        </references>
      </pivotArea>
    </format>
    <format dxfId="31">
      <pivotArea outline="0" collapsedLevelsAreSubtotals="1" fieldPosition="0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type="topRight" dataOnly="0" labelOnly="1" outline="0" fieldPosition="0"/>
    </format>
    <format dxfId="28">
      <pivotArea dataOnly="0" labelOnly="1" grandCol="1" outline="0" fieldPosition="0"/>
    </format>
  </format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4" level="1">
        <member name="[harris_live pu_stats].[stat_code].&amp;[EDGA17]"/>
        <member name="[harris_live pu_stats].[stat_code].&amp;[ENGA17]"/>
        <member name="[harris_live pu_stats].[stat_code].&amp;[ENNGA7]"/>
        <member name="[harris_live pu_stats].[stat_code].&amp;[ENTGA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2">
    <rowHierarchyUsage hierarchyUsage="16"/>
    <rowHierarchyUsage hierarchyUsage="18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harris_live pu_stats]"/>
        <x15:activeTabTopLevelEntity name="[cat_code_mapping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1-10-22T18:39:58.72" personId="{CC0C4AE5-5DD2-4C3E-B5A7-A4EB6DBA1E3D}" id="{36E8894E-C030-475C-8EFD-A79B52374C55}">
    <text>Allocated proportionally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ECC6-31D7-451F-90A4-1A00CBFB968D}">
  <sheetPr codeName="Sheet1"/>
  <dimension ref="A1:F39"/>
  <sheetViews>
    <sheetView workbookViewId="0">
      <selection activeCell="B8" sqref="B8"/>
    </sheetView>
  </sheetViews>
  <sheetFormatPr defaultRowHeight="15" x14ac:dyDescent="0.25"/>
  <cols>
    <col min="1" max="1" width="13.140625" bestFit="1" customWidth="1"/>
    <col min="2" max="2" width="17.85546875" bestFit="1" customWidth="1"/>
    <col min="3" max="3" width="10.28515625" bestFit="1" customWidth="1"/>
    <col min="4" max="4" width="12.28515625" bestFit="1" customWidth="1"/>
    <col min="5" max="5" width="13.140625" bestFit="1" customWidth="1"/>
    <col min="6" max="6" width="17.85546875" bestFit="1" customWidth="1"/>
    <col min="7" max="15" width="12.28515625" bestFit="1" customWidth="1"/>
    <col min="16" max="16" width="11.28515625" bestFit="1" customWidth="1"/>
    <col min="17" max="19" width="8.7109375" bestFit="1" customWidth="1"/>
    <col min="20" max="22" width="9.7109375" bestFit="1" customWidth="1"/>
    <col min="23" max="28" width="8.7109375" bestFit="1" customWidth="1"/>
    <col min="29" max="30" width="9.7109375" bestFit="1" customWidth="1"/>
    <col min="31" max="31" width="14" bestFit="1" customWidth="1"/>
  </cols>
  <sheetData>
    <row r="1" spans="1:6" x14ac:dyDescent="0.25">
      <c r="A1" t="s">
        <v>20</v>
      </c>
      <c r="E1" t="s">
        <v>21</v>
      </c>
    </row>
    <row r="2" spans="1:6" x14ac:dyDescent="0.25">
      <c r="A2" s="1" t="s">
        <v>18</v>
      </c>
      <c r="B2" t="s" vm="1">
        <v>19</v>
      </c>
      <c r="E2" s="1" t="s">
        <v>18</v>
      </c>
      <c r="F2" t="s" vm="2">
        <v>19</v>
      </c>
    </row>
    <row r="4" spans="1:6" x14ac:dyDescent="0.25">
      <c r="A4" s="1" t="s">
        <v>0</v>
      </c>
      <c r="B4" t="s">
        <v>17</v>
      </c>
      <c r="E4" s="1" t="s">
        <v>0</v>
      </c>
      <c r="F4" t="s">
        <v>17</v>
      </c>
    </row>
    <row r="5" spans="1:6" x14ac:dyDescent="0.25">
      <c r="A5" s="2" t="s">
        <v>2</v>
      </c>
      <c r="B5" s="3"/>
      <c r="E5" s="2" t="s">
        <v>2</v>
      </c>
      <c r="F5" s="3"/>
    </row>
    <row r="6" spans="1:6" x14ac:dyDescent="0.25">
      <c r="A6" s="4" t="s">
        <v>5</v>
      </c>
      <c r="B6" s="3">
        <v>0</v>
      </c>
      <c r="E6" s="4" t="s">
        <v>5</v>
      </c>
      <c r="F6" s="3">
        <v>0</v>
      </c>
    </row>
    <row r="7" spans="1:6" x14ac:dyDescent="0.25">
      <c r="A7" s="4" t="s">
        <v>6</v>
      </c>
      <c r="B7" s="15">
        <v>-6399.26</v>
      </c>
      <c r="E7" s="4" t="s">
        <v>6</v>
      </c>
      <c r="F7" s="15">
        <v>113.11</v>
      </c>
    </row>
    <row r="8" spans="1:6" x14ac:dyDescent="0.25">
      <c r="A8" s="4" t="s">
        <v>7</v>
      </c>
      <c r="B8" s="15">
        <v>-120305.47</v>
      </c>
      <c r="E8" s="4" t="s">
        <v>7</v>
      </c>
      <c r="F8" s="15">
        <v>11818.54</v>
      </c>
    </row>
    <row r="9" spans="1:6" x14ac:dyDescent="0.25">
      <c r="A9" s="4" t="s">
        <v>8</v>
      </c>
      <c r="B9" s="15">
        <v>-136456.13</v>
      </c>
      <c r="E9" s="4" t="s">
        <v>8</v>
      </c>
      <c r="F9" s="15">
        <v>12189.19</v>
      </c>
    </row>
    <row r="10" spans="1:6" x14ac:dyDescent="0.25">
      <c r="A10" s="4" t="s">
        <v>9</v>
      </c>
      <c r="B10" s="15">
        <v>-140024.93</v>
      </c>
      <c r="E10" s="4" t="s">
        <v>9</v>
      </c>
      <c r="F10" s="15">
        <v>13593.18</v>
      </c>
    </row>
    <row r="11" spans="1:6" x14ac:dyDescent="0.25">
      <c r="A11" s="4" t="s">
        <v>10</v>
      </c>
      <c r="B11" s="15">
        <v>-131471.15</v>
      </c>
      <c r="E11" s="4" t="s">
        <v>10</v>
      </c>
      <c r="F11" s="15">
        <v>13879.47</v>
      </c>
    </row>
    <row r="12" spans="1:6" x14ac:dyDescent="0.25">
      <c r="A12" s="4" t="s">
        <v>11</v>
      </c>
      <c r="B12" s="15">
        <v>-142189.32999999999</v>
      </c>
      <c r="E12" s="4" t="s">
        <v>11</v>
      </c>
      <c r="F12" s="15">
        <v>13194.4</v>
      </c>
    </row>
    <row r="13" spans="1:6" x14ac:dyDescent="0.25">
      <c r="A13" s="4" t="s">
        <v>12</v>
      </c>
      <c r="B13" s="15">
        <v>-132609.01</v>
      </c>
      <c r="E13" s="4" t="s">
        <v>12</v>
      </c>
      <c r="F13" s="15">
        <v>13331.69</v>
      </c>
    </row>
    <row r="14" spans="1:6" x14ac:dyDescent="0.25">
      <c r="A14" s="4" t="s">
        <v>13</v>
      </c>
      <c r="B14" s="7">
        <v>-158930.81</v>
      </c>
      <c r="E14" s="4" t="s">
        <v>13</v>
      </c>
      <c r="F14" s="7">
        <v>14299.82</v>
      </c>
    </row>
    <row r="15" spans="1:6" x14ac:dyDescent="0.25">
      <c r="A15" s="2" t="s">
        <v>3</v>
      </c>
      <c r="B15" s="3"/>
      <c r="E15" s="2" t="s">
        <v>3</v>
      </c>
      <c r="F15" s="3"/>
    </row>
    <row r="16" spans="1:6" x14ac:dyDescent="0.25">
      <c r="A16" s="4" t="s">
        <v>14</v>
      </c>
      <c r="B16" s="10">
        <v>-191584.99</v>
      </c>
      <c r="E16" s="4" t="s">
        <v>14</v>
      </c>
      <c r="F16" s="10">
        <v>13001.99</v>
      </c>
    </row>
    <row r="17" spans="1:6" x14ac:dyDescent="0.25">
      <c r="A17" s="4" t="s">
        <v>15</v>
      </c>
      <c r="B17" s="10">
        <v>-198152.81</v>
      </c>
      <c r="E17" s="4" t="s">
        <v>15</v>
      </c>
      <c r="F17" s="10">
        <v>18008.52</v>
      </c>
    </row>
    <row r="18" spans="1:6" x14ac:dyDescent="0.25">
      <c r="A18" s="4" t="s">
        <v>16</v>
      </c>
      <c r="B18" s="10">
        <v>-180852.18</v>
      </c>
      <c r="E18" s="4" t="s">
        <v>16</v>
      </c>
      <c r="F18" s="10">
        <v>13867.82</v>
      </c>
    </row>
    <row r="19" spans="1:6" x14ac:dyDescent="0.25">
      <c r="A19" s="4" t="s">
        <v>5</v>
      </c>
      <c r="B19" s="6">
        <v>-162522.91</v>
      </c>
      <c r="E19" s="4" t="s">
        <v>5</v>
      </c>
      <c r="F19" s="6">
        <v>13980.96</v>
      </c>
    </row>
    <row r="20" spans="1:6" x14ac:dyDescent="0.25">
      <c r="A20" s="4" t="s">
        <v>6</v>
      </c>
      <c r="B20" s="11">
        <v>-152870.5</v>
      </c>
      <c r="E20" s="4" t="s">
        <v>6</v>
      </c>
      <c r="F20" s="11">
        <v>13194.4</v>
      </c>
    </row>
    <row r="21" spans="1:6" x14ac:dyDescent="0.25">
      <c r="A21" s="4" t="s">
        <v>7</v>
      </c>
      <c r="B21" s="5">
        <v>-18285.63</v>
      </c>
      <c r="C21" s="13">
        <v>-371.09</v>
      </c>
      <c r="E21" s="4" t="s">
        <v>7</v>
      </c>
      <c r="F21" s="5">
        <v>1074.3800000000001</v>
      </c>
    </row>
    <row r="22" spans="1:6" x14ac:dyDescent="0.25">
      <c r="A22" s="4" t="s">
        <v>8</v>
      </c>
      <c r="B22" s="8">
        <v>-28.57</v>
      </c>
      <c r="E22" s="4" t="s">
        <v>8</v>
      </c>
      <c r="F22" s="8">
        <v>0.73</v>
      </c>
    </row>
    <row r="23" spans="1:6" x14ac:dyDescent="0.25">
      <c r="A23" s="4" t="s">
        <v>9</v>
      </c>
      <c r="B23" s="14">
        <v>-0.96</v>
      </c>
      <c r="E23" s="4" t="s">
        <v>9</v>
      </c>
      <c r="F23" s="3">
        <v>0</v>
      </c>
    </row>
    <row r="24" spans="1:6" x14ac:dyDescent="0.25">
      <c r="A24" s="4" t="s">
        <v>10</v>
      </c>
      <c r="B24" s="12">
        <v>0.24</v>
      </c>
      <c r="E24" s="4" t="s">
        <v>10</v>
      </c>
      <c r="F24" s="3">
        <v>0</v>
      </c>
    </row>
    <row r="25" spans="1:6" x14ac:dyDescent="0.25">
      <c r="A25" s="4" t="s">
        <v>11</v>
      </c>
      <c r="B25" s="12">
        <v>-0.38</v>
      </c>
      <c r="E25" s="4" t="s">
        <v>11</v>
      </c>
      <c r="F25" s="3">
        <v>0</v>
      </c>
    </row>
    <row r="26" spans="1:6" x14ac:dyDescent="0.25">
      <c r="A26" s="4" t="s">
        <v>12</v>
      </c>
      <c r="B26" s="12">
        <v>0</v>
      </c>
      <c r="E26" s="4" t="s">
        <v>12</v>
      </c>
      <c r="F26" s="3">
        <v>0</v>
      </c>
    </row>
    <row r="27" spans="1:6" x14ac:dyDescent="0.25">
      <c r="A27" s="4" t="s">
        <v>13</v>
      </c>
      <c r="B27" s="3">
        <v>45.46</v>
      </c>
      <c r="E27" s="4" t="s">
        <v>13</v>
      </c>
      <c r="F27" s="3">
        <v>0</v>
      </c>
    </row>
    <row r="28" spans="1:6" x14ac:dyDescent="0.25">
      <c r="A28" s="2" t="s">
        <v>4</v>
      </c>
      <c r="B28" s="3"/>
      <c r="E28" s="2" t="s">
        <v>4</v>
      </c>
      <c r="F28" s="3"/>
    </row>
    <row r="29" spans="1:6" x14ac:dyDescent="0.25">
      <c r="A29" s="4" t="s">
        <v>14</v>
      </c>
      <c r="B29" s="3">
        <v>-29.97</v>
      </c>
      <c r="E29" s="4" t="s">
        <v>14</v>
      </c>
      <c r="F29" s="3">
        <v>0</v>
      </c>
    </row>
    <row r="30" spans="1:6" x14ac:dyDescent="0.25">
      <c r="A30" s="4" t="s">
        <v>15</v>
      </c>
      <c r="B30" s="3">
        <v>0</v>
      </c>
      <c r="E30" s="4" t="s">
        <v>15</v>
      </c>
      <c r="F30" s="3">
        <v>0</v>
      </c>
    </row>
    <row r="31" spans="1:6" x14ac:dyDescent="0.25">
      <c r="A31" s="4" t="s">
        <v>16</v>
      </c>
      <c r="B31" s="6">
        <v>-0.9</v>
      </c>
      <c r="E31" s="4" t="s">
        <v>16</v>
      </c>
      <c r="F31" s="3">
        <v>0</v>
      </c>
    </row>
    <row r="32" spans="1:6" x14ac:dyDescent="0.25">
      <c r="A32" s="4" t="s">
        <v>7</v>
      </c>
      <c r="B32" s="3">
        <v>0</v>
      </c>
      <c r="E32" s="4" t="s">
        <v>7</v>
      </c>
      <c r="F32" s="3">
        <v>0</v>
      </c>
    </row>
    <row r="33" spans="1:6" x14ac:dyDescent="0.25">
      <c r="A33" s="4" t="s">
        <v>9</v>
      </c>
      <c r="B33" s="3">
        <v>0</v>
      </c>
      <c r="E33" s="4" t="s">
        <v>9</v>
      </c>
      <c r="F33" s="3">
        <v>0</v>
      </c>
    </row>
    <row r="34" spans="1:6" x14ac:dyDescent="0.25">
      <c r="A34" s="4" t="s">
        <v>10</v>
      </c>
      <c r="B34" s="6">
        <v>-381.71</v>
      </c>
      <c r="E34" s="4" t="s">
        <v>10</v>
      </c>
      <c r="F34" s="3">
        <v>0</v>
      </c>
    </row>
    <row r="35" spans="1:6" x14ac:dyDescent="0.25">
      <c r="A35" s="4" t="s">
        <v>11</v>
      </c>
      <c r="B35" s="6">
        <v>-12.53</v>
      </c>
      <c r="E35" s="4" t="s">
        <v>11</v>
      </c>
      <c r="F35" s="3">
        <v>0</v>
      </c>
    </row>
    <row r="36" spans="1:6" x14ac:dyDescent="0.25">
      <c r="A36" s="4" t="s">
        <v>12</v>
      </c>
      <c r="B36" s="3">
        <v>0</v>
      </c>
      <c r="E36" s="4" t="s">
        <v>12</v>
      </c>
      <c r="F36" s="3">
        <v>0</v>
      </c>
    </row>
    <row r="37" spans="1:6" x14ac:dyDescent="0.25">
      <c r="A37" s="2" t="s">
        <v>1</v>
      </c>
      <c r="B37" s="3">
        <v>-1873064.43</v>
      </c>
      <c r="E37" s="2" t="s">
        <v>1</v>
      </c>
      <c r="F37" s="3">
        <v>165548.20000000001</v>
      </c>
    </row>
    <row r="38" spans="1:6" x14ac:dyDescent="0.25">
      <c r="A38" s="4" t="s">
        <v>22</v>
      </c>
      <c r="B38" s="9">
        <f>-119.74-251.35</f>
        <v>-371.09</v>
      </c>
      <c r="E38" s="4"/>
    </row>
    <row r="39" spans="1:6" x14ac:dyDescent="0.25">
      <c r="B39" s="3">
        <f>SUM(B37:B38)</f>
        <v>-1873435.52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20DB-512E-4085-957B-ADEAC1E8EFDF}">
  <dimension ref="A1:R116"/>
  <sheetViews>
    <sheetView tabSelected="1" workbookViewId="0">
      <selection activeCell="C2" sqref="C2"/>
    </sheetView>
  </sheetViews>
  <sheetFormatPr defaultRowHeight="15" x14ac:dyDescent="0.25"/>
  <cols>
    <col min="1" max="1" width="17.42578125" bestFit="1" customWidth="1"/>
    <col min="2" max="2" width="17.85546875" style="16" bestFit="1" customWidth="1"/>
    <col min="3" max="3" width="16" style="16" bestFit="1" customWidth="1"/>
    <col min="4" max="4" width="18.140625" style="16" bestFit="1" customWidth="1"/>
    <col min="5" max="5" width="16" style="16" bestFit="1" customWidth="1"/>
    <col min="6" max="6" width="14" style="16" bestFit="1" customWidth="1"/>
    <col min="7" max="7" width="25.140625" style="16" bestFit="1" customWidth="1"/>
    <col min="8" max="8" width="14" style="16" bestFit="1" customWidth="1"/>
    <col min="9" max="9" width="11.28515625" style="16" bestFit="1" customWidth="1"/>
    <col min="10" max="10" width="8.7109375" style="16" bestFit="1" customWidth="1"/>
    <col min="11" max="11" width="10.28515625" style="16" bestFit="1" customWidth="1"/>
    <col min="12" max="12" width="12.28515625" style="16" bestFit="1" customWidth="1"/>
    <col min="13" max="13" width="8.7109375" style="16" bestFit="1" customWidth="1"/>
    <col min="14" max="14" width="11.28515625" style="16" bestFit="1" customWidth="1"/>
    <col min="15" max="15" width="14" style="16" bestFit="1" customWidth="1"/>
  </cols>
  <sheetData>
    <row r="1" spans="1:18" x14ac:dyDescent="0.25">
      <c r="A1" s="34" t="s">
        <v>35</v>
      </c>
      <c r="B1" s="34"/>
      <c r="C1" s="34"/>
      <c r="D1" s="34"/>
      <c r="E1" s="34"/>
    </row>
    <row r="2" spans="1:18" ht="60" x14ac:dyDescent="0.25">
      <c r="B2" s="20" t="s">
        <v>38</v>
      </c>
      <c r="C2" s="20" t="s">
        <v>39</v>
      </c>
      <c r="D2" s="20" t="s">
        <v>47</v>
      </c>
      <c r="E2" s="26" t="s">
        <v>32</v>
      </c>
      <c r="F2" s="35" t="s">
        <v>41</v>
      </c>
      <c r="G2" s="35" t="s">
        <v>42</v>
      </c>
      <c r="H2" s="35" t="s">
        <v>43</v>
      </c>
      <c r="I2" s="20" t="s">
        <v>36</v>
      </c>
      <c r="P2" s="16"/>
      <c r="Q2" s="16"/>
      <c r="R2" s="16"/>
    </row>
    <row r="3" spans="1:18" x14ac:dyDescent="0.25">
      <c r="A3" s="19" t="s">
        <v>26</v>
      </c>
      <c r="B3" s="23">
        <f>B17+B28</f>
        <v>-829694.67298573582</v>
      </c>
      <c r="C3" s="23">
        <f t="shared" ref="C3" si="0">C17+C28</f>
        <v>-794233.72</v>
      </c>
      <c r="D3" s="23">
        <f>D17+D28</f>
        <v>-9087.359856352643</v>
      </c>
      <c r="E3" s="22">
        <f>E17+E28</f>
        <v>-44548.312842088562</v>
      </c>
      <c r="F3" s="22">
        <v>17976</v>
      </c>
      <c r="G3" s="22">
        <f>(F3/F9)*G9</f>
        <v>1119.3063701799485</v>
      </c>
      <c r="H3" s="22">
        <f>E3+F3+G3</f>
        <v>-25453.006471908615</v>
      </c>
      <c r="I3" s="27">
        <f>H3/$H$9</f>
        <v>0.76647351422306553</v>
      </c>
      <c r="K3" s="19"/>
      <c r="P3" s="16"/>
      <c r="Q3" s="16"/>
      <c r="R3" s="16"/>
    </row>
    <row r="4" spans="1:18" x14ac:dyDescent="0.25">
      <c r="A4" s="19" t="s">
        <v>24</v>
      </c>
      <c r="B4" s="23">
        <f t="shared" ref="B4:E9" si="1">B18+B29</f>
        <v>-292010.08197105007</v>
      </c>
      <c r="C4" s="23">
        <f t="shared" si="1"/>
        <v>-286768.72000000003</v>
      </c>
      <c r="D4" s="23">
        <f t="shared" si="1"/>
        <v>-1250.8580973680678</v>
      </c>
      <c r="E4" s="22">
        <f t="shared" si="1"/>
        <v>-6492.2200684181107</v>
      </c>
      <c r="F4" s="22">
        <v>5048</v>
      </c>
      <c r="G4" s="22">
        <f>(F4/$F$9)*$G$9</f>
        <v>314.32234961439588</v>
      </c>
      <c r="H4" s="22">
        <f t="shared" ref="H4:H8" si="2">E4+F4+G4</f>
        <v>-1129.8977188037147</v>
      </c>
      <c r="I4" s="27">
        <f t="shared" ref="I4:I8" si="3">H4/$H$9</f>
        <v>3.4024926532742437E-2</v>
      </c>
      <c r="K4" s="19"/>
      <c r="P4" s="16"/>
      <c r="Q4" s="16"/>
      <c r="R4" s="16"/>
    </row>
    <row r="5" spans="1:18" x14ac:dyDescent="0.25">
      <c r="A5" s="19" t="s">
        <v>25</v>
      </c>
      <c r="B5" s="23">
        <f t="shared" si="1"/>
        <v>-622045.87373322295</v>
      </c>
      <c r="C5" s="23">
        <f t="shared" si="1"/>
        <v>-610836.4</v>
      </c>
      <c r="D5" s="23">
        <f t="shared" si="1"/>
        <v>-3667.0110063330267</v>
      </c>
      <c r="E5" s="22">
        <f t="shared" si="1"/>
        <v>-14876.484739555954</v>
      </c>
      <c r="F5" s="22">
        <v>7065</v>
      </c>
      <c r="G5" s="22">
        <f t="shared" ref="G5:G8" si="4">(F5/$F$9)*$G$9</f>
        <v>439.91430269922876</v>
      </c>
      <c r="H5" s="22">
        <f t="shared" si="2"/>
        <v>-7371.5704368567249</v>
      </c>
      <c r="I5" s="27">
        <f t="shared" si="3"/>
        <v>0.22198216561631803</v>
      </c>
      <c r="K5" s="19"/>
      <c r="P5" s="16"/>
      <c r="Q5" s="16"/>
      <c r="R5" s="16"/>
    </row>
    <row r="6" spans="1:18" x14ac:dyDescent="0.25">
      <c r="A6" s="19" t="s">
        <v>29</v>
      </c>
      <c r="B6" s="23">
        <f t="shared" si="1"/>
        <v>-2787.2977957171793</v>
      </c>
      <c r="C6" s="23">
        <f t="shared" si="1"/>
        <v>-2548.2800000000002</v>
      </c>
      <c r="D6" s="23">
        <f t="shared" si="1"/>
        <v>-58.480285836167617</v>
      </c>
      <c r="E6" s="22">
        <f t="shared" si="1"/>
        <v>-297.49808155334665</v>
      </c>
      <c r="F6" s="22">
        <v>61</v>
      </c>
      <c r="G6" s="22">
        <f t="shared" si="4"/>
        <v>3.7982692802056555</v>
      </c>
      <c r="H6" s="22">
        <f t="shared" si="2"/>
        <v>-232.69981227314099</v>
      </c>
      <c r="I6" s="27">
        <f t="shared" si="3"/>
        <v>7.0073546348596704E-3</v>
      </c>
      <c r="K6" s="19"/>
      <c r="P6" s="16"/>
      <c r="Q6" s="16"/>
      <c r="R6" s="16"/>
    </row>
    <row r="7" spans="1:18" x14ac:dyDescent="0.25">
      <c r="A7" s="19" t="s">
        <v>27</v>
      </c>
      <c r="B7" s="23">
        <f t="shared" si="1"/>
        <v>-922.0462838311015</v>
      </c>
      <c r="C7" s="23">
        <f t="shared" si="1"/>
        <v>-881.56999999999994</v>
      </c>
      <c r="D7" s="23">
        <f t="shared" si="1"/>
        <v>-9.9247594452520325</v>
      </c>
      <c r="E7" s="22">
        <f t="shared" si="1"/>
        <v>-50.401043276353576</v>
      </c>
      <c r="F7" s="22">
        <v>50</v>
      </c>
      <c r="G7" s="22">
        <f t="shared" si="4"/>
        <v>3.1133354755784062</v>
      </c>
      <c r="H7" s="22">
        <f t="shared" si="2"/>
        <v>2.7122921992248301</v>
      </c>
      <c r="I7" s="27">
        <f t="shared" si="3"/>
        <v>-8.1676014809254661E-5</v>
      </c>
      <c r="K7" s="19"/>
      <c r="P7" s="16"/>
      <c r="Q7" s="16"/>
      <c r="R7" s="16"/>
    </row>
    <row r="8" spans="1:18" x14ac:dyDescent="0.25">
      <c r="A8" s="21" t="s">
        <v>28</v>
      </c>
      <c r="B8" s="24">
        <f t="shared" si="1"/>
        <v>-12607.307230442691</v>
      </c>
      <c r="C8" s="24">
        <f t="shared" si="1"/>
        <v>-12618.630000000001</v>
      </c>
      <c r="D8" s="24">
        <f t="shared" si="1"/>
        <v>-12.085994664861822</v>
      </c>
      <c r="E8" s="25">
        <f t="shared" si="1"/>
        <v>-0.76322510755224471</v>
      </c>
      <c r="F8" s="25">
        <v>920</v>
      </c>
      <c r="G8" s="25">
        <f t="shared" si="4"/>
        <v>57.285372750642672</v>
      </c>
      <c r="H8" s="25">
        <f t="shared" si="2"/>
        <v>976.52214764309042</v>
      </c>
      <c r="I8" s="28">
        <f t="shared" si="3"/>
        <v>-2.9406284992176387E-2</v>
      </c>
      <c r="K8" s="19"/>
      <c r="P8" s="16"/>
      <c r="Q8" s="16"/>
      <c r="R8" s="16"/>
    </row>
    <row r="9" spans="1:18" x14ac:dyDescent="0.25">
      <c r="A9" s="19" t="s">
        <v>1</v>
      </c>
      <c r="B9" s="23">
        <f t="shared" si="1"/>
        <v>-1760067.2799999998</v>
      </c>
      <c r="C9" s="23">
        <f t="shared" si="1"/>
        <v>-1707887.32</v>
      </c>
      <c r="D9" s="23">
        <f t="shared" si="1"/>
        <v>-14085.72</v>
      </c>
      <c r="E9" s="22">
        <f t="shared" si="1"/>
        <v>-66265.679999999877</v>
      </c>
      <c r="F9" s="22">
        <f>SUM(F3:F8)</f>
        <v>31120</v>
      </c>
      <c r="G9" s="22">
        <v>1937.74</v>
      </c>
      <c r="H9" s="22">
        <f>SUM(H3:H8)</f>
        <v>-33207.939999999879</v>
      </c>
      <c r="I9" s="27">
        <f>E9/$E$9</f>
        <v>1</v>
      </c>
      <c r="J9" s="19"/>
      <c r="K9" s="19"/>
      <c r="P9" s="16"/>
      <c r="Q9" s="16"/>
      <c r="R9" s="16"/>
    </row>
    <row r="10" spans="1:18" x14ac:dyDescent="0.25">
      <c r="A10" s="19"/>
      <c r="B10" s="19"/>
      <c r="C10" s="19"/>
      <c r="D10" s="19"/>
      <c r="E10" s="19"/>
      <c r="F10" s="19"/>
      <c r="G10" s="19"/>
      <c r="H10" s="19"/>
      <c r="I10" s="19"/>
      <c r="P10" s="16"/>
    </row>
    <row r="11" spans="1:18" x14ac:dyDescent="0.25">
      <c r="A11" s="32" t="s">
        <v>40</v>
      </c>
      <c r="B11" s="19"/>
      <c r="C11" s="19"/>
      <c r="D11" s="19"/>
      <c r="E11" s="19"/>
      <c r="F11" s="19"/>
      <c r="G11" s="19"/>
      <c r="H11" s="19"/>
    </row>
    <row r="12" spans="1:18" x14ac:dyDescent="0.25">
      <c r="A12" s="32" t="s">
        <v>46</v>
      </c>
      <c r="B12" s="19"/>
      <c r="C12" s="19"/>
      <c r="D12" s="19"/>
      <c r="E12" s="19"/>
      <c r="F12" s="19"/>
      <c r="G12" s="19"/>
      <c r="H12" s="19"/>
    </row>
    <row r="13" spans="1:18" x14ac:dyDescent="0.25">
      <c r="A13" s="19"/>
      <c r="B13" s="19"/>
      <c r="C13" s="19"/>
      <c r="D13" s="19"/>
      <c r="E13" s="19"/>
      <c r="F13" s="19"/>
      <c r="G13" s="19"/>
      <c r="H13" s="19"/>
    </row>
    <row r="14" spans="1:18" x14ac:dyDescent="0.25">
      <c r="A14" s="19"/>
      <c r="B14" s="19"/>
      <c r="C14" s="19"/>
      <c r="D14" s="19"/>
      <c r="E14" s="19"/>
      <c r="F14" s="19"/>
      <c r="G14" s="19"/>
      <c r="H14" s="19"/>
    </row>
    <row r="15" spans="1:18" x14ac:dyDescent="0.25">
      <c r="A15" s="33" t="s">
        <v>33</v>
      </c>
      <c r="B15" s="33"/>
      <c r="C15" s="33"/>
      <c r="D15" s="33"/>
      <c r="E15" s="33"/>
      <c r="F15" s="19"/>
      <c r="G15" s="19"/>
      <c r="H15" s="19"/>
    </row>
    <row r="16" spans="1:18" ht="60" x14ac:dyDescent="0.25">
      <c r="B16" s="20" t="s">
        <v>30</v>
      </c>
      <c r="C16" s="20" t="s">
        <v>31</v>
      </c>
      <c r="D16" s="20" t="s">
        <v>47</v>
      </c>
      <c r="E16" s="20" t="s">
        <v>32</v>
      </c>
      <c r="F16" s="19"/>
      <c r="G16" s="29" t="s">
        <v>37</v>
      </c>
      <c r="H16" s="29"/>
    </row>
    <row r="17" spans="1:8" x14ac:dyDescent="0.25">
      <c r="A17" s="19" t="s">
        <v>26</v>
      </c>
      <c r="B17" s="23">
        <f>SUM('[1]5. Allocating Def-Var Balances'!$G$17:$V$17)</f>
        <v>-839506.04201178148</v>
      </c>
      <c r="C17" s="23">
        <f>D77</f>
        <v>-799609.57</v>
      </c>
      <c r="D17" s="23">
        <f>H17</f>
        <v>-9758.763806557803</v>
      </c>
      <c r="E17" s="23">
        <f>B17-C17+D17</f>
        <v>-49655.235818339337</v>
      </c>
      <c r="F17" s="19"/>
      <c r="G17" s="30">
        <f>B17-C17</f>
        <v>-39896.47201178153</v>
      </c>
      <c r="H17" s="30">
        <f>(G17/$G$23)*$D$23</f>
        <v>-9758.763806557803</v>
      </c>
    </row>
    <row r="18" spans="1:8" x14ac:dyDescent="0.25">
      <c r="A18" s="19" t="s">
        <v>24</v>
      </c>
      <c r="B18" s="23">
        <f>SUM('[1]5. Allocating Def-Var Balances'!$G$18:$V$18)</f>
        <v>-302279.75657009729</v>
      </c>
      <c r="C18" s="23">
        <f>B77</f>
        <v>-297372.94</v>
      </c>
      <c r="D18" s="23">
        <f>H18</f>
        <v>-1200.2180026229669</v>
      </c>
      <c r="E18" s="23">
        <f t="shared" ref="E18:E22" si="5">B18-C18+D18</f>
        <v>-6107.0345727202566</v>
      </c>
      <c r="F18" s="19"/>
      <c r="G18" s="30">
        <f t="shared" ref="G18:G22" si="6">B18-C18</f>
        <v>-4906.8165700972895</v>
      </c>
      <c r="H18" s="30">
        <f t="shared" ref="H18:H22" si="7">(G18/$G$23)*$D$23</f>
        <v>-1200.2180026229669</v>
      </c>
    </row>
    <row r="19" spans="1:8" x14ac:dyDescent="0.25">
      <c r="A19" s="19" t="s">
        <v>25</v>
      </c>
      <c r="B19" s="23">
        <f>SUM('[1]5. Allocating Def-Var Balances'!$G$19:$V$19)</f>
        <v>-777777.01979121601</v>
      </c>
      <c r="C19" s="23">
        <f>C77</f>
        <v>-756644.49</v>
      </c>
      <c r="D19" s="23">
        <f t="shared" ref="D19:D22" si="8">H19</f>
        <v>-5169.0627383449828</v>
      </c>
      <c r="E19" s="23">
        <f t="shared" si="5"/>
        <v>-26301.592529561</v>
      </c>
      <c r="F19" s="19"/>
      <c r="G19" s="30">
        <f t="shared" si="6"/>
        <v>-21132.529791216017</v>
      </c>
      <c r="H19" s="30">
        <f t="shared" si="7"/>
        <v>-5169.0627383449828</v>
      </c>
    </row>
    <row r="20" spans="1:8" x14ac:dyDescent="0.25">
      <c r="A20" s="19" t="s">
        <v>29</v>
      </c>
      <c r="B20" s="23">
        <f>SUM('[1]5. Allocating Def-Var Balances'!$G$20:$V$20)</f>
        <v>-2792.5095524327971</v>
      </c>
      <c r="C20" s="23">
        <f>G77</f>
        <v>-2553.3200000000002</v>
      </c>
      <c r="D20" s="23">
        <f t="shared" si="8"/>
        <v>-58.506284628341213</v>
      </c>
      <c r="E20" s="23">
        <f t="shared" si="5"/>
        <v>-297.69583706113821</v>
      </c>
      <c r="F20" s="19"/>
      <c r="G20" s="30">
        <f t="shared" si="6"/>
        <v>-239.18955243279697</v>
      </c>
      <c r="H20" s="30">
        <f t="shared" si="7"/>
        <v>-58.506284628341213</v>
      </c>
    </row>
    <row r="21" spans="1:8" x14ac:dyDescent="0.25">
      <c r="A21" s="19" t="s">
        <v>27</v>
      </c>
      <c r="B21" s="23">
        <f>SUM('[1]5. Allocating Def-Var Balances'!$G$21:$V$21)</f>
        <v>-939.64555456092626</v>
      </c>
      <c r="C21" s="23">
        <f>E77</f>
        <v>-898.91</v>
      </c>
      <c r="D21" s="23">
        <f t="shared" si="8"/>
        <v>-9.9640052226130873</v>
      </c>
      <c r="E21" s="23">
        <f t="shared" si="5"/>
        <v>-50.699559783539378</v>
      </c>
      <c r="F21" s="19"/>
      <c r="G21" s="30">
        <f t="shared" si="6"/>
        <v>-40.735554560926289</v>
      </c>
      <c r="H21" s="30">
        <f t="shared" si="7"/>
        <v>-9.9640052226130873</v>
      </c>
    </row>
    <row r="22" spans="1:8" x14ac:dyDescent="0.25">
      <c r="A22" s="19" t="s">
        <v>28</v>
      </c>
      <c r="B22" s="24">
        <f>SUM('[1]5. Allocating Def-Var Balances'!$G$22:$V$22)</f>
        <v>-16504.306519911312</v>
      </c>
      <c r="C22" s="24">
        <f>F77</f>
        <v>-16356.29</v>
      </c>
      <c r="D22" s="24">
        <f t="shared" si="8"/>
        <v>-36.205162623316404</v>
      </c>
      <c r="E22" s="24">
        <f t="shared" si="5"/>
        <v>-184.22168253462715</v>
      </c>
      <c r="F22" s="19"/>
      <c r="G22" s="31">
        <f t="shared" si="6"/>
        <v>-148.01651991131075</v>
      </c>
      <c r="H22" s="31">
        <f t="shared" si="7"/>
        <v>-36.205162623316404</v>
      </c>
    </row>
    <row r="23" spans="1:8" x14ac:dyDescent="0.25">
      <c r="A23" s="19" t="s">
        <v>1</v>
      </c>
      <c r="B23" s="23">
        <f>SUM(B17:B22)</f>
        <v>-1939799.2799999998</v>
      </c>
      <c r="C23" s="23">
        <f>SUM(C17:C22)</f>
        <v>-1873435.52</v>
      </c>
      <c r="D23" s="23">
        <v>-16232.72</v>
      </c>
      <c r="E23" s="23">
        <f t="shared" ref="E23" si="9">SUM(E17:E22)</f>
        <v>-82596.479999999894</v>
      </c>
      <c r="F23" s="19"/>
      <c r="G23" s="30">
        <f>B23-C23</f>
        <v>-66363.759999999776</v>
      </c>
      <c r="H23" s="30">
        <f>(G23/$G$23)*$D$23</f>
        <v>-16232.72</v>
      </c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33" t="s">
        <v>34</v>
      </c>
      <c r="B26" s="33"/>
      <c r="C26" s="33"/>
      <c r="D26" s="33"/>
      <c r="E26" s="33"/>
      <c r="F26" s="19"/>
      <c r="G26" s="19"/>
      <c r="H26" s="19"/>
    </row>
    <row r="27" spans="1:8" ht="60" x14ac:dyDescent="0.25">
      <c r="B27" s="20" t="s">
        <v>30</v>
      </c>
      <c r="C27" s="20" t="s">
        <v>31</v>
      </c>
      <c r="D27" s="20" t="s">
        <v>47</v>
      </c>
      <c r="E27" s="20" t="s">
        <v>32</v>
      </c>
      <c r="F27" s="19"/>
      <c r="G27" s="29" t="s">
        <v>37</v>
      </c>
      <c r="H27" s="19"/>
    </row>
    <row r="28" spans="1:8" x14ac:dyDescent="0.25">
      <c r="A28" s="19" t="s">
        <v>26</v>
      </c>
      <c r="B28" s="23">
        <f>'[1]6. GA calculation'!$L$17</f>
        <v>9811.3690260456169</v>
      </c>
      <c r="C28" s="23">
        <f>GETPIVOTDATA("[Measures].[Sum of billed_amt]",$A$82,"[cat_code_mapping].[RateCategory 2]","[cat_code_mapping].[RateCategory 2].&amp;[Residential Service]")</f>
        <v>5375.85</v>
      </c>
      <c r="D28" s="23">
        <f>H28</f>
        <v>671.40395020515984</v>
      </c>
      <c r="E28" s="23">
        <f>B28-C28+D28</f>
        <v>5106.9229762507766</v>
      </c>
      <c r="F28" s="19"/>
      <c r="G28" s="30">
        <f>B28-C28</f>
        <v>4435.5190260456166</v>
      </c>
      <c r="H28" s="30">
        <f>(G28/$G$34)*$D$34</f>
        <v>671.40395020515984</v>
      </c>
    </row>
    <row r="29" spans="1:8" x14ac:dyDescent="0.25">
      <c r="A29" s="19" t="s">
        <v>24</v>
      </c>
      <c r="B29" s="23">
        <f>'[1]6. GA calculation'!$L$18</f>
        <v>10269.674599047246</v>
      </c>
      <c r="C29" s="23">
        <f>GETPIVOTDATA("[Measures].[Sum of billed_amt]",$A$82,"[cat_code_mapping].[RateCategory 2]","[cat_code_mapping].[RateCategory 2].&amp;[GS &lt; 50 (Under 50)]")</f>
        <v>10604.22</v>
      </c>
      <c r="D29" s="23">
        <f t="shared" ref="D29:D33" si="10">H29</f>
        <v>-50.640094745100839</v>
      </c>
      <c r="E29" s="23">
        <f t="shared" ref="E29:E33" si="11">B29-C29+D29</f>
        <v>-385.18549569785381</v>
      </c>
      <c r="F29" s="19"/>
      <c r="G29" s="30">
        <f t="shared" ref="G29:G34" si="12">B29-C29</f>
        <v>-334.54540095275297</v>
      </c>
      <c r="H29" s="30">
        <f t="shared" ref="H29:H33" si="13">(G29/$G$34)*$D$34</f>
        <v>-50.640094745100839</v>
      </c>
    </row>
    <row r="30" spans="1:8" x14ac:dyDescent="0.25">
      <c r="A30" s="19" t="s">
        <v>25</v>
      </c>
      <c r="B30" s="23">
        <f>'[1]6. GA calculation'!$L$19</f>
        <v>155731.14605799309</v>
      </c>
      <c r="C30" s="23">
        <f>GETPIVOTDATA("[Measures].[Sum of billed_amt]",$A$82,"[cat_code_mapping].[RateCategory 2]","[cat_code_mapping].[RateCategory 2].&amp;[GS &gt; 50 (Over 50)]")</f>
        <v>145808.09</v>
      </c>
      <c r="D30" s="23">
        <f t="shared" si="10"/>
        <v>1502.0517320119559</v>
      </c>
      <c r="E30" s="23">
        <f t="shared" si="11"/>
        <v>11425.107790005046</v>
      </c>
      <c r="F30" s="19"/>
      <c r="G30" s="30">
        <f t="shared" si="12"/>
        <v>9923.0560579930898</v>
      </c>
      <c r="H30" s="30">
        <f t="shared" si="13"/>
        <v>1502.0517320119559</v>
      </c>
    </row>
    <row r="31" spans="1:8" x14ac:dyDescent="0.25">
      <c r="A31" s="19" t="s">
        <v>29</v>
      </c>
      <c r="B31" s="23">
        <f>'[1]6. GA calculation'!$L$20</f>
        <v>5.2117567156179838</v>
      </c>
      <c r="C31" s="23">
        <f>GETPIVOTDATA("[Measures].[Sum of billed_amt]",$A$82,"[cat_code_mapping].[RateCategory 2]","[cat_code_mapping].[RateCategory 2].&amp;[Unmetered Scattered Load]")</f>
        <v>5.04</v>
      </c>
      <c r="D31" s="23">
        <f t="shared" si="10"/>
        <v>2.5998792173593216E-2</v>
      </c>
      <c r="E31" s="23">
        <f t="shared" si="11"/>
        <v>0.197755507791577</v>
      </c>
      <c r="F31" s="19"/>
      <c r="G31" s="30">
        <f t="shared" si="12"/>
        <v>0.17175671561798378</v>
      </c>
      <c r="H31" s="30">
        <f t="shared" si="13"/>
        <v>2.5998792173593216E-2</v>
      </c>
    </row>
    <row r="32" spans="1:8" x14ac:dyDescent="0.25">
      <c r="A32" s="19" t="s">
        <v>27</v>
      </c>
      <c r="B32" s="23">
        <f>'[1]6. GA calculation'!$L$21</f>
        <v>17.599270729824749</v>
      </c>
      <c r="C32" s="23">
        <f>GETPIVOTDATA("[Measures].[Sum of billed_amt]",$A$82,"[cat_code_mapping].[RateCategory 2]","[cat_code_mapping].[RateCategory 2].&amp;[Sentinel Lighting]")</f>
        <v>17.34</v>
      </c>
      <c r="D32" s="23">
        <f t="shared" si="10"/>
        <v>3.9245777361055327E-2</v>
      </c>
      <c r="E32" s="23">
        <f t="shared" si="11"/>
        <v>0.2985165071858043</v>
      </c>
      <c r="F32" s="19"/>
      <c r="G32" s="30">
        <f t="shared" si="12"/>
        <v>0.25927072982474897</v>
      </c>
      <c r="H32" s="30">
        <f t="shared" si="13"/>
        <v>3.9245777361055327E-2</v>
      </c>
    </row>
    <row r="33" spans="1:15" x14ac:dyDescent="0.25">
      <c r="A33" s="19" t="s">
        <v>28</v>
      </c>
      <c r="B33" s="24">
        <f>'[1]6. GA calculation'!$L$22</f>
        <v>3896.9992894686202</v>
      </c>
      <c r="C33" s="24">
        <f>GETPIVOTDATA("[Measures].[Sum of billed_amt]",$A$82,"[cat_code_mapping].[RateCategory 2]","[cat_code_mapping].[RateCategory 2].&amp;[Street Lighting]")</f>
        <v>3737.66</v>
      </c>
      <c r="D33" s="24">
        <f t="shared" si="10"/>
        <v>24.119167958454582</v>
      </c>
      <c r="E33" s="24">
        <f t="shared" si="11"/>
        <v>183.4584574270749</v>
      </c>
      <c r="F33" s="19"/>
      <c r="G33" s="31">
        <f t="shared" si="12"/>
        <v>159.33928946862034</v>
      </c>
      <c r="H33" s="31">
        <f t="shared" si="13"/>
        <v>24.119167958454582</v>
      </c>
    </row>
    <row r="34" spans="1:15" x14ac:dyDescent="0.25">
      <c r="A34" s="19" t="s">
        <v>1</v>
      </c>
      <c r="B34" s="23">
        <f>SUM(B28:B33)</f>
        <v>179732</v>
      </c>
      <c r="C34" s="23">
        <f>SUM(C28:C33)</f>
        <v>165548.20000000001</v>
      </c>
      <c r="D34" s="23">
        <v>2147</v>
      </c>
      <c r="E34" s="23">
        <f>SUM(E28:E33)</f>
        <v>16330.800000000023</v>
      </c>
      <c r="F34" s="19"/>
      <c r="G34" s="30">
        <f t="shared" si="12"/>
        <v>14183.799999999988</v>
      </c>
      <c r="H34" s="30">
        <f>(G34/$G$34)*$D$34</f>
        <v>2147</v>
      </c>
    </row>
    <row r="35" spans="1:15" x14ac:dyDescent="0.25">
      <c r="A35" s="19"/>
      <c r="B35" s="19"/>
      <c r="C35" s="19"/>
      <c r="D35" s="19"/>
      <c r="E35" s="19"/>
      <c r="F35" s="19"/>
      <c r="G35" s="19"/>
      <c r="H35" s="19"/>
    </row>
    <row r="38" spans="1:15" x14ac:dyDescent="0.25">
      <c r="A38" t="s">
        <v>20</v>
      </c>
    </row>
    <row r="39" spans="1:15" x14ac:dyDescent="0.25">
      <c r="A39" s="1" t="s">
        <v>18</v>
      </c>
      <c r="B39" s="16" t="s" vm="1">
        <v>19</v>
      </c>
    </row>
    <row r="41" spans="1:15" x14ac:dyDescent="0.25">
      <c r="A41" s="1" t="s">
        <v>17</v>
      </c>
      <c r="B41" s="1" t="s">
        <v>23</v>
      </c>
      <c r="I41"/>
      <c r="J41"/>
      <c r="K41"/>
      <c r="L41"/>
      <c r="M41"/>
      <c r="N41"/>
      <c r="O41"/>
    </row>
    <row r="42" spans="1:15" x14ac:dyDescent="0.25">
      <c r="A42" s="1" t="s">
        <v>0</v>
      </c>
      <c r="B42" t="s">
        <v>24</v>
      </c>
      <c r="C42" t="s">
        <v>25</v>
      </c>
      <c r="D42" t="s">
        <v>26</v>
      </c>
      <c r="E42" t="s">
        <v>27</v>
      </c>
      <c r="F42" t="s">
        <v>28</v>
      </c>
      <c r="G42" t="s">
        <v>29</v>
      </c>
      <c r="H42" s="16" t="s">
        <v>1</v>
      </c>
      <c r="I42"/>
      <c r="J42"/>
      <c r="K42"/>
      <c r="L42"/>
      <c r="M42"/>
      <c r="N42"/>
      <c r="O42"/>
    </row>
    <row r="43" spans="1:15" x14ac:dyDescent="0.25">
      <c r="A43" s="2" t="s">
        <v>2</v>
      </c>
      <c r="B43" s="12"/>
      <c r="C43" s="12"/>
      <c r="D43" s="12"/>
      <c r="E43" s="12"/>
      <c r="F43" s="12"/>
      <c r="G43" s="12"/>
      <c r="H43" s="12"/>
      <c r="I43"/>
      <c r="J43"/>
      <c r="K43"/>
      <c r="L43"/>
      <c r="M43"/>
      <c r="N43"/>
      <c r="O43"/>
    </row>
    <row r="44" spans="1:15" x14ac:dyDescent="0.25">
      <c r="A44" s="4" t="s">
        <v>5</v>
      </c>
      <c r="B44" s="12">
        <v>0</v>
      </c>
      <c r="C44" s="12">
        <v>0</v>
      </c>
      <c r="D44" s="12">
        <v>0</v>
      </c>
      <c r="E44" s="12"/>
      <c r="F44" s="12">
        <v>0</v>
      </c>
      <c r="G44" s="12"/>
      <c r="H44" s="12">
        <v>0</v>
      </c>
      <c r="I44"/>
      <c r="J44"/>
      <c r="K44"/>
      <c r="L44"/>
      <c r="M44"/>
      <c r="N44"/>
      <c r="O44"/>
    </row>
    <row r="45" spans="1:15" x14ac:dyDescent="0.25">
      <c r="A45" s="4" t="s">
        <v>6</v>
      </c>
      <c r="B45" s="12">
        <v>-1979.86</v>
      </c>
      <c r="C45" s="12">
        <v>-1.1000000000000001</v>
      </c>
      <c r="D45" s="12">
        <v>-4418.3</v>
      </c>
      <c r="E45" s="12">
        <v>0</v>
      </c>
      <c r="F45" s="12">
        <v>0</v>
      </c>
      <c r="G45" s="12">
        <v>0</v>
      </c>
      <c r="H45" s="12">
        <v>-6399.26</v>
      </c>
      <c r="I45"/>
      <c r="J45"/>
      <c r="K45"/>
      <c r="L45"/>
      <c r="M45"/>
      <c r="N45"/>
      <c r="O45"/>
    </row>
    <row r="46" spans="1:15" x14ac:dyDescent="0.25">
      <c r="A46" s="4" t="s">
        <v>7</v>
      </c>
      <c r="B46" s="12">
        <v>-18140.25</v>
      </c>
      <c r="C46" s="12">
        <v>-56475.28</v>
      </c>
      <c r="D46" s="12">
        <v>-44021.55</v>
      </c>
      <c r="E46" s="12">
        <v>-75.16</v>
      </c>
      <c r="F46" s="12">
        <v>-1362.8</v>
      </c>
      <c r="G46" s="12">
        <v>-230.43</v>
      </c>
      <c r="H46" s="12">
        <v>-120305.47</v>
      </c>
      <c r="I46"/>
      <c r="J46"/>
      <c r="K46"/>
      <c r="L46"/>
      <c r="M46"/>
      <c r="N46"/>
      <c r="O46"/>
    </row>
    <row r="47" spans="1:15" x14ac:dyDescent="0.25">
      <c r="A47" s="4" t="s">
        <v>8</v>
      </c>
      <c r="B47" s="12">
        <v>-22170.95</v>
      </c>
      <c r="C47" s="12">
        <v>-60228.12</v>
      </c>
      <c r="D47" s="12">
        <v>-52418.75</v>
      </c>
      <c r="E47" s="12">
        <v>-68.790000000000006</v>
      </c>
      <c r="F47" s="12">
        <v>-1363.03</v>
      </c>
      <c r="G47" s="12">
        <v>-206.49</v>
      </c>
      <c r="H47" s="12">
        <v>-136456.13</v>
      </c>
      <c r="I47"/>
      <c r="J47"/>
      <c r="K47"/>
      <c r="L47"/>
      <c r="M47"/>
      <c r="N47"/>
      <c r="O47"/>
    </row>
    <row r="48" spans="1:15" x14ac:dyDescent="0.25">
      <c r="A48" s="4" t="s">
        <v>9</v>
      </c>
      <c r="B48" s="12">
        <v>-22617.52</v>
      </c>
      <c r="C48" s="12">
        <v>-61474.85</v>
      </c>
      <c r="D48" s="12">
        <v>-54267.3</v>
      </c>
      <c r="E48" s="12">
        <v>-81.53</v>
      </c>
      <c r="F48" s="12">
        <v>-1363.05</v>
      </c>
      <c r="G48" s="12">
        <v>-220.68</v>
      </c>
      <c r="H48" s="12">
        <v>-140024.93</v>
      </c>
      <c r="I48"/>
      <c r="J48"/>
      <c r="K48"/>
      <c r="L48"/>
      <c r="M48"/>
      <c r="N48"/>
      <c r="O48"/>
    </row>
    <row r="49" spans="1:15" x14ac:dyDescent="0.25">
      <c r="A49" s="4" t="s">
        <v>10</v>
      </c>
      <c r="B49" s="12">
        <v>-21209.22</v>
      </c>
      <c r="C49" s="12">
        <v>-60834.79</v>
      </c>
      <c r="D49" s="12">
        <v>-47768.63</v>
      </c>
      <c r="E49" s="12">
        <v>-74.790000000000006</v>
      </c>
      <c r="F49" s="12">
        <v>-1363.35</v>
      </c>
      <c r="G49" s="12">
        <v>-220.37</v>
      </c>
      <c r="H49" s="12">
        <v>-131471.15</v>
      </c>
      <c r="I49"/>
      <c r="J49"/>
      <c r="K49"/>
      <c r="L49"/>
      <c r="M49"/>
      <c r="N49"/>
      <c r="O49"/>
    </row>
    <row r="50" spans="1:15" x14ac:dyDescent="0.25">
      <c r="A50" s="4" t="s">
        <v>11</v>
      </c>
      <c r="B50" s="12">
        <v>-23025.82</v>
      </c>
      <c r="C50" s="12">
        <v>-64112.27</v>
      </c>
      <c r="D50" s="12">
        <v>-53418.44</v>
      </c>
      <c r="E50" s="12">
        <v>-74.790000000000006</v>
      </c>
      <c r="F50" s="12">
        <v>-1361.87</v>
      </c>
      <c r="G50" s="12">
        <v>-196.14</v>
      </c>
      <c r="H50" s="12">
        <v>-142189.32999999999</v>
      </c>
      <c r="I50"/>
      <c r="J50"/>
      <c r="K50"/>
      <c r="L50"/>
      <c r="M50"/>
      <c r="N50"/>
      <c r="O50"/>
    </row>
    <row r="51" spans="1:15" x14ac:dyDescent="0.25">
      <c r="A51" s="4" t="s">
        <v>12</v>
      </c>
      <c r="B51" s="12">
        <v>-20688.150000000001</v>
      </c>
      <c r="C51" s="12">
        <v>-60050.96</v>
      </c>
      <c r="D51" s="12">
        <v>-50200.97</v>
      </c>
      <c r="E51" s="12">
        <v>-74.790000000000006</v>
      </c>
      <c r="F51" s="12">
        <v>-1362.2</v>
      </c>
      <c r="G51" s="12">
        <v>-231.94</v>
      </c>
      <c r="H51" s="12">
        <v>-132609.01</v>
      </c>
      <c r="I51"/>
      <c r="J51"/>
      <c r="K51"/>
      <c r="L51"/>
      <c r="M51"/>
      <c r="N51"/>
      <c r="O51"/>
    </row>
    <row r="52" spans="1:15" x14ac:dyDescent="0.25">
      <c r="A52" s="4" t="s">
        <v>13</v>
      </c>
      <c r="B52" s="12">
        <v>-25179.64</v>
      </c>
      <c r="C52" s="12">
        <v>-62339.12</v>
      </c>
      <c r="D52" s="12">
        <v>-69767.259999999995</v>
      </c>
      <c r="E52" s="12">
        <v>-74.790000000000006</v>
      </c>
      <c r="F52" s="12">
        <v>-1361.39</v>
      </c>
      <c r="G52" s="12">
        <v>-208.61</v>
      </c>
      <c r="H52" s="12">
        <v>-158930.81</v>
      </c>
      <c r="I52"/>
      <c r="J52"/>
      <c r="K52"/>
      <c r="L52"/>
      <c r="M52"/>
      <c r="N52"/>
      <c r="O52"/>
    </row>
    <row r="53" spans="1:15" x14ac:dyDescent="0.25">
      <c r="A53" s="2" t="s">
        <v>3</v>
      </c>
      <c r="B53" s="12"/>
      <c r="C53" s="12"/>
      <c r="D53" s="12"/>
      <c r="E53" s="12"/>
      <c r="F53" s="12"/>
      <c r="G53" s="12"/>
      <c r="H53" s="12"/>
      <c r="I53"/>
      <c r="J53"/>
      <c r="K53"/>
      <c r="L53"/>
      <c r="M53"/>
      <c r="N53"/>
      <c r="O53"/>
    </row>
    <row r="54" spans="1:15" x14ac:dyDescent="0.25">
      <c r="A54" s="4" t="s">
        <v>14</v>
      </c>
      <c r="B54" s="12">
        <v>-28854.82</v>
      </c>
      <c r="C54" s="12">
        <v>-68941.399999999994</v>
      </c>
      <c r="D54" s="12">
        <v>-92168.83</v>
      </c>
      <c r="E54" s="12">
        <v>-74.64</v>
      </c>
      <c r="F54" s="12">
        <v>-1362.57</v>
      </c>
      <c r="G54" s="12">
        <v>-182.73</v>
      </c>
      <c r="H54" s="12">
        <v>-191584.99</v>
      </c>
      <c r="I54"/>
      <c r="J54"/>
      <c r="K54"/>
      <c r="L54"/>
      <c r="M54"/>
      <c r="N54"/>
      <c r="O54"/>
    </row>
    <row r="55" spans="1:15" x14ac:dyDescent="0.25">
      <c r="A55" s="4" t="s">
        <v>15</v>
      </c>
      <c r="B55" s="12">
        <v>-31100.05</v>
      </c>
      <c r="C55" s="12">
        <v>-69508.800000000003</v>
      </c>
      <c r="D55" s="12">
        <v>-95862.78</v>
      </c>
      <c r="E55" s="12">
        <v>-74.64</v>
      </c>
      <c r="F55" s="12">
        <v>-1364.74</v>
      </c>
      <c r="G55" s="12">
        <v>-241.8</v>
      </c>
      <c r="H55" s="12">
        <v>-198152.81</v>
      </c>
      <c r="I55"/>
      <c r="J55"/>
      <c r="K55"/>
      <c r="L55"/>
      <c r="M55"/>
      <c r="N55"/>
      <c r="O55"/>
    </row>
    <row r="56" spans="1:15" x14ac:dyDescent="0.25">
      <c r="A56" s="4" t="s">
        <v>16</v>
      </c>
      <c r="B56" s="12">
        <v>-28914.5</v>
      </c>
      <c r="C56" s="12">
        <v>-63919.49</v>
      </c>
      <c r="D56" s="12">
        <v>-86383.64</v>
      </c>
      <c r="E56" s="12">
        <v>-74.64</v>
      </c>
      <c r="F56" s="12">
        <v>-1364.26</v>
      </c>
      <c r="G56" s="12">
        <v>-195.65</v>
      </c>
      <c r="H56" s="12">
        <v>-180852.18</v>
      </c>
      <c r="I56"/>
      <c r="J56"/>
      <c r="K56"/>
      <c r="L56"/>
      <c r="M56"/>
      <c r="N56"/>
      <c r="O56"/>
    </row>
    <row r="57" spans="1:15" x14ac:dyDescent="0.25">
      <c r="A57" s="4" t="s">
        <v>5</v>
      </c>
      <c r="B57" s="12">
        <v>-26033.78</v>
      </c>
      <c r="C57" s="12">
        <v>-61036.03</v>
      </c>
      <c r="D57" s="12">
        <v>-73801.990000000005</v>
      </c>
      <c r="E57" s="12">
        <v>-74.94</v>
      </c>
      <c r="F57" s="12">
        <v>-1363.65</v>
      </c>
      <c r="G57" s="12">
        <v>-212.52</v>
      </c>
      <c r="H57" s="12">
        <v>-162522.91</v>
      </c>
      <c r="I57"/>
      <c r="J57"/>
      <c r="K57"/>
      <c r="L57"/>
      <c r="M57"/>
      <c r="N57"/>
      <c r="O57"/>
    </row>
    <row r="58" spans="1:15" x14ac:dyDescent="0.25">
      <c r="A58" s="4" t="s">
        <v>6</v>
      </c>
      <c r="B58" s="12">
        <v>-23565.18</v>
      </c>
      <c r="C58" s="12">
        <v>-61982.36</v>
      </c>
      <c r="D58" s="12">
        <v>-65678.679999999993</v>
      </c>
      <c r="E58" s="12">
        <v>-74.94</v>
      </c>
      <c r="F58" s="12">
        <v>-1363.38</v>
      </c>
      <c r="G58" s="12">
        <v>-205.96</v>
      </c>
      <c r="H58" s="12">
        <v>-152870.5</v>
      </c>
      <c r="I58"/>
      <c r="J58"/>
      <c r="K58"/>
      <c r="L58"/>
      <c r="M58"/>
      <c r="N58"/>
      <c r="O58"/>
    </row>
    <row r="59" spans="1:15" x14ac:dyDescent="0.25">
      <c r="A59" s="4" t="s">
        <v>7</v>
      </c>
      <c r="B59" s="12">
        <v>-3510.94</v>
      </c>
      <c r="C59" s="12">
        <v>-5345.7</v>
      </c>
      <c r="D59" s="12">
        <v>-9428.9699999999993</v>
      </c>
      <c r="E59" s="12">
        <v>-0.02</v>
      </c>
      <c r="F59" s="12">
        <v>0</v>
      </c>
      <c r="G59" s="12">
        <v>0</v>
      </c>
      <c r="H59" s="12">
        <v>-18285.63</v>
      </c>
      <c r="I59"/>
      <c r="J59"/>
      <c r="K59"/>
      <c r="L59"/>
      <c r="M59"/>
      <c r="N59"/>
      <c r="O59"/>
    </row>
    <row r="60" spans="1:15" x14ac:dyDescent="0.25">
      <c r="A60" s="4" t="s">
        <v>8</v>
      </c>
      <c r="B60" s="12">
        <v>5.73</v>
      </c>
      <c r="C60" s="12">
        <v>0</v>
      </c>
      <c r="D60" s="12">
        <v>-34.15</v>
      </c>
      <c r="E60" s="12">
        <v>-0.15</v>
      </c>
      <c r="F60" s="12">
        <v>0</v>
      </c>
      <c r="G60" s="12">
        <v>0</v>
      </c>
      <c r="H60" s="12">
        <v>-28.57</v>
      </c>
      <c r="I60"/>
      <c r="J60"/>
      <c r="K60"/>
      <c r="L60"/>
      <c r="M60"/>
      <c r="N60"/>
      <c r="O60"/>
    </row>
    <row r="61" spans="1:15" x14ac:dyDescent="0.25">
      <c r="A61" s="4" t="s">
        <v>9</v>
      </c>
      <c r="B61" s="12">
        <v>-0.62</v>
      </c>
      <c r="C61" s="12">
        <v>0</v>
      </c>
      <c r="D61" s="12">
        <v>-0.04</v>
      </c>
      <c r="E61" s="12">
        <v>-0.3</v>
      </c>
      <c r="F61" s="12">
        <v>0</v>
      </c>
      <c r="G61" s="12">
        <v>0</v>
      </c>
      <c r="H61" s="12">
        <v>-0.96</v>
      </c>
      <c r="I61"/>
      <c r="J61"/>
      <c r="K61"/>
      <c r="L61"/>
      <c r="M61"/>
      <c r="N61"/>
      <c r="O61"/>
    </row>
    <row r="62" spans="1:15" x14ac:dyDescent="0.25">
      <c r="A62" s="4" t="s">
        <v>10</v>
      </c>
      <c r="B62" s="12">
        <v>0</v>
      </c>
      <c r="C62" s="12">
        <v>0</v>
      </c>
      <c r="D62" s="12">
        <v>0.24</v>
      </c>
      <c r="E62" s="12">
        <v>0</v>
      </c>
      <c r="F62" s="12">
        <v>0</v>
      </c>
      <c r="G62" s="12">
        <v>0</v>
      </c>
      <c r="H62" s="12">
        <v>0.24</v>
      </c>
      <c r="I62"/>
      <c r="J62"/>
      <c r="K62"/>
      <c r="L62"/>
      <c r="M62"/>
      <c r="N62"/>
      <c r="O62"/>
    </row>
    <row r="63" spans="1:15" x14ac:dyDescent="0.25">
      <c r="A63" s="4" t="s">
        <v>11</v>
      </c>
      <c r="B63" s="12">
        <v>0</v>
      </c>
      <c r="C63" s="12">
        <v>0</v>
      </c>
      <c r="D63" s="12">
        <v>-0.38</v>
      </c>
      <c r="E63" s="12">
        <v>0</v>
      </c>
      <c r="F63" s="12">
        <v>0</v>
      </c>
      <c r="G63" s="12">
        <v>0</v>
      </c>
      <c r="H63" s="12">
        <v>-0.38</v>
      </c>
      <c r="I63"/>
      <c r="J63"/>
      <c r="K63"/>
      <c r="L63"/>
      <c r="M63"/>
      <c r="N63"/>
      <c r="O63"/>
    </row>
    <row r="64" spans="1:15" x14ac:dyDescent="0.25">
      <c r="A64" s="4" t="s">
        <v>12</v>
      </c>
      <c r="B64" s="12">
        <v>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/>
      <c r="J64"/>
      <c r="K64"/>
      <c r="L64"/>
      <c r="M64"/>
      <c r="N64"/>
      <c r="O64"/>
    </row>
    <row r="65" spans="1:15" x14ac:dyDescent="0.25">
      <c r="A65" s="4" t="s">
        <v>13</v>
      </c>
      <c r="B65" s="12">
        <v>-16.28</v>
      </c>
      <c r="C65" s="12">
        <v>0</v>
      </c>
      <c r="D65" s="12">
        <v>61.74</v>
      </c>
      <c r="E65" s="12">
        <v>0</v>
      </c>
      <c r="F65" s="12">
        <v>0</v>
      </c>
      <c r="G65" s="12">
        <v>0</v>
      </c>
      <c r="H65" s="12">
        <v>45.46</v>
      </c>
      <c r="I65"/>
      <c r="J65"/>
      <c r="K65"/>
      <c r="L65"/>
      <c r="M65"/>
      <c r="N65"/>
      <c r="O65"/>
    </row>
    <row r="66" spans="1:15" x14ac:dyDescent="0.25">
      <c r="A66" s="2" t="s">
        <v>4</v>
      </c>
      <c r="B66" s="12"/>
      <c r="C66" s="12"/>
      <c r="D66" s="12"/>
      <c r="E66" s="12"/>
      <c r="F66" s="12"/>
      <c r="G66" s="12"/>
      <c r="H66" s="12"/>
      <c r="I66"/>
      <c r="J66"/>
      <c r="K66"/>
      <c r="L66"/>
      <c r="M66"/>
      <c r="N66"/>
      <c r="O66"/>
    </row>
    <row r="67" spans="1:15" x14ac:dyDescent="0.25">
      <c r="A67" s="4" t="s">
        <v>14</v>
      </c>
      <c r="B67" s="12">
        <v>0</v>
      </c>
      <c r="C67" s="12">
        <v>0</v>
      </c>
      <c r="D67" s="12">
        <v>-29.97</v>
      </c>
      <c r="E67" s="12">
        <v>0</v>
      </c>
      <c r="F67" s="12"/>
      <c r="G67" s="12"/>
      <c r="H67" s="12">
        <v>-29.97</v>
      </c>
      <c r="I67"/>
      <c r="J67"/>
      <c r="K67"/>
      <c r="L67"/>
      <c r="M67"/>
      <c r="N67"/>
      <c r="O67"/>
    </row>
    <row r="68" spans="1:15" x14ac:dyDescent="0.25">
      <c r="A68" s="4" t="s">
        <v>15</v>
      </c>
      <c r="B68" s="12">
        <v>0</v>
      </c>
      <c r="C68" s="12"/>
      <c r="D68" s="12">
        <v>0</v>
      </c>
      <c r="E68" s="12">
        <v>0</v>
      </c>
      <c r="F68" s="12"/>
      <c r="G68" s="12"/>
      <c r="H68" s="12">
        <v>0</v>
      </c>
      <c r="I68"/>
      <c r="J68"/>
      <c r="K68"/>
      <c r="L68"/>
      <c r="M68"/>
      <c r="N68"/>
      <c r="O68"/>
    </row>
    <row r="69" spans="1:15" x14ac:dyDescent="0.25">
      <c r="A69" s="4" t="s">
        <v>16</v>
      </c>
      <c r="B69" s="12">
        <v>0</v>
      </c>
      <c r="C69" s="12"/>
      <c r="D69" s="12">
        <v>-0.9</v>
      </c>
      <c r="E69" s="12"/>
      <c r="F69" s="12"/>
      <c r="G69" s="12"/>
      <c r="H69" s="12">
        <v>-0.9</v>
      </c>
      <c r="I69"/>
      <c r="J69"/>
      <c r="K69"/>
      <c r="L69"/>
      <c r="M69"/>
      <c r="N69"/>
      <c r="O69"/>
    </row>
    <row r="70" spans="1:15" x14ac:dyDescent="0.25">
      <c r="A70" s="4" t="s">
        <v>7</v>
      </c>
      <c r="B70" s="12">
        <v>0</v>
      </c>
      <c r="C70" s="12"/>
      <c r="D70" s="12">
        <v>0</v>
      </c>
      <c r="E70" s="12"/>
      <c r="F70" s="12"/>
      <c r="G70" s="12"/>
      <c r="H70" s="12">
        <v>0</v>
      </c>
      <c r="I70"/>
      <c r="J70"/>
      <c r="K70"/>
      <c r="L70"/>
      <c r="M70"/>
      <c r="N70"/>
      <c r="O70"/>
    </row>
    <row r="71" spans="1:15" x14ac:dyDescent="0.25">
      <c r="A71" s="4" t="s">
        <v>9</v>
      </c>
      <c r="B71" s="12">
        <v>0</v>
      </c>
      <c r="C71" s="12"/>
      <c r="D71" s="12"/>
      <c r="E71" s="12"/>
      <c r="F71" s="12"/>
      <c r="G71" s="12"/>
      <c r="H71" s="12">
        <v>0</v>
      </c>
      <c r="I71"/>
      <c r="J71"/>
      <c r="K71"/>
      <c r="L71"/>
      <c r="M71"/>
      <c r="N71"/>
      <c r="O71"/>
    </row>
    <row r="72" spans="1:15" x14ac:dyDescent="0.25">
      <c r="A72" s="4" t="s">
        <v>10</v>
      </c>
      <c r="B72" s="12"/>
      <c r="C72" s="12">
        <v>-394.22</v>
      </c>
      <c r="D72" s="12">
        <v>12.51</v>
      </c>
      <c r="E72" s="12"/>
      <c r="F72" s="12"/>
      <c r="G72" s="12"/>
      <c r="H72" s="12">
        <v>-381.71</v>
      </c>
      <c r="I72"/>
      <c r="J72"/>
      <c r="K72"/>
      <c r="L72"/>
      <c r="M72"/>
      <c r="N72"/>
      <c r="O72"/>
    </row>
    <row r="73" spans="1:15" x14ac:dyDescent="0.25">
      <c r="A73" s="4" t="s">
        <v>11</v>
      </c>
      <c r="B73" s="12"/>
      <c r="C73" s="12"/>
      <c r="D73" s="12">
        <v>-12.53</v>
      </c>
      <c r="E73" s="12"/>
      <c r="F73" s="12"/>
      <c r="G73" s="12"/>
      <c r="H73" s="12">
        <v>-12.53</v>
      </c>
      <c r="I73"/>
      <c r="J73"/>
      <c r="K73"/>
      <c r="L73"/>
      <c r="M73"/>
      <c r="N73"/>
      <c r="O73"/>
    </row>
    <row r="74" spans="1:15" x14ac:dyDescent="0.25">
      <c r="A74" s="4" t="s">
        <v>12</v>
      </c>
      <c r="B74" s="12"/>
      <c r="C74" s="12"/>
      <c r="D74" s="12">
        <v>0</v>
      </c>
      <c r="E74" s="12"/>
      <c r="F74" s="12"/>
      <c r="G74" s="12"/>
      <c r="H74" s="12">
        <v>0</v>
      </c>
      <c r="I74"/>
      <c r="J74"/>
      <c r="K74"/>
      <c r="L74"/>
      <c r="M74"/>
      <c r="N74"/>
      <c r="O74"/>
    </row>
    <row r="75" spans="1:15" x14ac:dyDescent="0.25">
      <c r="A75" s="2" t="s">
        <v>1</v>
      </c>
      <c r="B75" s="12">
        <v>-297001.84999999998</v>
      </c>
      <c r="C75" s="12">
        <v>-756644.49</v>
      </c>
      <c r="D75" s="12">
        <v>-799609.57</v>
      </c>
      <c r="E75" s="12">
        <v>-898.91</v>
      </c>
      <c r="F75" s="12">
        <v>-16356.29</v>
      </c>
      <c r="G75" s="12">
        <v>-2553.3200000000002</v>
      </c>
      <c r="H75" s="12">
        <v>-1873064.43</v>
      </c>
      <c r="I75"/>
      <c r="J75"/>
      <c r="K75"/>
      <c r="L75"/>
      <c r="M75"/>
      <c r="N75"/>
      <c r="O75"/>
    </row>
    <row r="76" spans="1:15" x14ac:dyDescent="0.25">
      <c r="A76" s="4" t="s">
        <v>22</v>
      </c>
      <c r="B76" s="9">
        <f>-119.74-251.35</f>
        <v>-371.09</v>
      </c>
      <c r="C76" s="18"/>
      <c r="D76" s="18"/>
      <c r="E76" s="18"/>
      <c r="F76" s="18"/>
      <c r="G76" s="18"/>
      <c r="H76" s="17">
        <f>SUM(B76:G76)</f>
        <v>-371.09</v>
      </c>
    </row>
    <row r="77" spans="1:15" x14ac:dyDescent="0.25">
      <c r="B77" s="3">
        <f>SUM(B75:B76)</f>
        <v>-297372.94</v>
      </c>
      <c r="C77" s="3">
        <f t="shared" ref="C77:G77" si="14">SUM(C75:C76)</f>
        <v>-756644.49</v>
      </c>
      <c r="D77" s="3">
        <f t="shared" si="14"/>
        <v>-799609.57</v>
      </c>
      <c r="E77" s="3">
        <f t="shared" si="14"/>
        <v>-898.91</v>
      </c>
      <c r="F77" s="3">
        <f t="shared" si="14"/>
        <v>-16356.29</v>
      </c>
      <c r="G77" s="3">
        <f t="shared" si="14"/>
        <v>-2553.3200000000002</v>
      </c>
      <c r="H77" s="12">
        <f>GETPIVOTDATA("[Measures].[Sum of billed_amt]",$A$41)+H76</f>
        <v>-1873435.52</v>
      </c>
    </row>
    <row r="78" spans="1:15" x14ac:dyDescent="0.25">
      <c r="B78"/>
      <c r="H78" s="12"/>
    </row>
    <row r="79" spans="1:15" x14ac:dyDescent="0.25">
      <c r="A79" t="s">
        <v>21</v>
      </c>
    </row>
    <row r="80" spans="1:15" x14ac:dyDescent="0.25">
      <c r="A80" s="1" t="s">
        <v>18</v>
      </c>
      <c r="B80" s="16" t="s" vm="2">
        <v>19</v>
      </c>
    </row>
    <row r="82" spans="1:8" x14ac:dyDescent="0.25">
      <c r="A82" s="1" t="s">
        <v>17</v>
      </c>
      <c r="B82" s="1" t="s">
        <v>23</v>
      </c>
    </row>
    <row r="83" spans="1:8" x14ac:dyDescent="0.25">
      <c r="A83" s="1" t="s">
        <v>0</v>
      </c>
      <c r="B83" t="s">
        <v>24</v>
      </c>
      <c r="C83" t="s">
        <v>25</v>
      </c>
      <c r="D83" t="s">
        <v>26</v>
      </c>
      <c r="E83" t="s">
        <v>27</v>
      </c>
      <c r="F83" t="s">
        <v>28</v>
      </c>
      <c r="G83" t="s">
        <v>29</v>
      </c>
      <c r="H83" s="16" t="s">
        <v>1</v>
      </c>
    </row>
    <row r="84" spans="1:8" x14ac:dyDescent="0.25">
      <c r="A84" s="2" t="s">
        <v>2</v>
      </c>
      <c r="B84" s="12"/>
      <c r="C84" s="12"/>
      <c r="D84" s="12"/>
      <c r="E84" s="12"/>
      <c r="F84" s="12"/>
      <c r="G84" s="12"/>
      <c r="H84" s="12"/>
    </row>
    <row r="85" spans="1:8" x14ac:dyDescent="0.25">
      <c r="A85" s="4" t="s">
        <v>5</v>
      </c>
      <c r="B85" s="12">
        <v>0</v>
      </c>
      <c r="C85" s="12">
        <v>0</v>
      </c>
      <c r="D85" s="12">
        <v>0</v>
      </c>
      <c r="E85" s="12"/>
      <c r="F85" s="12">
        <v>0</v>
      </c>
      <c r="G85" s="12"/>
      <c r="H85" s="12">
        <v>0</v>
      </c>
    </row>
    <row r="86" spans="1:8" x14ac:dyDescent="0.25">
      <c r="A86" s="4" t="s">
        <v>6</v>
      </c>
      <c r="B86" s="12">
        <v>72.06</v>
      </c>
      <c r="C86" s="12">
        <v>0.12</v>
      </c>
      <c r="D86" s="12">
        <v>40.93</v>
      </c>
      <c r="E86" s="12">
        <v>0</v>
      </c>
      <c r="F86" s="12">
        <v>0</v>
      </c>
      <c r="G86" s="12">
        <v>0</v>
      </c>
      <c r="H86" s="12">
        <v>113.11</v>
      </c>
    </row>
    <row r="87" spans="1:8" x14ac:dyDescent="0.25">
      <c r="A87" s="4" t="s">
        <v>7</v>
      </c>
      <c r="B87" s="12">
        <v>693.67</v>
      </c>
      <c r="C87" s="12">
        <v>10517.55</v>
      </c>
      <c r="D87" s="12">
        <v>363.65</v>
      </c>
      <c r="E87" s="12">
        <v>1.47</v>
      </c>
      <c r="F87" s="12">
        <v>241.77</v>
      </c>
      <c r="G87" s="12">
        <v>0.43</v>
      </c>
      <c r="H87" s="12">
        <v>11818.54</v>
      </c>
    </row>
    <row r="88" spans="1:8" x14ac:dyDescent="0.25">
      <c r="A88" s="4" t="s">
        <v>8</v>
      </c>
      <c r="B88" s="12">
        <v>831.14</v>
      </c>
      <c r="C88" s="12">
        <v>10697.86</v>
      </c>
      <c r="D88" s="12">
        <v>444.67</v>
      </c>
      <c r="E88" s="12">
        <v>0</v>
      </c>
      <c r="F88" s="12">
        <v>215.11</v>
      </c>
      <c r="G88" s="12">
        <v>0.41</v>
      </c>
      <c r="H88" s="12">
        <v>12189.19</v>
      </c>
    </row>
    <row r="89" spans="1:8" x14ac:dyDescent="0.25">
      <c r="A89" s="4" t="s">
        <v>9</v>
      </c>
      <c r="B89" s="12">
        <v>832.99</v>
      </c>
      <c r="C89" s="12">
        <v>12074.21</v>
      </c>
      <c r="D89" s="12">
        <v>450.09</v>
      </c>
      <c r="E89" s="12">
        <v>2.9</v>
      </c>
      <c r="F89" s="12">
        <v>232.56</v>
      </c>
      <c r="G89" s="12">
        <v>0.43</v>
      </c>
      <c r="H89" s="12">
        <v>13593.18</v>
      </c>
    </row>
    <row r="90" spans="1:8" x14ac:dyDescent="0.25">
      <c r="A90" s="4" t="s">
        <v>10</v>
      </c>
      <c r="B90" s="12">
        <v>814.24</v>
      </c>
      <c r="C90" s="12">
        <v>12426.76</v>
      </c>
      <c r="D90" s="12">
        <v>369.76</v>
      </c>
      <c r="E90" s="12">
        <v>1.47</v>
      </c>
      <c r="F90" s="12">
        <v>266.81</v>
      </c>
      <c r="G90" s="12">
        <v>0.43</v>
      </c>
      <c r="H90" s="12">
        <v>13879.47</v>
      </c>
    </row>
    <row r="91" spans="1:8" x14ac:dyDescent="0.25">
      <c r="A91" s="4" t="s">
        <v>11</v>
      </c>
      <c r="B91" s="12">
        <v>871.77</v>
      </c>
      <c r="C91" s="12">
        <v>11619.93</v>
      </c>
      <c r="D91" s="12">
        <v>401.28</v>
      </c>
      <c r="E91" s="12">
        <v>1.43</v>
      </c>
      <c r="F91" s="12">
        <v>299.58</v>
      </c>
      <c r="G91" s="12">
        <v>0.41</v>
      </c>
      <c r="H91" s="12">
        <v>13194.4</v>
      </c>
    </row>
    <row r="92" spans="1:8" x14ac:dyDescent="0.25">
      <c r="A92" s="4" t="s">
        <v>12</v>
      </c>
      <c r="B92" s="12">
        <v>788.3</v>
      </c>
      <c r="C92" s="12">
        <v>11829.52</v>
      </c>
      <c r="D92" s="12">
        <v>357.96</v>
      </c>
      <c r="E92" s="12">
        <v>1.47</v>
      </c>
      <c r="F92" s="12">
        <v>354.01</v>
      </c>
      <c r="G92" s="12">
        <v>0.43</v>
      </c>
      <c r="H92" s="12">
        <v>13331.69</v>
      </c>
    </row>
    <row r="93" spans="1:8" x14ac:dyDescent="0.25">
      <c r="A93" s="4" t="s">
        <v>13</v>
      </c>
      <c r="B93" s="12">
        <v>894.25</v>
      </c>
      <c r="C93" s="12">
        <v>12568.41</v>
      </c>
      <c r="D93" s="12">
        <v>454.87</v>
      </c>
      <c r="E93" s="12">
        <v>1.43</v>
      </c>
      <c r="F93" s="12">
        <v>380.45</v>
      </c>
      <c r="G93" s="12">
        <v>0.41</v>
      </c>
      <c r="H93" s="12">
        <v>14299.82</v>
      </c>
    </row>
    <row r="94" spans="1:8" x14ac:dyDescent="0.25">
      <c r="A94" s="2" t="s">
        <v>3</v>
      </c>
      <c r="B94" s="12"/>
      <c r="C94" s="12"/>
      <c r="D94" s="12"/>
      <c r="E94" s="12"/>
      <c r="F94" s="12"/>
      <c r="G94" s="12"/>
      <c r="H94" s="12"/>
    </row>
    <row r="95" spans="1:8" x14ac:dyDescent="0.25">
      <c r="A95" s="4" t="s">
        <v>14</v>
      </c>
      <c r="B95" s="12">
        <v>974.41</v>
      </c>
      <c r="C95" s="12">
        <v>11054.61</v>
      </c>
      <c r="D95" s="12">
        <v>557.03</v>
      </c>
      <c r="E95" s="12">
        <v>1.47</v>
      </c>
      <c r="F95" s="12">
        <v>414.04</v>
      </c>
      <c r="G95" s="12">
        <v>0.43</v>
      </c>
      <c r="H95" s="12">
        <v>13001.99</v>
      </c>
    </row>
    <row r="96" spans="1:8" x14ac:dyDescent="0.25">
      <c r="A96" s="4" t="s">
        <v>15</v>
      </c>
      <c r="B96" s="12">
        <v>1033.6500000000001</v>
      </c>
      <c r="C96" s="12">
        <v>16011.21</v>
      </c>
      <c r="D96" s="12">
        <v>558.54</v>
      </c>
      <c r="E96" s="12">
        <v>1.47</v>
      </c>
      <c r="F96" s="12">
        <v>403.22</v>
      </c>
      <c r="G96" s="12">
        <v>0.43</v>
      </c>
      <c r="H96" s="12">
        <v>18008.52</v>
      </c>
    </row>
    <row r="97" spans="1:8" x14ac:dyDescent="0.25">
      <c r="A97" s="4" t="s">
        <v>16</v>
      </c>
      <c r="B97" s="12">
        <v>965.88</v>
      </c>
      <c r="C97" s="12">
        <v>12054.39</v>
      </c>
      <c r="D97" s="12">
        <v>512.80999999999995</v>
      </c>
      <c r="E97" s="12">
        <v>1.33</v>
      </c>
      <c r="F97" s="12">
        <v>333.02</v>
      </c>
      <c r="G97" s="12">
        <v>0.39</v>
      </c>
      <c r="H97" s="12">
        <v>13867.82</v>
      </c>
    </row>
    <row r="98" spans="1:8" x14ac:dyDescent="0.25">
      <c r="A98" s="4" t="s">
        <v>5</v>
      </c>
      <c r="B98" s="12">
        <v>885.39</v>
      </c>
      <c r="C98" s="12">
        <v>12339.33</v>
      </c>
      <c r="D98" s="12">
        <v>428.8</v>
      </c>
      <c r="E98" s="12">
        <v>1.47</v>
      </c>
      <c r="F98" s="12">
        <v>325.54000000000002</v>
      </c>
      <c r="G98" s="12">
        <v>0.43</v>
      </c>
      <c r="H98" s="12">
        <v>13980.96</v>
      </c>
    </row>
    <row r="99" spans="1:8" x14ac:dyDescent="0.25">
      <c r="A99" s="4" t="s">
        <v>6</v>
      </c>
      <c r="B99" s="12">
        <v>810.97</v>
      </c>
      <c r="C99" s="12">
        <v>11732.08</v>
      </c>
      <c r="D99" s="12">
        <v>377.96</v>
      </c>
      <c r="E99" s="12">
        <v>1.43</v>
      </c>
      <c r="F99" s="12">
        <v>271.55</v>
      </c>
      <c r="G99" s="12">
        <v>0.41</v>
      </c>
      <c r="H99" s="12">
        <v>13194.4</v>
      </c>
    </row>
    <row r="100" spans="1:8" x14ac:dyDescent="0.25">
      <c r="A100" s="4" t="s">
        <v>7</v>
      </c>
      <c r="B100" s="12">
        <v>134.77000000000001</v>
      </c>
      <c r="C100" s="12">
        <v>882.11</v>
      </c>
      <c r="D100" s="12">
        <v>57.5</v>
      </c>
      <c r="E100" s="12">
        <v>0</v>
      </c>
      <c r="F100" s="12">
        <v>0</v>
      </c>
      <c r="G100" s="12">
        <v>0</v>
      </c>
      <c r="H100" s="12">
        <v>1074.3800000000001</v>
      </c>
    </row>
    <row r="101" spans="1:8" x14ac:dyDescent="0.25">
      <c r="A101" s="4" t="s">
        <v>8</v>
      </c>
      <c r="B101" s="12">
        <v>0.73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0.73</v>
      </c>
    </row>
    <row r="102" spans="1:8" x14ac:dyDescent="0.25">
      <c r="A102" s="4" t="s">
        <v>9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</row>
    <row r="103" spans="1:8" x14ac:dyDescent="0.25">
      <c r="A103" s="4" t="s">
        <v>10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</row>
    <row r="104" spans="1:8" x14ac:dyDescent="0.25">
      <c r="A104" s="4" t="s">
        <v>11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</row>
    <row r="105" spans="1:8" x14ac:dyDescent="0.25">
      <c r="A105" s="4" t="s">
        <v>12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</row>
    <row r="106" spans="1:8" x14ac:dyDescent="0.25">
      <c r="A106" s="4" t="s">
        <v>13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</row>
    <row r="107" spans="1:8" x14ac:dyDescent="0.25">
      <c r="A107" s="2" t="s">
        <v>4</v>
      </c>
      <c r="B107" s="12"/>
      <c r="C107" s="12"/>
      <c r="D107" s="12"/>
      <c r="E107" s="12"/>
      <c r="F107" s="12"/>
      <c r="G107" s="12"/>
      <c r="H107" s="12"/>
    </row>
    <row r="108" spans="1:8" x14ac:dyDescent="0.25">
      <c r="A108" s="4" t="s">
        <v>14</v>
      </c>
      <c r="B108" s="12">
        <v>0</v>
      </c>
      <c r="C108" s="12">
        <v>0</v>
      </c>
      <c r="D108" s="12">
        <v>0</v>
      </c>
      <c r="E108" s="12">
        <v>0</v>
      </c>
      <c r="F108" s="12"/>
      <c r="G108" s="12"/>
      <c r="H108" s="12">
        <v>0</v>
      </c>
    </row>
    <row r="109" spans="1:8" x14ac:dyDescent="0.25">
      <c r="A109" s="4" t="s">
        <v>15</v>
      </c>
      <c r="B109" s="12">
        <v>0</v>
      </c>
      <c r="C109" s="12"/>
      <c r="D109" s="12">
        <v>0</v>
      </c>
      <c r="E109" s="12">
        <v>0</v>
      </c>
      <c r="F109" s="12"/>
      <c r="G109" s="12"/>
      <c r="H109" s="12">
        <v>0</v>
      </c>
    </row>
    <row r="110" spans="1:8" x14ac:dyDescent="0.25">
      <c r="A110" s="4" t="s">
        <v>16</v>
      </c>
      <c r="B110" s="12">
        <v>0</v>
      </c>
      <c r="C110" s="12"/>
      <c r="D110" s="12">
        <v>0</v>
      </c>
      <c r="E110" s="12"/>
      <c r="F110" s="12"/>
      <c r="G110" s="12"/>
      <c r="H110" s="12">
        <v>0</v>
      </c>
    </row>
    <row r="111" spans="1:8" x14ac:dyDescent="0.25">
      <c r="A111" s="4" t="s">
        <v>7</v>
      </c>
      <c r="B111" s="12">
        <v>0</v>
      </c>
      <c r="C111" s="12"/>
      <c r="D111" s="12">
        <v>0</v>
      </c>
      <c r="E111" s="12"/>
      <c r="F111" s="12"/>
      <c r="G111" s="12"/>
      <c r="H111" s="12">
        <v>0</v>
      </c>
    </row>
    <row r="112" spans="1:8" x14ac:dyDescent="0.25">
      <c r="A112" s="4" t="s">
        <v>9</v>
      </c>
      <c r="B112" s="12">
        <v>0</v>
      </c>
      <c r="C112" s="12"/>
      <c r="D112" s="12"/>
      <c r="E112" s="12"/>
      <c r="F112" s="12"/>
      <c r="G112" s="12"/>
      <c r="H112" s="12">
        <v>0</v>
      </c>
    </row>
    <row r="113" spans="1:8" x14ac:dyDescent="0.25">
      <c r="A113" s="4" t="s">
        <v>10</v>
      </c>
      <c r="B113" s="12"/>
      <c r="C113" s="12"/>
      <c r="D113" s="12">
        <v>0</v>
      </c>
      <c r="E113" s="12"/>
      <c r="F113" s="12"/>
      <c r="G113" s="12"/>
      <c r="H113" s="12">
        <v>0</v>
      </c>
    </row>
    <row r="114" spans="1:8" x14ac:dyDescent="0.25">
      <c r="A114" s="4" t="s">
        <v>11</v>
      </c>
      <c r="B114" s="12"/>
      <c r="C114" s="12"/>
      <c r="D114" s="12">
        <v>0</v>
      </c>
      <c r="E114" s="12"/>
      <c r="F114" s="12"/>
      <c r="G114" s="12"/>
      <c r="H114" s="12">
        <v>0</v>
      </c>
    </row>
    <row r="115" spans="1:8" x14ac:dyDescent="0.25">
      <c r="A115" s="4" t="s">
        <v>12</v>
      </c>
      <c r="B115" s="12"/>
      <c r="C115" s="12"/>
      <c r="D115" s="12">
        <v>0</v>
      </c>
      <c r="E115" s="12"/>
      <c r="F115" s="12"/>
      <c r="G115" s="12"/>
      <c r="H115" s="12">
        <v>0</v>
      </c>
    </row>
    <row r="116" spans="1:8" x14ac:dyDescent="0.25">
      <c r="A116" s="2" t="s">
        <v>1</v>
      </c>
      <c r="B116" s="12">
        <v>10604.22</v>
      </c>
      <c r="C116" s="12">
        <v>145808.09</v>
      </c>
      <c r="D116" s="12">
        <v>5375.85</v>
      </c>
      <c r="E116" s="12">
        <v>17.34</v>
      </c>
      <c r="F116" s="12">
        <v>3737.66</v>
      </c>
      <c r="G116" s="12">
        <v>5.04</v>
      </c>
      <c r="H116" s="12">
        <v>165548.20000000001</v>
      </c>
    </row>
  </sheetData>
  <mergeCells count="3">
    <mergeCell ref="A26:E26"/>
    <mergeCell ref="A15:E15"/>
    <mergeCell ref="A1:E1"/>
  </mergeCells>
  <pageMargins left="0.7" right="0.7" top="0.75" bottom="0.75" header="0.3" footer="0.3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7EE5-C5A3-4BD4-B6F2-6372399E4E46}">
  <dimension ref="A2:D9"/>
  <sheetViews>
    <sheetView workbookViewId="0">
      <selection activeCell="I14" sqref="I14"/>
    </sheetView>
  </sheetViews>
  <sheetFormatPr defaultRowHeight="15" x14ac:dyDescent="0.25"/>
  <cols>
    <col min="1" max="1" width="25.140625" bestFit="1" customWidth="1"/>
    <col min="2" max="2" width="10.5703125" bestFit="1" customWidth="1"/>
    <col min="3" max="3" width="12" customWidth="1"/>
    <col min="4" max="4" width="10.5703125" bestFit="1" customWidth="1"/>
  </cols>
  <sheetData>
    <row r="2" spans="1:4" ht="60" x14ac:dyDescent="0.25">
      <c r="B2" s="35" t="s">
        <v>44</v>
      </c>
      <c r="C2" s="35" t="s">
        <v>45</v>
      </c>
    </row>
    <row r="3" spans="1:4" x14ac:dyDescent="0.25">
      <c r="A3" s="19" t="s">
        <v>26</v>
      </c>
      <c r="B3" s="22">
        <v>17976</v>
      </c>
      <c r="C3" s="36">
        <f>(B3/$B$9)</f>
        <v>0.5776349614395887</v>
      </c>
      <c r="D3" s="3"/>
    </row>
    <row r="4" spans="1:4" x14ac:dyDescent="0.25">
      <c r="A4" s="19" t="s">
        <v>24</v>
      </c>
      <c r="B4" s="22">
        <v>5048</v>
      </c>
      <c r="C4" s="36">
        <f>(B4/$B$9)</f>
        <v>0.1622107969151671</v>
      </c>
      <c r="D4" s="3"/>
    </row>
    <row r="5" spans="1:4" x14ac:dyDescent="0.25">
      <c r="A5" s="19" t="s">
        <v>25</v>
      </c>
      <c r="B5" s="22">
        <v>7065</v>
      </c>
      <c r="C5" s="36">
        <f t="shared" ref="C5:C8" si="0">(B5/$B$9)</f>
        <v>0.22702442159383032</v>
      </c>
      <c r="D5" s="3"/>
    </row>
    <row r="6" spans="1:4" x14ac:dyDescent="0.25">
      <c r="A6" s="19" t="s">
        <v>29</v>
      </c>
      <c r="B6" s="22">
        <v>61</v>
      </c>
      <c r="C6" s="36">
        <f t="shared" si="0"/>
        <v>1.9601542416452442E-3</v>
      </c>
      <c r="D6" s="3"/>
    </row>
    <row r="7" spans="1:4" x14ac:dyDescent="0.25">
      <c r="A7" s="19" t="s">
        <v>27</v>
      </c>
      <c r="B7" s="22">
        <v>50</v>
      </c>
      <c r="C7" s="36">
        <f t="shared" si="0"/>
        <v>1.6066838046272494E-3</v>
      </c>
      <c r="D7" s="3"/>
    </row>
    <row r="8" spans="1:4" x14ac:dyDescent="0.25">
      <c r="A8" s="21" t="s">
        <v>28</v>
      </c>
      <c r="B8" s="25">
        <v>920</v>
      </c>
      <c r="C8" s="37">
        <f t="shared" si="0"/>
        <v>2.9562982005141389E-2</v>
      </c>
      <c r="D8" s="3"/>
    </row>
    <row r="9" spans="1:4" x14ac:dyDescent="0.25">
      <c r="A9" s="19" t="s">
        <v>1</v>
      </c>
      <c r="B9" s="22">
        <f>SUM(B3:B8)</f>
        <v>31120</v>
      </c>
      <c r="C9" s="38">
        <f>SUM(C3:C8)</f>
        <v>0.99999999999999989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3 5 6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 h a r r i s _ l i v e   p u _ s t a t s 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 h a r r i s _ l i v e   p u _ s t a t s 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 C o l u m n s \ u t i l i t y _ t y p e 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 C o l u m n s \ c y c l e _ 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 C o l u m n s \ r o u t e 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 C o l u m n s \ p o s t _ y r _ m o n t h 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 C o l u m n s \ s t a t _ c o d e 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 C o l u m n s \ b i l l _ c o d e _ d a t e 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 C o l u m n s \ c o u n t _ 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 C o l u m n s \ b i l l e d _ c o n s u m 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 C o l u m n s \ b i l l e d _ d e m a n d 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 C o l u m n s \ b i l l e d _ a m t 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 C o l u m n s \ p o s t _ y r _ m o n t h 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 C o l u m n s \ p o s t _ y r _ m o n t h   ( Q u a r t e r ) 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 C o l u m n s \ p o s t _ y r _ m o n t h 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 C o l u m n s \ p o s t _ y r _ m o n t h 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 h a r r i s _ l i v e   p u _ s t a t s _ 5 d 8 4 d c a 6 - d 3 e 3 - 4 3 e 5 - b 1 4 f - 1 4 7 b b 1 c 0 d b d 6 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K A E A A B Q S w M E F A A C A A g A u 3 U 8 V F 2 d n Z i j A A A A 9 g A A A B I A H A B D b 2 5 m a W c v U G F j a 2 F n Z S 5 4 b W w g o h g A K K A U A A A A A A A A A A A A A A A A A A A A A A A A A A A A h Y 9 B D o I w F E S v Q r q n L W i M I Z + y c C u J C d G 4 b W q F R v g Y W i x 3 c + G R v I I Y R d 2 5 n D d v M X O / 3 i A b m j q 4 6 M 6 a F l M S U U 4 C j a o 9 G C x T 0 r t j u C S Z g I 1 U J 1 n q Y J T R J o M 9 p K R y 7 p w w 5 r 2 n f k b b r m Q x 5 x H b 5 + t C V b q R 5 C O b / 3 J o 0 D q J S h M B u 9 c Y E d O I c 7 q Y j 5 u A T R B y g 1 8 h H r t n + w N h 1 d e u 7 7 T Q G G 4 L Y F M E 9 v 4 g H l B L A w Q U A A I A C A C 7 d T x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3 U 8 V B X m J R u b A Q A A 1 w M A A B M A H A B G b 3 J t d W x h c y 9 T Z W N 0 a W 9 u M S 5 t I K I Y A C i g F A A A A A A A A A A A A A A A A A A A A A A A A A A A A I V S X U v D M B R 9 H + w / h O x l g 1 J Q R E H p g 3 S b i t r B W v B h j p J 1 1 z U s T W a S 6 q T s v 3 u 7 T W 2 3 D g u l N O c j 5 + b E Q G K 5 k i T c f c 9 u 2 q 1 2 y 6 R M w 5 x 0 K H 4 1 N 7 H g H 0 B W e W w s s 4 Y S j w i w 7 R b B J 1 S 5 T g B X w n f h 9 p l l M 2 b A d K k 0 l x e 0 5 + x I g d I 2 R a 2 O n 0 o j b 6 8 q J g H L w K N 1 m E 4 3 k 9 J o u h d X I s Q / E d C i L i o m Y Z J C x r x q Y u o 8 W M g 8 + h v 8 w L l D h 1 x Y K C c d q 8 / t X B G b C X B D E H g a 5 V q 3 a X e H A E t S M i l / 4 k T N Y Y p K O u g P h m d X l C j d h A Q v z c j d 7 Q l N 0 D / l F p z W I H Q C i U q k 1 2 5 x 2 T x 7 t f Z k L 4 0 z t l p x u W j s e 7 B O Q L g v S i 9 n S i 2 7 6 A a u r 6 Q F a b H + p + v X 5 1 E Q 3 e M Y r 0 M u m U w 4 E y T E U J A h g z z v n N 2 1 M G u 8 J k T m Q j j E 6 h x + 7 s x h i H h b T e X u 7 L o 9 p F H n k c u 5 R 7 f s 4 8 L 9 l M k F j h h 9 r e C v 7 0 g z a d 6 U z n w l 8 k y W o O k 2 B 3 C K 4 n d P i o m R S i y s 7 c Y h x V G Y e D Q e + P + z x n g q P r 4 L p b + O 2 F W Q n N f g T a 3 P 2 m g 3 3 1 B L A Q I t A B Q A A g A I A L t 1 P F R d n Z 2 Y o w A A A P Y A A A A S A A A A A A A A A A A A A A A A A A A A A A B D b 2 5 m a W c v U G F j a 2 F n Z S 5 4 b W x Q S w E C L Q A U A A I A C A C 7 d T x U D 8 r p q 6 Q A A A D p A A A A E w A A A A A A A A A A A A A A A A D v A A A A W 0 N v b n R l b n R f V H l w Z X N d L n h t b F B L A Q I t A B Q A A g A I A L t 1 P F Q V 5 i U b m w E A A N c D A A A T A A A A A A A A A A A A A A A A A O A B A A B G b 3 J t d W x h c y 9 T Z W N 0 a W 9 u M S 5 t U E s F B g A A A A A D A A M A w g A A A M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w d A A A A A A A A m h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h h c n J p c 1 9 s a X Z l J T I w c H V f c 3 R h d H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U G l 2 b 3 R P Y m p l Y 3 R O Y W 1 l I i B W Y W x 1 Z T 0 i c 0 R W Q S B H Q S B h b G x v Y 2 F 0 a W 9 u I V B p d m 9 0 V G F i b G U y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Q y N z U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w L T E 4 V D I x O j A 5 O j A 0 L j E w M j E 5 M j N a I i A v P j x F b n R y e S B U e X B l P S J G a W x s Q 2 9 s d W 1 u V H l w Z X M i I F Z h b H V l P S J z Q m d 3 T U J n W U h C Z 2 N D R H c 4 U C I g L z 4 8 R W 5 0 c n k g V H l w Z T 0 i R m l s b E N v b H V t b k 5 h b W V z I i B W Y W x 1 Z T 0 i c 1 s m c X V v d D t 1 d G l s a X R 5 X 3 R 5 c G U m c X V v d D s s J n F 1 b 3 Q 7 Y 3 l j b G V f J n F 1 b 3 Q 7 L C Z x d W 9 0 O 3 J v d X R l J n F 1 b 3 Q 7 L C Z x d W 9 0 O 2 N h d G V n b 3 J 5 J n F 1 b 3 Q 7 L C Z x d W 9 0 O 2 J p b G x f Y 2 9 k Z S Z x d W 9 0 O y w m c X V v d D t w b 3 N 0 X 3 l y X 2 1 v b n R o J n F 1 b 3 Q 7 L C Z x d W 9 0 O 3 N 0 Y X R f Y 2 9 k Z S Z x d W 9 0 O y w m c X V v d D t i a W x s X 2 N v Z G V f Z G F 0 Z S Z x d W 9 0 O y w m c X V v d D t j b 3 V u d F 8 m c X V v d D s s J n F 1 b 3 Q 7 Y m l s b G V k X 2 N v b n N 1 b S Z x d W 9 0 O y w m c X V v d D t i a W x s Z W R f Z G V t Y W 5 k J n F 1 b 3 Q 7 L C Z x d W 9 0 O 2 J p b G x l Z F 9 h b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b n M 2 N D t O b 3 J 0 a H N 0 Y X J f T G l 2 Z S 9 o Y X J y a X N f b G l 2 Z S 9 o Y X J y a X N f b G l 2 Z S 5 w d V 9 z d G F 0 c y 5 7 d X R p b G l 0 e V 9 0 e X B l L D B 9 J n F 1 b 3 Q 7 L C Z x d W 9 0 O 1 N l c n Z l c i 5 E Y X R h Y m F z Z V x c L z I v U 1 F M L 2 5 z N j Q 7 T m 9 y d G h z d G F y X 0 x p d m U v a G F y c m l z X 2 x p d m U v a G F y c m l z X 2 x p d m U u c H V f c 3 R h d H M u e 2 N 5 Y 2 x l X y w x f S Z x d W 9 0 O y w m c X V v d D t T Z X J 2 Z X I u R G F 0 Y W J h c 2 V c X C 8 y L 1 N R T C 9 u c z Y 0 O 0 5 v c n R o c 3 R h c l 9 M a X Z l L 2 h h c n J p c 1 9 s a X Z l L 2 h h c n J p c 1 9 s a X Z l L n B 1 X 3 N 0 Y X R z L n t y b 3 V 0 Z S w y f S Z x d W 9 0 O y w m c X V v d D t T Z X J 2 Z X I u R G F 0 Y W J h c 2 V c X C 8 y L 1 N R T C 9 u c z Y 0 O 0 5 v c n R o c 3 R h c l 9 M a X Z l L 2 h h c n J p c 1 9 s a X Z l L 2 h h c n J p c 1 9 s a X Z l L n B 1 X 3 N 0 Y X R z L n t j Y X R l Z 2 9 y e S w z f S Z x d W 9 0 O y w m c X V v d D t T Z X J 2 Z X I u R G F 0 Y W J h c 2 V c X C 8 y L 1 N R T C 9 u c z Y 0 O 0 5 v c n R o c 3 R h c l 9 M a X Z l L 2 h h c n J p c 1 9 s a X Z l L 2 h h c n J p c 1 9 s a X Z l L n B 1 X 3 N 0 Y X R z L n t i a W x s X 2 N v Z G U s N H 0 m c X V v d D s s J n F 1 b 3 Q 7 U 2 V y d m V y L k R h d G F i Y X N l X F w v M i 9 T U U w v b n M 2 N D t O b 3 J 0 a H N 0 Y X J f T G l 2 Z S 9 o Y X J y a X N f b G l 2 Z S 9 o Y X J y a X N f b G l 2 Z S 5 w d V 9 z d G F 0 c y 5 7 c G 9 z d F 9 5 c l 9 t b 2 5 0 a C w 1 f S Z x d W 9 0 O y w m c X V v d D t T Z X J 2 Z X I u R G F 0 Y W J h c 2 V c X C 8 y L 1 N R T C 9 u c z Y 0 O 0 5 v c n R o c 3 R h c l 9 M a X Z l L 2 h h c n J p c 1 9 s a X Z l L 2 h h c n J p c 1 9 s a X Z l L n B 1 X 3 N 0 Y X R z L n t z d G F 0 X 2 N v Z G U s N n 0 m c X V v d D s s J n F 1 b 3 Q 7 U 2 V y d m V y L k R h d G F i Y X N l X F w v M i 9 T U U w v b n M 2 N D t O b 3 J 0 a H N 0 Y X J f T G l 2 Z S 9 o Y X J y a X N f b G l 2 Z S 9 o Y X J y a X N f b G l 2 Z S 5 w d V 9 z d G F 0 c y 5 7 Y m l s b F 9 j b 2 R l X 2 R h d G U s N 3 0 m c X V v d D s s J n F 1 b 3 Q 7 U 2 V y d m V y L k R h d G F i Y X N l X F w v M i 9 T U U w v b n M 2 N D t O b 3 J 0 a H N 0 Y X J f T G l 2 Z S 9 o Y X J y a X N f b G l 2 Z S 9 o Y X J y a X N f b G l 2 Z S 5 w d V 9 z d G F 0 c y 5 7 Y 2 9 1 b n R f L D h 9 J n F 1 b 3 Q 7 L C Z x d W 9 0 O 1 N l c n Z l c i 5 E Y X R h Y m F z Z V x c L z I v U 1 F M L 2 5 z N j Q 7 T m 9 y d G h z d G F y X 0 x p d m U v a G F y c m l z X 2 x p d m U v a G F y c m l z X 2 x p d m U u c H V f c 3 R h d H M u e 2 J p b G x l Z F 9 j b 2 5 z d W 0 s O X 0 m c X V v d D s s J n F 1 b 3 Q 7 U 2 V y d m V y L k R h d G F i Y X N l X F w v M i 9 T U U w v b n M 2 N D t O b 3 J 0 a H N 0 Y X J f T G l 2 Z S 9 o Y X J y a X N f b G l 2 Z S 9 o Y X J y a X N f b G l 2 Z S 5 w d V 9 z d G F 0 c y 5 7 Y m l s b G V k X 2 R l b W F u Z C w x M H 0 m c X V v d D s s J n F 1 b 3 Q 7 U 2 V y d m V y L k R h d G F i Y X N l X F w v M i 9 T U U w v b n M 2 N D t O b 3 J 0 a H N 0 Y X J f T G l 2 Z S 9 o Y X J y a X N f b G l 2 Z S 9 o Y X J y a X N f b G l 2 Z S 5 w d V 9 z d G F 0 c y 5 7 Y m l s b G V k X 2 F t d C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c n Z l c i 5 E Y X R h Y m F z Z V x c L z I v U 1 F M L 2 5 z N j Q 7 T m 9 y d G h z d G F y X 0 x p d m U v a G F y c m l z X 2 x p d m U v a G F y c m l z X 2 x p d m U u c H V f c 3 R h d H M u e 3 V 0 a W x p d H l f d H l w Z S w w f S Z x d W 9 0 O y w m c X V v d D t T Z X J 2 Z X I u R G F 0 Y W J h c 2 V c X C 8 y L 1 N R T C 9 u c z Y 0 O 0 5 v c n R o c 3 R h c l 9 M a X Z l L 2 h h c n J p c 1 9 s a X Z l L 2 h h c n J p c 1 9 s a X Z l L n B 1 X 3 N 0 Y X R z L n t j e W N s Z V 8 s M X 0 m c X V v d D s s J n F 1 b 3 Q 7 U 2 V y d m V y L k R h d G F i Y X N l X F w v M i 9 T U U w v b n M 2 N D t O b 3 J 0 a H N 0 Y X J f T G l 2 Z S 9 o Y X J y a X N f b G l 2 Z S 9 o Y X J y a X N f b G l 2 Z S 5 w d V 9 z d G F 0 c y 5 7 c m 9 1 d G U s M n 0 m c X V v d D s s J n F 1 b 3 Q 7 U 2 V y d m V y L k R h d G F i Y X N l X F w v M i 9 T U U w v b n M 2 N D t O b 3 J 0 a H N 0 Y X J f T G l 2 Z S 9 o Y X J y a X N f b G l 2 Z S 9 o Y X J y a X N f b G l 2 Z S 5 w d V 9 z d G F 0 c y 5 7 Y 2 F 0 Z W d v c n k s M 3 0 m c X V v d D s s J n F 1 b 3 Q 7 U 2 V y d m V y L k R h d G F i Y X N l X F w v M i 9 T U U w v b n M 2 N D t O b 3 J 0 a H N 0 Y X J f T G l 2 Z S 9 o Y X J y a X N f b G l 2 Z S 9 o Y X J y a X N f b G l 2 Z S 5 w d V 9 z d G F 0 c y 5 7 Y m l s b F 9 j b 2 R l L D R 9 J n F 1 b 3 Q 7 L C Z x d W 9 0 O 1 N l c n Z l c i 5 E Y X R h Y m F z Z V x c L z I v U 1 F M L 2 5 z N j Q 7 T m 9 y d G h z d G F y X 0 x p d m U v a G F y c m l z X 2 x p d m U v a G F y c m l z X 2 x p d m U u c H V f c 3 R h d H M u e 3 B v c 3 R f e X J f b W 9 u d G g s N X 0 m c X V v d D s s J n F 1 b 3 Q 7 U 2 V y d m V y L k R h d G F i Y X N l X F w v M i 9 T U U w v b n M 2 N D t O b 3 J 0 a H N 0 Y X J f T G l 2 Z S 9 o Y X J y a X N f b G l 2 Z S 9 o Y X J y a X N f b G l 2 Z S 5 w d V 9 z d G F 0 c y 5 7 c 3 R h d F 9 j b 2 R l L D Z 9 J n F 1 b 3 Q 7 L C Z x d W 9 0 O 1 N l c n Z l c i 5 E Y X R h Y m F z Z V x c L z I v U 1 F M L 2 5 z N j Q 7 T m 9 y d G h z d G F y X 0 x p d m U v a G F y c m l z X 2 x p d m U v a G F y c m l z X 2 x p d m U u c H V f c 3 R h d H M u e 2 J p b G x f Y 2 9 k Z V 9 k Y X R l L D d 9 J n F 1 b 3 Q 7 L C Z x d W 9 0 O 1 N l c n Z l c i 5 E Y X R h Y m F z Z V x c L z I v U 1 F M L 2 5 z N j Q 7 T m 9 y d G h z d G F y X 0 x p d m U v a G F y c m l z X 2 x p d m U v a G F y c m l z X 2 x p d m U u c H V f c 3 R h d H M u e 2 N v d W 5 0 X y w 4 f S Z x d W 9 0 O y w m c X V v d D t T Z X J 2 Z X I u R G F 0 Y W J h c 2 V c X C 8 y L 1 N R T C 9 u c z Y 0 O 0 5 v c n R o c 3 R h c l 9 M a X Z l L 2 h h c n J p c 1 9 s a X Z l L 2 h h c n J p c 1 9 s a X Z l L n B 1 X 3 N 0 Y X R z L n t i a W x s Z W R f Y 2 9 u c 3 V t L D l 9 J n F 1 b 3 Q 7 L C Z x d W 9 0 O 1 N l c n Z l c i 5 E Y X R h Y m F z Z V x c L z I v U 1 F M L 2 5 z N j Q 7 T m 9 y d G h z d G F y X 0 x p d m U v a G F y c m l z X 2 x p d m U v a G F y c m l z X 2 x p d m U u c H V f c 3 R h d H M u e 2 J p b G x l Z F 9 k Z W 1 h b m Q s M T B 9 J n F 1 b 3 Q 7 L C Z x d W 9 0 O 1 N l c n Z l c i 5 E Y X R h Y m F z Z V x c L z I v U 1 F M L 2 5 z N j Q 7 T m 9 y d G h z d G F y X 0 x p d m U v a G F y c m l z X 2 x p d m U v a G F y c m l z X 2 x p d m U u c H V f c 3 R h d H M u e 2 J p b G x l Z F 9 h b X Q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Y X J y a X N f b G l 2 Z S U y M H B 1 X 3 N 0 Y X R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h h c n J p c 1 9 s a X Z l J T I w c H V f c 3 R h d H M v T m 9 y d G h z d G F y X 0 x p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X J y a X N f b G l 2 Z S U y M H B 1 X 3 N 0 Y X R z L 2 h h c n J p c 1 9 s a X Z l X 3 B 1 X 3 N 0 Y X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a G F y c m l z X 2 x p d m U l M j B w d V 9 z d G F 0 c y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X R f Y 2 9 k Z V 9 t Y X B w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B p d m 9 0 T 2 J q Z W N 0 T m F t Z S I g V m F s d W U 9 I n N S Y X R l I E N s Y X N z I E F s b G 9 j Y X R p b 2 4 g M j A x N y F Q a X Z v d F R h Y m x l M i I g L z 4 8 R W 5 0 c n k g V H l w Z T 0 i R m l s b G V k Q 2 9 t c G x l d G V S Z X N 1 b H R U b 1 d v c m t z a G V l d C I g V m F s d W U 9 I m w w I i A v P j x F b n R y e S B U e X B l P S J B Z G R l Z F R v R G F 0 Y U 1 v Z G V s I i B W Y W x 1 Z T 0 i b D E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y M l Q x N T o 0 N D o w N S 4 w O D g 2 M z I x W i I g L z 4 8 R W 5 0 c n k g V H l w Z T 0 i R m l s b E N v b H V t b l R 5 c G V z I i B W Y W x 1 Z T 0 i c 0 J n W U d C Z z 0 9 I i A v P j x F b n R y e S B U e X B l P S J G a W x s Q 2 9 s d W 1 u T m F t Z X M i I F Z h b H V l P S J z W y Z x d W 9 0 O 2 N h d F 9 j b 2 R l J n F 1 b 3 Q 7 L C Z x d W 9 0 O 2 N h d F 9 j b 2 R l X 2 1 h c H B p b m d f T 1 J F Q y Z x d W 9 0 O y w m c X V v d D t j Y X R f Y 2 9 k Z V 9 t Y X B w a W 5 n X 1 J h d G V D Y X R l Z 2 9 y e S Z x d W 9 0 O y w m c X V v d D t S Y X R l Q 2 F 0 Z W d v c n k g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h d F 9 j b 2 R l X 2 1 h c H B p b m c v Q 2 h h b m d l Z C B U e X B l L n t j Y X R f Y 2 9 k Z S w w f S Z x d W 9 0 O y w m c X V v d D t T Z W N 0 a W 9 u M S 9 j Y X R f Y 2 9 k Z V 9 t Y X B w a W 5 n L 0 N o Y W 5 n Z W Q g V H l w Z S 5 7 Y 2 F 0 X 2 N v Z G V f b W F w c G l u Z 1 9 P U k V D L D F 9 J n F 1 b 3 Q 7 L C Z x d W 9 0 O 1 N l Y 3 R p b 2 4 x L 2 N h d F 9 j b 2 R l X 2 1 h c H B p b m c v Q 2 h h b m d l Z C B U e X B l L n t j Y X R f Y 2 9 k Z V 9 t Y X B w a W 5 n X 1 J h d G V D Y X R l Z 2 9 y e S w y f S Z x d W 9 0 O y w m c X V v d D t T Z W N 0 a W 9 u M S 9 j Y X R f Y 2 9 k Z V 9 t Y X B w a W 5 n L 0 N o Y W 5 n Z W Q g V H l w Z S 5 7 U m F 0 Z U N h d G V n b 3 J 5 I D I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Y 2 F 0 X 2 N v Z G V f b W F w c G l u Z y 9 D a G F u Z 2 V k I F R 5 c G U u e 2 N h d F 9 j b 2 R l L D B 9 J n F 1 b 3 Q 7 L C Z x d W 9 0 O 1 N l Y 3 R p b 2 4 x L 2 N h d F 9 j b 2 R l X 2 1 h c H B p b m c v Q 2 h h b m d l Z C B U e X B l L n t j Y X R f Y 2 9 k Z V 9 t Y X B w a W 5 n X 0 9 S R U M s M X 0 m c X V v d D s s J n F 1 b 3 Q 7 U 2 V j d G l v b j E v Y 2 F 0 X 2 N v Z G V f b W F w c G l u Z y 9 D a G F u Z 2 V k I F R 5 c G U u e 2 N h d F 9 j b 2 R l X 2 1 h c H B p b m d f U m F 0 Z U N h d G V n b 3 J 5 L D J 9 J n F 1 b 3 Q 7 L C Z x d W 9 0 O 1 N l Y 3 R p b 2 4 x L 2 N h d F 9 j b 2 R l X 2 1 h c H B p b m c v Q 2 h h b m d l Z C B U e X B l L n t S Y X R l Q 2 F 0 Z W d v c n k g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0 X 2 N v Z G V f b W F w c G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X R f Y 2 9 k Z V 9 t Y X B w a W 5 n L 2 N h d F 9 j b 2 R l X 2 1 h c H B p b m d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X R f Y 2 9 k Z V 9 t Y X B w a W 5 n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N E 4 P F s Q c V K n Z y X o z I K N f s A A A A A A g A A A A A A A 2 Y A A M A A A A A Q A A A A M J L e 1 F B 5 I C E y q 9 N d Q N y a w A A A A A A E g A A A o A A A A B A A A A D 1 7 j H Z G U N Y Z K J e N 3 M D O h l N U A A A A M 6 N c F y f n g H U X K o H P k g a Y X L Q + 3 V E G k d 8 5 B h A h 3 N B w O 2 m z f I S Q P B L k n 9 q x i 4 Y z / h 6 W q m G W F b d X I j t u x b S a P 9 l f v k k T E w T Y F Z p Z h Q M K t r + / n y I F A A A A H H y X a t g v n R 0 O i + m 2 0 z Q 3 1 E I S Q F D < / D a t a M a s h u p > 
</file>

<file path=customXml/item2.xml>��< ? x m l   v e r s i o n = " 1 . 0 "   e n c o d i n g = " U T F - 1 6 " ? > < G e m i n i   x m l n s = " h t t p : / / g e m i n i / p i v o t c u s t o m i z a t i o n / T a b l e X M L _ h a r r i s _ l i v e   p u _ s t a t s _ 5 d 8 4 d c a 6 - d 3 e 3 - 4 3 e 5 - b 1 4 f - 1 4 7 b b 1 c 0 d b d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 u t i l i t y _ t y p e < / s t r i n g > < / k e y > < v a l u e > < i n t > 1 0 7 < / i n t > < / v a l u e > < / i t e m > < i t e m > < k e y > < s t r i n g > c y c l e _ < / s t r i n g > < / k e y > < v a l u e > < i n t > 7 4 < / i n t > < / v a l u e > < / i t e m > < i t e m > < k e y > < s t r i n g > r o u t e < / s t r i n g > < / k e y > < v a l u e > < i n t > 7 0 < / i n t > < / v a l u e > < / i t e m > < i t e m > < k e y > < s t r i n g > c a t e g o r y < / s t r i n g > < / k e y > < v a l u e > < i n t > 8 9 < / i n t > < / v a l u e > < / i t e m > < i t e m > < k e y > < s t r i n g > b i l l _ c o d e < / s t r i n g > < / k e y > < v a l u e > < i n t > 9 3 < / i n t > < / v a l u e > < / i t e m > < i t e m > < k e y > < s t r i n g > p o s t _ y r _ m o n t h < / s t r i n g > < / k e y > < v a l u e > < i n t > 1 3 0 < / i n t > < / v a l u e > < / i t e m > < i t e m > < k e y > < s t r i n g > s t a t _ c o d e < / s t r i n g > < / k e y > < v a l u e > < i n t > 9 6 < / i n t > < / v a l u e > < / i t e m > < i t e m > < k e y > < s t r i n g > b i l l _ c o d e _ d a t e < / s t r i n g > < / k e y > < v a l u e > < i n t > 1 2 8 < / i n t > < / v a l u e > < / i t e m > < i t e m > < k e y > < s t r i n g > c o u n t _ < / s t r i n g > < / k e y > < v a l u e > < i n t > 7 8 < / i n t > < / v a l u e > < / i t e m > < i t e m > < k e y > < s t r i n g > b i l l e d _ c o n s u m < / s t r i n g > < / k e y > < v a l u e > < i n t > 1 2 7 < / i n t > < / v a l u e > < / i t e m > < i t e m > < k e y > < s t r i n g > b i l l e d _ d e m a n d < / s t r i n g > < / k e y > < v a l u e > < i n t > 1 3 0 < / i n t > < / v a l u e > < / i t e m > < i t e m > < k e y > < s t r i n g > b i l l e d _ a m t < / s t r i n g > < / k e y > < v a l u e > < i n t > 1 0 3 < / i n t > < / v a l u e > < / i t e m > < i t e m > < k e y > < s t r i n g > p o s t _ y r _ m o n t h   ( Y e a r ) < / s t r i n g > < / k e y > < v a l u e > < i n t > 1 6 9 < / i n t > < / v a l u e > < / i t e m > < i t e m > < k e y > < s t r i n g > p o s t _ y r _ m o n t h   ( Q u a r t e r ) < / s t r i n g > < / k e y > < v a l u e > < i n t > 1 9 1 < / i n t > < / v a l u e > < / i t e m > < i t e m > < k e y > < s t r i n g > p o s t _ y r _ m o n t h   ( M o n t h   I n d e x ) < / s t r i n g > < / k e y > < v a l u e > < i n t > 2 2 2 < / i n t > < / v a l u e > < / i t e m > < i t e m > < k e y > < s t r i n g > p o s t _ y r _ m o n t h   ( M o n t h ) < / s t r i n g > < / k e y > < v a l u e > < i n t > 1 8 4 < / i n t > < / v a l u e > < / i t e m > < / C o l u m n W i d t h s > < C o l u m n D i s p l a y I n d e x > < i t e m > < k e y > < s t r i n g > u t i l i t y _ t y p e < / s t r i n g > < / k e y > < v a l u e > < i n t > 0 < / i n t > < / v a l u e > < / i t e m > < i t e m > < k e y > < s t r i n g > c y c l e _ < / s t r i n g > < / k e y > < v a l u e > < i n t > 1 < / i n t > < / v a l u e > < / i t e m > < i t e m > < k e y > < s t r i n g > r o u t e < / s t r i n g > < / k e y > < v a l u e > < i n t > 2 < / i n t > < / v a l u e > < / i t e m > < i t e m > < k e y > < s t r i n g > c a t e g o r y < / s t r i n g > < / k e y > < v a l u e > < i n t > 3 < / i n t > < / v a l u e > < / i t e m > < i t e m > < k e y > < s t r i n g > b i l l _ c o d e < / s t r i n g > < / k e y > < v a l u e > < i n t > 4 < / i n t > < / v a l u e > < / i t e m > < i t e m > < k e y > < s t r i n g > p o s t _ y r _ m o n t h < / s t r i n g > < / k e y > < v a l u e > < i n t > 5 < / i n t > < / v a l u e > < / i t e m > < i t e m > < k e y > < s t r i n g > s t a t _ c o d e < / s t r i n g > < / k e y > < v a l u e > < i n t > 6 < / i n t > < / v a l u e > < / i t e m > < i t e m > < k e y > < s t r i n g > b i l l _ c o d e _ d a t e < / s t r i n g > < / k e y > < v a l u e > < i n t > 7 < / i n t > < / v a l u e > < / i t e m > < i t e m > < k e y > < s t r i n g > c o u n t _ < / s t r i n g > < / k e y > < v a l u e > < i n t > 8 < / i n t > < / v a l u e > < / i t e m > < i t e m > < k e y > < s t r i n g > b i l l e d _ c o n s u m < / s t r i n g > < / k e y > < v a l u e > < i n t > 9 < / i n t > < / v a l u e > < / i t e m > < i t e m > < k e y > < s t r i n g > b i l l e d _ d e m a n d < / s t r i n g > < / k e y > < v a l u e > < i n t > 1 0 < / i n t > < / v a l u e > < / i t e m > < i t e m > < k e y > < s t r i n g > b i l l e d _ a m t < / s t r i n g > < / k e y > < v a l u e > < i n t > 1 1 < / i n t > < / v a l u e > < / i t e m > < i t e m > < k e y > < s t r i n g > p o s t _ y r _ m o n t h   ( Y e a r ) < / s t r i n g > < / k e y > < v a l u e > < i n t > 1 2 < / i n t > < / v a l u e > < / i t e m > < i t e m > < k e y > < s t r i n g > p o s t _ y r _ m o n t h   ( Q u a r t e r ) < / s t r i n g > < / k e y > < v a l u e > < i n t > 1 3 < / i n t > < / v a l u e > < / i t e m > < i t e m > < k e y > < s t r i n g > p o s t _ y r _ m o n t h   ( M o n t h   I n d e x ) < / s t r i n g > < / k e y > < v a l u e > < i n t > 1 4 < / i n t > < / v a l u e > < / i t e m > < i t e m > < k e y > < s t r i n g > p o s t _ y r _ m o n t h   ( M o n t h ) 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h a r r i s _ l i v e   p u _ s t a t s _ 5 d 8 4 d c a 6 - d 3 e 3 - 4 3 e 5 - b 1 4 f - 1 4 7 b b 1 c 0 d b d 6 , c a t _ c o d e _ m a p p i n g _ 2 d 7 3 9 1 b c - 9 4 d 3 - 4 0 a a - 8 2 c d - d e c f 0 f 1 2 a 1 c 0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h a r r i s _ l i v e   p u _ s t a t s _ 5 d 8 4 d c a 6 - d 3 e 3 - 4 3 e 5 - b 1 4 f - 1 4 7 b b 1 c 0 d b d 6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 2 0 2 1 - 1 0 - 2 2 T 1 1 : 5 4 : 4 4 . 6 7 5 2 0 9 6 - 0 4 : 0 0 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 h a r r i s _ l i v e   p u _ s t a t s 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 h a r r i s _ l i v e   p u _ s t a t s 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 b i l l e d _ a m t < / K e y > < / D i a g r a m O b j e c t K e y > < D i a g r a m O b j e c t K e y > < K e y > M e a s u r e s \ S u m   o f   b i l l e d _ a m t \ T a g I n f o \ F o r m u l a < / K e y > < / D i a g r a m O b j e c t K e y > < D i a g r a m O b j e c t K e y > < K e y > M e a s u r e s \ S u m   o f   b i l l e d _ a m t \ T a g I n f o \ V a l u e < / K e y > < / D i a g r a m O b j e c t K e y > < D i a g r a m O b j e c t K e y > < K e y > C o l u m n s \ u t i l i t y _ t y p e < / K e y > < / D i a g r a m O b j e c t K e y > < D i a g r a m O b j e c t K e y > < K e y > C o l u m n s \ c y c l e _ < / K e y > < / D i a g r a m O b j e c t K e y > < D i a g r a m O b j e c t K e y > < K e y > C o l u m n s \ r o u t e < / K e y > < / D i a g r a m O b j e c t K e y > < D i a g r a m O b j e c t K e y > < K e y > C o l u m n s \ c a t e g o r y < / K e y > < / D i a g r a m O b j e c t K e y > < D i a g r a m O b j e c t K e y > < K e y > C o l u m n s \ b i l l _ c o d e < / K e y > < / D i a g r a m O b j e c t K e y > < D i a g r a m O b j e c t K e y > < K e y > C o l u m n s \ p o s t _ y r _ m o n t h < / K e y > < / D i a g r a m O b j e c t K e y > < D i a g r a m O b j e c t K e y > < K e y > C o l u m n s \ s t a t _ c o d e < / K e y > < / D i a g r a m O b j e c t K e y > < D i a g r a m O b j e c t K e y > < K e y > C o l u m n s \ b i l l _ c o d e _ d a t e < / K e y > < / D i a g r a m O b j e c t K e y > < D i a g r a m O b j e c t K e y > < K e y > C o l u m n s \ c o u n t _ < / K e y > < / D i a g r a m O b j e c t K e y > < D i a g r a m O b j e c t K e y > < K e y > C o l u m n s \ b i l l e d _ c o n s u m < / K e y > < / D i a g r a m O b j e c t K e y > < D i a g r a m O b j e c t K e y > < K e y > C o l u m n s \ b i l l e d _ d e m a n d < / K e y > < / D i a g r a m O b j e c t K e y > < D i a g r a m O b j e c t K e y > < K e y > C o l u m n s \ b i l l e d _ a m t < / K e y > < / D i a g r a m O b j e c t K e y > < D i a g r a m O b j e c t K e y > < K e y > C o l u m n s \ p o s t _ y r _ m o n t h   ( Y e a r ) < / K e y > < / D i a g r a m O b j e c t K e y > < D i a g r a m O b j e c t K e y > < K e y > C o l u m n s \ p o s t _ y r _ m o n t h   ( Q u a r t e r ) < / K e y > < / D i a g r a m O b j e c t K e y > < D i a g r a m O b j e c t K e y > < K e y > C o l u m n s \ p o s t _ y r _ m o n t h   ( M o n t h   I n d e x ) < / K e y > < / D i a g r a m O b j e c t K e y > < D i a g r a m O b j e c t K e y > < K e y > C o l u m n s \ p o s t _ y r _ m o n t h   ( M o n t h ) < / K e y > < / D i a g r a m O b j e c t K e y > < D i a g r a m O b j e c t K e y > < K e y > L i n k s \ & l t ; C o l u m n s \ S u m   o f   b i l l e d _ a m t & g t ; - & l t ; M e a s u r e s \ b i l l e d _ a m t & g t ; < / K e y > < / D i a g r a m O b j e c t K e y > < D i a g r a m O b j e c t K e y > < K e y > L i n k s \ & l t ; C o l u m n s \ S u m   o f   b i l l e d _ a m t & g t ; - & l t ; M e a s u r e s \ b i l l e d _ a m t & g t ; \ C O L U M N < / K e y > < / D i a g r a m O b j e c t K e y > < D i a g r a m O b j e c t K e y > < K e y > L i n k s \ & l t ; C o l u m n s \ S u m   o f   b i l l e d _ a m t & g t ; - & l t ; M e a s u r e s \ b i l l e d _ a m t & g t ; \ M E A S U R E 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 b i l l e d _ a m t 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 b i l l e d _ a m t \ T a g I n f o \ F o r m u l a 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 b i l l e d _ a m t \ T a g I n f o \ V a l u e 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 C o l u m n s \ u t i l i t y _ t y p e 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 C o l u m n s \ c y c l e _ 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 C o l u m n s \ r o u t e 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 C o l u m n s \ b i l l _ c o d e 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 C o l u m n s \ p o s t _ y r _ m o n t h 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 C o l u m n s \ s t a t _ c o d e 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 C o l u m n s \ b i l l _ c o d e _ d a t e 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 C o l u m n s \ c o u n t _ 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 C o l u m n s \ b i l l e d _ c o n s u m 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 C o l u m n s \ b i l l e d _ d e m a n d 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 C o l u m n s \ b i l l e d _ a m t 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 C o l u m n s \ p o s t _ y r _ m o n t h   ( Y e a r ) 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 C o l u m n s \ p o s t _ y r _ m o n t h   ( Q u a r t e r ) 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 C o l u m n s \ p o s t _ y r _ m o n t h   ( M o n t h   I n d e x ) 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 C o l u m n s \ p o s t _ y r _ m o n t h   ( M o n t h ) 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 b i l l e d _ a m t & g t ; - & l t ; M e a s u r e s \ b i l l e d _ a m t & g t ; 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 b i l l e d _ a m t & g t ; - & l t ; M e a s u r e s \ b i l l e d _ a m t & g t ; \ C O L U M N 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 b i l l e d _ a m t & g t ; - & l t ; M e a s u r e s \ b i l l e d _ a m t & g t ; \ M E A S U R E 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 T a g s \ T a b l e s \ & l t ; T a b l e s \ h a r r i s _ l i v e   p u _ s t a t s & g t ; < / K e y > < / D i a g r a m O b j e c t K e y > < D i a g r a m O b j e c t K e y > < K e y > D y n a m i c   T a g s \ T a b l e s \ & l t ; T a b l e s \ c a t _ c o d e _ m a p p i n g & g t ; < / K e y > < / D i a g r a m O b j e c t K e y > < D i a g r a m O b j e c t K e y > < K e y > T a b l e s \ h a r r i s _ l i v e   p u _ s t a t s < / K e y > < / D i a g r a m O b j e c t K e y > < D i a g r a m O b j e c t K e y > < K e y > T a b l e s \ h a r r i s _ l i v e   p u _ s t a t s \ C o l u m n s \ u t i l i t y _ t y p e < / K e y > < / D i a g r a m O b j e c t K e y > < D i a g r a m O b j e c t K e y > < K e y > T a b l e s \ h a r r i s _ l i v e   p u _ s t a t s \ C o l u m n s \ c y c l e _ < / K e y > < / D i a g r a m O b j e c t K e y > < D i a g r a m O b j e c t K e y > < K e y > T a b l e s \ h a r r i s _ l i v e   p u _ s t a t s \ C o l u m n s \ r o u t e < / K e y > < / D i a g r a m O b j e c t K e y > < D i a g r a m O b j e c t K e y > < K e y > T a b l e s \ h a r r i s _ l i v e   p u _ s t a t s \ C o l u m n s \ c a t e g o r y < / K e y > < / D i a g r a m O b j e c t K e y > < D i a g r a m O b j e c t K e y > < K e y > T a b l e s \ h a r r i s _ l i v e   p u _ s t a t s \ C o l u m n s \ b i l l _ c o d e < / K e y > < / D i a g r a m O b j e c t K e y > < D i a g r a m O b j e c t K e y > < K e y > T a b l e s \ h a r r i s _ l i v e   p u _ s t a t s \ C o l u m n s \ p o s t _ y r _ m o n t h < / K e y > < / D i a g r a m O b j e c t K e y > < D i a g r a m O b j e c t K e y > < K e y > T a b l e s \ h a r r i s _ l i v e   p u _ s t a t s \ C o l u m n s \ s t a t _ c o d e < / K e y > < / D i a g r a m O b j e c t K e y > < D i a g r a m O b j e c t K e y > < K e y > T a b l e s \ h a r r i s _ l i v e   p u _ s t a t s \ C o l u m n s \ b i l l _ c o d e _ d a t e < / K e y > < / D i a g r a m O b j e c t K e y > < D i a g r a m O b j e c t K e y > < K e y > T a b l e s \ h a r r i s _ l i v e   p u _ s t a t s \ C o l u m n s \ c o u n t _ < / K e y > < / D i a g r a m O b j e c t K e y > < D i a g r a m O b j e c t K e y > < K e y > T a b l e s \ h a r r i s _ l i v e   p u _ s t a t s \ C o l u m n s \ b i l l e d _ c o n s u m < / K e y > < / D i a g r a m O b j e c t K e y > < D i a g r a m O b j e c t K e y > < K e y > T a b l e s \ h a r r i s _ l i v e   p u _ s t a t s \ C o l u m n s \ b i l l e d _ d e m a n d < / K e y > < / D i a g r a m O b j e c t K e y > < D i a g r a m O b j e c t K e y > < K e y > T a b l e s \ h a r r i s _ l i v e   p u _ s t a t s \ C o l u m n s \ b i l l e d _ a m t < / K e y > < / D i a g r a m O b j e c t K e y > < D i a g r a m O b j e c t K e y > < K e y > T a b l e s \ h a r r i s _ l i v e   p u _ s t a t s \ C o l u m n s \ p o s t _ y r _ m o n t h   ( Y e a r ) < / K e y > < / D i a g r a m O b j e c t K e y > < D i a g r a m O b j e c t K e y > < K e y > T a b l e s \ h a r r i s _ l i v e   p u _ s t a t s \ C o l u m n s \ p o s t _ y r _ m o n t h   ( Q u a r t e r ) < / K e y > < / D i a g r a m O b j e c t K e y > < D i a g r a m O b j e c t K e y > < K e y > T a b l e s \ h a r r i s _ l i v e   p u _ s t a t s \ C o l u m n s \ p o s t _ y r _ m o n t h   ( M o n t h   I n d e x ) < / K e y > < / D i a g r a m O b j e c t K e y > < D i a g r a m O b j e c t K e y > < K e y > T a b l e s \ h a r r i s _ l i v e   p u _ s t a t s \ C o l u m n s \ p o s t _ y r _ m o n t h   ( M o n t h ) < / K e y > < / D i a g r a m O b j e c t K e y > < D i a g r a m O b j e c t K e y > < K e y > T a b l e s \ h a r r i s _ l i v e   p u _ s t a t s \ M e a s u r e s \ S u m   o f   b i l l e d _ a m t < / K e y > < / D i a g r a m O b j e c t K e y > < D i a g r a m O b j e c t K e y > < K e y > T a b l e s \ h a r r i s _ l i v e   p u _ s t a t s \ S u m   o f   b i l l e d _ a m t \ A d d i t i o n a l   I n f o \ I m p l i c i t   M e a s u r e < / K e y > < / D i a g r a m O b j e c t K e y > < D i a g r a m O b j e c t K e y > < K e y > T a b l e s \ c a t _ c o d e _ m a p p i n g < / K e y > < / D i a g r a m O b j e c t K e y > < D i a g r a m O b j e c t K e y > < K e y > T a b l e s \ c a t _ c o d e _ m a p p i n g \ C o l u m n s \ c a t _ c o d e < / K e y > < / D i a g r a m O b j e c t K e y > < D i a g r a m O b j e c t K e y > < K e y > T a b l e s \ c a t _ c o d e _ m a p p i n g \ C o l u m n s \ c a t _ c o d e _ m a p p i n g _ O R E C < / K e y > < / D i a g r a m O b j e c t K e y > < D i a g r a m O b j e c t K e y > < K e y > T a b l e s \ c a t _ c o d e _ m a p p i n g \ C o l u m n s \ c a t _ c o d e _ m a p p i n g _ R a t e C a t e g o r y < / K e y > < / D i a g r a m O b j e c t K e y > < D i a g r a m O b j e c t K e y > < K e y > T a b l e s \ c a t _ c o d e _ m a p p i n g \ C o l u m n s \ R a t e C a t e g o r y   2 < / K e y > < / D i a g r a m O b j e c t K e y > < D i a g r a m O b j e c t K e y > < K e y > R e l a t i o n s h i p s \ & l t ; T a b l e s \ h a r r i s _ l i v e   p u _ s t a t s \ C o l u m n s \ c a t e g o r y & g t ; - & l t ; T a b l e s \ c a t _ c o d e _ m a p p i n g \ C o l u m n s \ c a t _ c o d e & g t ; < / K e y > < / D i a g r a m O b j e c t K e y > < D i a g r a m O b j e c t K e y > < K e y > R e l a t i o n s h i p s \ & l t ; T a b l e s \ h a r r i s _ l i v e   p u _ s t a t s \ C o l u m n s \ c a t e g o r y & g t ; - & l t ; T a b l e s \ c a t _ c o d e _ m a p p i n g \ C o l u m n s \ c a t _ c o d e & g t ; \ F K < / K e y > < / D i a g r a m O b j e c t K e y > < D i a g r a m O b j e c t K e y > < K e y > R e l a t i o n s h i p s \ & l t ; T a b l e s \ h a r r i s _ l i v e   p u _ s t a t s \ C o l u m n s \ c a t e g o r y & g t ; - & l t ; T a b l e s \ c a t _ c o d e _ m a p p i n g \ C o l u m n s \ c a t _ c o d e & g t ; \ P K < / K e y > < / D i a g r a m O b j e c t K e y > < D i a g r a m O b j e c t K e y > < K e y > R e l a t i o n s h i p s \ & l t ; T a b l e s \ h a r r i s _ l i v e   p u _ s t a t s \ C o l u m n s \ c a t e g o r y & g t ; - & l t ; T a b l e s \ c a t _ c o d e _ m a p p i n g \ C o l u m n s \ c a t _ c o d e & g t ; \ C r o s s F i l t e r < / K e y > < / D i a g r a m O b j e c t K e y > < / A l l K e y s > < S e l e c t e d K e y s /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 T a g s \ T a b l e s \ & l t ; T a b l e s \ h a r r i s _ l i v e   p u _ s t a t s & g t ; 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 T a g s \ T a b l e s \ & l t ; T a b l e s \ c a t _ c o d e _ m a p p i n g & g t ; 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< / K e y > < / a : K e y > < a : V a l u e   i : t y p e = " D i a g r a m D i s p l a y N o d e V i e w S t a t e " > < H e i g h t > 4 5 2 < / H e i g h t > < I s E x p a n d e d > t r u e < / I s E x p a n d e d > < L a y e d O u t > t r u e < / L a y e d O u t > < W i d t h > 2 8 7 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 p u _ s t a t s \ C o l u m n s \ u t i l i t y _ t y p e 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 p u _ s t a t s \ C o l u m n s \ c y c l e _ 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 p u _ s t a t s \ C o l u m n s \ r o u t e 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 p u _ s t a t s \ C o l u m n s \ b i l l _ c o d e 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 p u _ s t a t s \ C o l u m n s \ p o s t _ y r _ m o n t h 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 p u _ s t a t s \ C o l u m n s \ s t a t _ c o d e 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 p u _ s t a t s \ C o l u m n s \ b i l l _ c o d e _ d a t e 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 p u _ s t a t s \ C o l u m n s \ c o u n t _ 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 p u _ s t a t s \ C o l u m n s \ b i l l e d _ c o n s u m 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 p u _ s t a t s \ C o l u m n s \ b i l l e d _ d e m a n d 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 p u _ s t a t s \ C o l u m n s \ b i l l e d _ a m t 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 p u _ s t a t s \ C o l u m n s \ p o s t _ y r _ m o n t h   ( Y e a r ) 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 p u _ s t a t s \ C o l u m n s \ p o s t _ y r _ m o n t h   ( Q u a r t e r ) 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 p u _ s t a t s \ C o l u m n s \ p o s t _ y r _ m o n t h   ( M o n t h   I n d e x ) 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 p u _ s t a t s \ C o l u m n s \ p o s t _ y r _ m o n t h   ( M o n t h ) 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 p u _ s t a t s \ M e a s u r e s \ S u m   o f   b i l l e d _ a m t 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 T a b l e s \ h a r r i s _ l i v e   p u _ s t a t s \ S u m   o f   b i l l e d _ a m t \ A d d i t i o n a l 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 T a b l e s \ c a t _ c o d e _ m a p p i n g < / K e y > < / a : K e y > < a : V a l u e   i : t y p e = " D i a g r a m D i s p l a y N o d e V i e w S t a t e " > < H e i g h t > 2 2 1 < / H e i g h t > < I s E x p a n d e d > t r u e < / I s E x p a n d e d > < L a y e d O u t > t r u e < / L a y e d O u t > < L e f t > 3 2 9 . 9 0 3 8 1 0 5 6 7 6 6 5 8 < / L e f t > < T a b I n d e x > 1 < / T a b I n d e x > < W i d t h > 2 4 1 < / W i d t h > < / a : V a l u e > < / a : K e y V a l u e O f D i a g r a m O b j e c t K e y a n y T y p e z b w N T n L X > < a : K e y V a l u e O f D i a g r a m O b j e c t K e y a n y T y p e z b w N T n L X > < a : K e y > < K e y > T a b l e s \ c a t _ c o d e _ m a p p i n g \ C o l u m n s \ c a t _ c o d e 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 T a b l e s \ c a t _ c o d e _ m a p p i n g \ C o l u m n s \ c a t _ c o d e _ m a p p i n g _ O R E C 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 T a b l e s \ c a t _ c o d e _ m a p p i n g \ C o l u m n s \ c a t _ c o d e _ m a p p i n g _ R a t e C a t e g o r y 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 T a b l e s \ c a t _ c o d e _ m a p p i n g \ C o l u m n s \ R a t e C a t e g o r y 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 R e l a t i o n s h i p s \ & l t ; T a b l e s \ h a r r i s _ l i v e   p u _ s t a t s \ C o l u m n s \ c a t e g o r y & g t ; - & l t ; T a b l e s \ c a t _ c o d e _ m a p p i n g \ C o l u m n s \ c a t _ c o d e & g t ; < / K e y > < / a : K e y > < a : V a l u e   i : t y p e = " D i a g r a m D i s p l a y L i n k V i e w S t a t e " > < A u t o m a t i o n P r o p e r t y H e l p e r T e x t > E n d   p o i n t   1 :   ( 3 0 3 , 2 2 6 ) .   E n d   p o i n t   2 :   ( 3 1 3 . 9 0 3 8 1 0 5 6 7 6 6 6 , 1 1 0 . 5 ) 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 3 0 3 < / b : _ x > < b : _ y > 2 2 6 < / b : _ y > < / b : P o i n t > < b : P o i n t > < b : _ x > 3 0 6 . 4 5 1 9 0 5 5 < / b : _ x > < b : _ y > 2 2 6 < / b : _ y > < / b : P o i n t > < b : P o i n t > < b : _ x > 3 0 8 . 4 5 1 9 0 5 5 < / b : _ x > < b : _ y > 2 2 4 < / b : _ y > < / b : P o i n t > < b : P o i n t > < b : _ x > 3 0 8 . 4 5 1 9 0 5 5 < / b : _ x > < b : _ y > 1 1 2 . 5 < / b : _ y > < / b : P o i n t > < b : P o i n t > < b : _ x > 3 1 0 . 4 5 1 9 0 5 5 < / b : _ x > < b : _ y > 1 1 0 . 5 < / b : _ y > < / b : P o i n t > < b : P o i n t > < b : _ x > 3 1 3 . 9 0 3 8 1 0 5 6 7 6 6 5 8 < / b : _ x > < b : _ y > 1 1 0 . 5 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 R e l a t i o n s h i p s \ & l t ; T a b l e s \ h a r r i s _ l i v e   p u _ s t a t s \ C o l u m n s \ c a t e g o r y & g t ; - & l t ; T a b l e s \ c a t _ c o d e _ m a p p i n g \ C o l u m n s \ c a t _ c o d e & g t ; \ F K 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 2 8 7 < / b : _ x > < b : _ y > 2 1 8 < / b : _ y > < / L a b e l L o c a t i o n > < L o c a t i o n   x m l n s : b = " h t t p : / / s c h e m a s . d a t a c o n t r a c t . o r g / 2 0 0 4 / 0 7 / S y s t e m . W i n d o w s " > < b : _ x > 2 8 7 < / b : _ x > < b : _ y > 2 2 6 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 R e l a t i o n s h i p s \ & l t ; T a b l e s \ h a r r i s _ l i v e   p u _ s t a t s \ C o l u m n s \ c a t e g o r y & g t ; - & l t ; T a b l e s \ c a t _ c o d e _ m a p p i n g \ C o l u m n s \ c a t _ c o d e & g t ; \ P K 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 3 1 3 . 9 0 3 8 1 0 5 6 7 6 6 5 8 < / b : _ x > < b : _ y > 1 0 2 . 5 < / b : _ y > < / L a b e l L o c a t i o n > < L o c a t i o n   x m l n s : b = " h t t p : / / s c h e m a s . d a t a c o n t r a c t . o r g / 2 0 0 4 / 0 7 / S y s t e m . W i n d o w s " > < b : _ x > 3 2 9 . 9 0 3 8 1 0 5 6 7 6 6 5 8 < / b : _ x > < b : _ y > 1 1 0 . 5 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 R e l a t i o n s h i p s \ & l t ; T a b l e s \ h a r r i s _ l i v e   p u _ s t a t s \ C o l u m n s \ c a t e g o r y & g t ; - & l t ; T a b l e s \ c a t _ c o d e _ m a p p i n g \ C o l u m n s \ c a t _ c o d e & g t ; \ C r o s s F i l t e r 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 3 0 3 < / b : _ x > < b : _ y > 2 2 6 < / b : _ y > < / b : P o i n t > < b : P o i n t > < b : _ x > 3 0 6 . 4 5 1 9 0 5 5 < / b : _ x > < b : _ y > 2 2 6 < / b : _ y > < / b : P o i n t > < b : P o i n t > < b : _ x > 3 0 8 . 4 5 1 9 0 5 5 < / b : _ x > < b : _ y > 2 2 4 < / b : _ y > < / b : P o i n t > < b : P o i n t > < b : _ x > 3 0 8 . 4 5 1 9 0 5 5 < / b : _ x > < b : _ y > 1 1 2 . 5 < / b : _ y > < / b : P o i n t > < b : P o i n t > < b : _ x > 3 1 0 . 4 5 1 9 0 5 5 < / b : _ x > < b : _ y > 1 1 0 . 5 < / b : _ y > < / b : P o i n t > < b : P o i n t > < b : _ x > 3 1 3 . 9 0 3 8 1 0 5 6 7 6 6 5 8 < / b : _ x > < b : _ y > 1 1 0 . 5 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736ECA43-6E5D-434C-BF4B-BD70D71C19EF}">
  <ds:schemaRefs/>
</ds:datastoreItem>
</file>

<file path=customXml/itemProps10.xml><?xml version="1.0" encoding="utf-8"?>
<ds:datastoreItem xmlns:ds="http://schemas.openxmlformats.org/officeDocument/2006/customXml" ds:itemID="{C56185E3-92C7-4F6A-8AE9-21271F0AB9DE}">
  <ds:schemaRefs/>
</ds:datastoreItem>
</file>

<file path=customXml/itemProps11.xml><?xml version="1.0" encoding="utf-8"?>
<ds:datastoreItem xmlns:ds="http://schemas.openxmlformats.org/officeDocument/2006/customXml" ds:itemID="{1AEE87FE-79AE-400D-9929-C3DA881FC8AF}">
  <ds:schemaRefs/>
</ds:datastoreItem>
</file>

<file path=customXml/itemProps12.xml><?xml version="1.0" encoding="utf-8"?>
<ds:datastoreItem xmlns:ds="http://schemas.openxmlformats.org/officeDocument/2006/customXml" ds:itemID="{E64692DB-3B82-487D-8C8E-A4B58EA89554}">
  <ds:schemaRefs/>
</ds:datastoreItem>
</file>

<file path=customXml/itemProps13.xml><?xml version="1.0" encoding="utf-8"?>
<ds:datastoreItem xmlns:ds="http://schemas.openxmlformats.org/officeDocument/2006/customXml" ds:itemID="{035FBA9E-4492-4AF5-8D8E-E2BE5E481B4E}">
  <ds:schemaRefs/>
</ds:datastoreItem>
</file>

<file path=customXml/itemProps14.xml><?xml version="1.0" encoding="utf-8"?>
<ds:datastoreItem xmlns:ds="http://schemas.openxmlformats.org/officeDocument/2006/customXml" ds:itemID="{42BAE734-3714-449E-8F3C-127994E9F04D}">
  <ds:schemaRefs/>
</ds:datastoreItem>
</file>

<file path=customXml/itemProps15.xml><?xml version="1.0" encoding="utf-8"?>
<ds:datastoreItem xmlns:ds="http://schemas.openxmlformats.org/officeDocument/2006/customXml" ds:itemID="{B0D213CC-4A6E-4350-8144-2357DB5163DE}">
  <ds:schemaRefs/>
</ds:datastoreItem>
</file>

<file path=customXml/itemProps16.xml><?xml version="1.0" encoding="utf-8"?>
<ds:datastoreItem xmlns:ds="http://schemas.openxmlformats.org/officeDocument/2006/customXml" ds:itemID="{B2FD71AA-19CF-4515-A934-65B92BE04DB3}">
  <ds:schemaRefs/>
</ds:datastoreItem>
</file>

<file path=customXml/itemProps17.xml><?xml version="1.0" encoding="utf-8"?>
<ds:datastoreItem xmlns:ds="http://schemas.openxmlformats.org/officeDocument/2006/customXml" ds:itemID="{6697E5FC-BE68-4668-BA65-4DCB6D52D3D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B37251-71BB-4111-B050-85D52D6E0737}">
  <ds:schemaRefs/>
</ds:datastoreItem>
</file>

<file path=customXml/itemProps3.xml><?xml version="1.0" encoding="utf-8"?>
<ds:datastoreItem xmlns:ds="http://schemas.openxmlformats.org/officeDocument/2006/customXml" ds:itemID="{8ED4F758-F104-4D31-A488-436255B186B0}">
  <ds:schemaRefs/>
</ds:datastoreItem>
</file>

<file path=customXml/itemProps4.xml><?xml version="1.0" encoding="utf-8"?>
<ds:datastoreItem xmlns:ds="http://schemas.openxmlformats.org/officeDocument/2006/customXml" ds:itemID="{C22770D9-52D4-4A44-BF52-F5D8DAA482B2}">
  <ds:schemaRefs/>
</ds:datastoreItem>
</file>

<file path=customXml/itemProps5.xml><?xml version="1.0" encoding="utf-8"?>
<ds:datastoreItem xmlns:ds="http://schemas.openxmlformats.org/officeDocument/2006/customXml" ds:itemID="{5D47EC2F-E7A5-402B-BD4F-AA872607806B}">
  <ds:schemaRefs/>
</ds:datastoreItem>
</file>

<file path=customXml/itemProps6.xml><?xml version="1.0" encoding="utf-8"?>
<ds:datastoreItem xmlns:ds="http://schemas.openxmlformats.org/officeDocument/2006/customXml" ds:itemID="{20506290-F985-4A7A-8850-7C776B62B52C}">
  <ds:schemaRefs/>
</ds:datastoreItem>
</file>

<file path=customXml/itemProps7.xml><?xml version="1.0" encoding="utf-8"?>
<ds:datastoreItem xmlns:ds="http://schemas.openxmlformats.org/officeDocument/2006/customXml" ds:itemID="{D819BFD9-A345-4161-A168-0FC82CBBAC69}">
  <ds:schemaRefs/>
</ds:datastoreItem>
</file>

<file path=customXml/itemProps8.xml><?xml version="1.0" encoding="utf-8"?>
<ds:datastoreItem xmlns:ds="http://schemas.openxmlformats.org/officeDocument/2006/customXml" ds:itemID="{B04D3083-E4BF-4CB6-AC70-D1E6DF03173E}">
  <ds:schemaRefs/>
</ds:datastoreItem>
</file>

<file path=customXml/itemProps9.xml><?xml version="1.0" encoding="utf-8"?>
<ds:datastoreItem xmlns:ds="http://schemas.openxmlformats.org/officeDocument/2006/customXml" ds:itemID="{2B8DD697-7CCC-4846-8ACD-A960968E67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DVA GA allocation</vt:lpstr>
      <vt:lpstr>Rate Class Allocation 2017</vt:lpstr>
      <vt:lpstr>Rate Class Allocation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Luttrell, Tiija</dc:creator>
  <cp:lastModifiedBy>Parisotto, Carlee</cp:lastModifiedBy>
  <dcterms:created xsi:type="dcterms:W3CDTF">2021-10-18T21:01:24Z</dcterms:created>
  <dcterms:modified xsi:type="dcterms:W3CDTF">2022-01-28T21:37:10Z</dcterms:modified>
</cp:coreProperties>
</file>