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Rates\Rate Applications\Phase 2 MAADs - EB-2021-0312\"/>
    </mc:Choice>
  </mc:AlternateContent>
  <xr:revisionPtr revIDLastSave="0" documentId="13_ncr:1_{115AAFD4-C8FA-423D-931F-811756C6D5F9}" xr6:coauthVersionLast="47" xr6:coauthVersionMax="47" xr10:uidLastSave="{00000000-0000-0000-0000-000000000000}"/>
  <bookViews>
    <workbookView xWindow="-108" yWindow="-108" windowWidth="23256" windowHeight="12576" xr2:uid="{378F0A4D-A567-4302-9E9C-7B6EB7CAB6D2}"/>
  </bookViews>
  <sheets>
    <sheet name="Tables_MAADs_PH2 Appl" sheetId="1" r:id="rId1"/>
  </sheets>
  <definedNames>
    <definedName name="_Toc85664910" localSheetId="0">'Tables_MAADs_PH2 Appl'!#REF!</definedName>
    <definedName name="_Toc85664994" localSheetId="0">'Tables_MAADs_PH2 Appl'!#REF!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H5" i="1" s="1"/>
  <c r="C4" i="1"/>
  <c r="B21" i="1"/>
  <c r="C19" i="1" s="1"/>
  <c r="B13" i="1"/>
  <c r="C13" i="1" s="1"/>
  <c r="B11" i="1"/>
  <c r="B12" i="1" s="1"/>
  <c r="B6" i="1"/>
  <c r="B8" i="1" s="1"/>
  <c r="C6" i="1" l="1"/>
  <c r="C8" i="1" s="1"/>
  <c r="D4" i="1"/>
  <c r="C11" i="1"/>
  <c r="D11" i="1" s="1"/>
  <c r="C20" i="1"/>
  <c r="C21" i="1" s="1"/>
  <c r="D13" i="1"/>
  <c r="C14" i="1"/>
  <c r="B14" i="1"/>
  <c r="D6" i="1" l="1"/>
  <c r="D8" i="1" s="1"/>
  <c r="E4" i="1"/>
  <c r="D12" i="1"/>
  <c r="E11" i="1"/>
  <c r="F11" i="1" s="1"/>
  <c r="C12" i="1"/>
  <c r="E13" i="1"/>
  <c r="D14" i="1"/>
  <c r="F4" i="1" l="1"/>
  <c r="E6" i="1"/>
  <c r="E8" i="1" s="1"/>
  <c r="E12" i="1"/>
  <c r="F13" i="1"/>
  <c r="E14" i="1"/>
  <c r="G11" i="1"/>
  <c r="F6" i="1" l="1"/>
  <c r="F8" i="1" s="1"/>
  <c r="G4" i="1"/>
  <c r="G12" i="1" s="1"/>
  <c r="F12" i="1"/>
  <c r="H11" i="1"/>
  <c r="G13" i="1"/>
  <c r="F14" i="1"/>
  <c r="G6" i="1" l="1"/>
  <c r="G8" i="1" s="1"/>
  <c r="H4" i="1"/>
  <c r="H6" i="1" s="1"/>
  <c r="H8" i="1" s="1"/>
  <c r="H12" i="1"/>
  <c r="F19" i="1" s="1"/>
  <c r="G14" i="1"/>
  <c r="H13" i="1"/>
  <c r="H14" i="1" s="1"/>
  <c r="F20" i="1" s="1"/>
  <c r="D19" i="1" l="1"/>
  <c r="D20" i="1"/>
  <c r="E20" i="1" s="1"/>
  <c r="G20" i="1" s="1"/>
  <c r="H20" i="1" s="1"/>
  <c r="H15" i="1"/>
  <c r="H16" i="1" s="1"/>
  <c r="E19" i="1" l="1"/>
  <c r="G19" i="1" s="1"/>
  <c r="H19" i="1" s="1"/>
  <c r="D21" i="1"/>
</calcChain>
</file>

<file path=xl/sharedStrings.xml><?xml version="1.0" encoding="utf-8"?>
<sst xmlns="http://schemas.openxmlformats.org/spreadsheetml/2006/main" count="29" uniqueCount="26">
  <si>
    <t>ERHDC</t>
  </si>
  <si>
    <t>NBHDL</t>
  </si>
  <si>
    <t>OM&amp;A Costs</t>
  </si>
  <si>
    <t>2021</t>
  </si>
  <si>
    <t>2022</t>
  </si>
  <si>
    <t>2023*</t>
  </si>
  <si>
    <t>2024</t>
  </si>
  <si>
    <t>2025</t>
  </si>
  <si>
    <t>2026</t>
  </si>
  <si>
    <t>2027</t>
  </si>
  <si>
    <t>Status Quo OM&amp;A Costs</t>
  </si>
  <si>
    <t>Synergies</t>
  </si>
  <si>
    <t>Proposed OM&amp;A Costs</t>
  </si>
  <si>
    <t>*Amalgamation = partial year 2022 ~ full year 2023</t>
  </si>
  <si>
    <t>ERHDL Customers</t>
  </si>
  <si>
    <t>Avg. cost/customer</t>
  </si>
  <si>
    <t>NBHDL Customers</t>
  </si>
  <si>
    <t>New NBHDL Customer Count</t>
  </si>
  <si>
    <t>2020 Customers</t>
  </si>
  <si>
    <t>Proposed OM&amp;A Cost</t>
  </si>
  <si>
    <t>Proposed OM&amp;A Cost/Customer</t>
  </si>
  <si>
    <t>Status Quo - OM&amp;A / Customer</t>
  </si>
  <si>
    <t>Variance ($/Customer)</t>
  </si>
  <si>
    <t>Variance (%)</t>
  </si>
  <si>
    <t>ERHDL</t>
  </si>
  <si>
    <t>Table 6-1 - PH2 MAADs Application: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</si>
</sst>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[$$-409]#,##0.00_);\([$$-409]#,##0.0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sz val="12"/>
      <name val="Calibri"/>
      <family val="2"/>
      <scheme val="minor"/>
    </font>
    <font>
      <b/>
      <sz val="10"/>
      <name val="Arial"/>
      <family val="2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37" fontId="3" fillId="0" borderId="0" xfId="1" applyNumberFormat="1" applyFont="1"/>
    <xf numFmtId="37" fontId="3" fillId="0" borderId="0" xfId="1" applyNumberFormat="1" applyFont="1" applyFill="1"/>
    <xf numFmtId="37" fontId="3" fillId="0" borderId="1" xfId="1" applyNumberFormat="1" applyFont="1" applyBorder="1"/>
    <xf numFmtId="37" fontId="2" fillId="0" borderId="0" xfId="1" applyNumberFormat="1" applyFont="1"/>
    <xf numFmtId="0" fontId="5" fillId="0" borderId="0" xfId="0" applyFont="1"/>
    <xf numFmtId="0" fontId="4" fillId="0" borderId="0" xfId="0" applyFont="1"/>
    <xf numFmtId="165" fontId="4" fillId="0" borderId="0" xfId="1" applyNumberFormat="1" applyFont="1"/>
    <xf numFmtId="0" fontId="6" fillId="0" borderId="0" xfId="0" applyFont="1"/>
    <xf numFmtId="166" fontId="4" fillId="0" borderId="0" xfId="1" applyNumberFormat="1" applyFont="1"/>
    <xf numFmtId="166" fontId="7" fillId="0" borderId="0" xfId="1" applyNumberFormat="1" applyFont="1"/>
    <xf numFmtId="39" fontId="6" fillId="0" borderId="0" xfId="0" applyNumberFormat="1" applyFont="1"/>
    <xf numFmtId="165" fontId="4" fillId="0" borderId="0" xfId="0" applyNumberFormat="1" applyFont="1"/>
    <xf numFmtId="165" fontId="7" fillId="0" borderId="0" xfId="0" applyNumberFormat="1" applyFont="1"/>
    <xf numFmtId="0" fontId="7" fillId="0" borderId="0" xfId="0" applyFont="1" applyAlignment="1">
      <alignment vertical="center"/>
    </xf>
    <xf numFmtId="165" fontId="7" fillId="0" borderId="0" xfId="1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9" fontId="4" fillId="0" borderId="0" xfId="2" applyFont="1" applyAlignment="1">
      <alignment horizontal="center"/>
    </xf>
    <xf numFmtId="9" fontId="4" fillId="0" borderId="0" xfId="2" applyFont="1"/>
    <xf numFmtId="165" fontId="7" fillId="0" borderId="2" xfId="1" applyNumberFormat="1" applyFont="1" applyBorder="1"/>
    <xf numFmtId="37" fontId="3" fillId="0" borderId="0" xfId="0" applyNumberFormat="1" applyFont="1"/>
    <xf numFmtId="0" fontId="3" fillId="0" borderId="0" xfId="0" applyFont="1" applyBorder="1"/>
    <xf numFmtId="37" fontId="3" fillId="0" borderId="0" xfId="0" applyNumberFormat="1" applyFont="1" applyBorder="1"/>
    <xf numFmtId="10" fontId="3" fillId="0" borderId="0" xfId="2" applyNumberFormat="1" applyFont="1" applyBorder="1"/>
    <xf numFmtId="0" fontId="2" fillId="2" borderId="0" xfId="0" applyFont="1" applyFill="1" applyAlignment="1">
      <alignment horizontal="center"/>
    </xf>
    <xf numFmtId="166" fontId="7" fillId="3" borderId="0" xfId="1" applyNumberFormat="1" applyFont="1" applyFill="1"/>
    <xf numFmtId="164" fontId="3" fillId="0" borderId="0" xfId="1" applyFont="1"/>
    <xf numFmtId="164" fontId="3" fillId="0" borderId="0" xfId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A63F1-7590-4985-928B-75BD8D81DB3C}">
  <dimension ref="A1:P21"/>
  <sheetViews>
    <sheetView tabSelected="1" zoomScaleNormal="100" workbookViewId="0">
      <selection sqref="A1:H1"/>
    </sheetView>
  </sheetViews>
  <sheetFormatPr defaultColWidth="9" defaultRowHeight="13.2" x14ac:dyDescent="0.25"/>
  <cols>
    <col min="1" max="1" width="38.6640625" style="1" customWidth="1"/>
    <col min="2" max="2" width="10.33203125" style="1" bestFit="1" customWidth="1"/>
    <col min="3" max="3" width="8.33203125" style="1" customWidth="1"/>
    <col min="4" max="4" width="10.6640625" style="1" customWidth="1"/>
    <col min="5" max="5" width="13.44140625" style="1" customWidth="1"/>
    <col min="6" max="6" width="12" style="1" bestFit="1" customWidth="1"/>
    <col min="7" max="7" width="13.5546875" style="1" customWidth="1"/>
    <col min="8" max="8" width="10.88671875" style="1" bestFit="1" customWidth="1"/>
    <col min="9" max="9" width="7.6640625" style="1" bestFit="1" customWidth="1"/>
    <col min="10" max="10" width="10.33203125" style="1" bestFit="1" customWidth="1"/>
    <col min="11" max="11" width="13.109375" style="1" bestFit="1" customWidth="1"/>
    <col min="12" max="12" width="9.88671875" style="1" bestFit="1" customWidth="1"/>
    <col min="13" max="13" width="13.44140625" style="1" bestFit="1" customWidth="1"/>
    <col min="14" max="14" width="10.88671875" style="1" bestFit="1" customWidth="1"/>
    <col min="15" max="15" width="9.88671875" style="1" bestFit="1" customWidth="1"/>
    <col min="16" max="16" width="10.88671875" style="1" bestFit="1" customWidth="1"/>
    <col min="17" max="16384" width="9" style="1"/>
  </cols>
  <sheetData>
    <row r="1" spans="1:16" ht="12" customHeight="1" x14ac:dyDescent="0.25">
      <c r="A1" s="30" t="s">
        <v>25</v>
      </c>
      <c r="B1" s="30"/>
      <c r="C1" s="30"/>
      <c r="D1" s="30"/>
      <c r="E1" s="30"/>
      <c r="F1" s="30"/>
      <c r="G1" s="30"/>
      <c r="H1" s="30"/>
    </row>
    <row r="2" spans="1:16" x14ac:dyDescent="0.25">
      <c r="J2" s="27"/>
      <c r="K2" s="27"/>
      <c r="L2" s="27"/>
      <c r="M2" s="27"/>
      <c r="N2" s="27"/>
      <c r="O2" s="27"/>
    </row>
    <row r="3" spans="1:16" x14ac:dyDescent="0.25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  <c r="J3" s="27"/>
      <c r="K3" s="27"/>
      <c r="L3" s="27"/>
      <c r="M3" s="27"/>
      <c r="N3" s="27"/>
      <c r="O3" s="27"/>
    </row>
    <row r="4" spans="1:16" x14ac:dyDescent="0.25">
      <c r="A4" s="1" t="s">
        <v>0</v>
      </c>
      <c r="B4" s="6">
        <v>1573.4307744382661</v>
      </c>
      <c r="C4" s="6">
        <f>+B4*1.019</f>
        <v>1603.325959152593</v>
      </c>
      <c r="D4" s="6">
        <f>+C4*1.019</f>
        <v>1633.7891523764922</v>
      </c>
      <c r="E4" s="6">
        <f t="shared" ref="D4:H5" si="0">+D4*1.019</f>
        <v>1664.8311462716454</v>
      </c>
      <c r="F4" s="6">
        <f t="shared" si="0"/>
        <v>1696.4629380508065</v>
      </c>
      <c r="G4" s="6">
        <f t="shared" si="0"/>
        <v>1728.6957338737718</v>
      </c>
      <c r="H4" s="6">
        <f t="shared" si="0"/>
        <v>1761.5409528173734</v>
      </c>
      <c r="J4" s="28"/>
      <c r="K4" s="29"/>
      <c r="L4" s="28"/>
      <c r="M4" s="28"/>
      <c r="N4" s="28"/>
      <c r="O4" s="27"/>
    </row>
    <row r="5" spans="1:16" x14ac:dyDescent="0.25">
      <c r="A5" s="1" t="s">
        <v>1</v>
      </c>
      <c r="B5" s="5">
        <v>7815.9405223387257</v>
      </c>
      <c r="C5" s="5">
        <v>7911.8012740808872</v>
      </c>
      <c r="D5" s="5">
        <f>+C5*1.019-3</f>
        <v>8059.1254982884229</v>
      </c>
      <c r="E5" s="5">
        <f t="shared" si="0"/>
        <v>8212.2488827559027</v>
      </c>
      <c r="F5" s="5">
        <f t="shared" si="0"/>
        <v>8368.281611528264</v>
      </c>
      <c r="G5" s="5">
        <f t="shared" si="0"/>
        <v>8527.2789621473003</v>
      </c>
      <c r="H5" s="5">
        <f t="shared" si="0"/>
        <v>8689.2972624280974</v>
      </c>
      <c r="J5" s="33"/>
      <c r="K5" s="33"/>
      <c r="L5" s="33"/>
      <c r="M5" s="33"/>
      <c r="N5" s="28"/>
      <c r="O5" s="28"/>
      <c r="P5" s="26"/>
    </row>
    <row r="6" spans="1:16" x14ac:dyDescent="0.25">
      <c r="A6" s="1" t="s">
        <v>10</v>
      </c>
      <c r="B6" s="7">
        <f>SUM(B4:B5)</f>
        <v>9389.3712967769916</v>
      </c>
      <c r="C6" s="7">
        <f t="shared" ref="C6:H6" si="1">SUM(C4:C5)</f>
        <v>9515.1272332334811</v>
      </c>
      <c r="D6" s="7">
        <f t="shared" si="1"/>
        <v>9692.9146506649158</v>
      </c>
      <c r="E6" s="7">
        <f t="shared" si="1"/>
        <v>9877.0800290275474</v>
      </c>
      <c r="F6" s="7">
        <f t="shared" si="1"/>
        <v>10064.744549579071</v>
      </c>
      <c r="G6" s="7">
        <f t="shared" si="1"/>
        <v>10255.974696021072</v>
      </c>
      <c r="H6" s="7">
        <f t="shared" si="1"/>
        <v>10450.838215245471</v>
      </c>
      <c r="J6" s="33"/>
      <c r="K6" s="33"/>
      <c r="L6" s="33"/>
      <c r="M6" s="33"/>
      <c r="N6" s="28"/>
      <c r="O6" s="28"/>
      <c r="P6" s="26"/>
    </row>
    <row r="7" spans="1:16" x14ac:dyDescent="0.25">
      <c r="A7" s="1" t="s">
        <v>11</v>
      </c>
      <c r="B7" s="5">
        <v>75</v>
      </c>
      <c r="C7" s="5">
        <v>-572.35825109118332</v>
      </c>
      <c r="D7" s="6">
        <v>-656.93727490427739</v>
      </c>
      <c r="E7" s="5">
        <v>-666.54899804312902</v>
      </c>
      <c r="F7" s="5">
        <v>-676.19381289964645</v>
      </c>
      <c r="G7" s="5">
        <v>-685.87211657444197</v>
      </c>
      <c r="H7" s="5">
        <v>-685.87211657444197</v>
      </c>
      <c r="J7" s="33"/>
      <c r="K7" s="33"/>
      <c r="L7" s="33"/>
      <c r="M7" s="33"/>
      <c r="N7" s="27"/>
      <c r="O7" s="27"/>
    </row>
    <row r="8" spans="1:16" x14ac:dyDescent="0.25">
      <c r="A8" s="2" t="s">
        <v>12</v>
      </c>
      <c r="B8" s="8">
        <f>SUM(B6:B7)</f>
        <v>9464.3712967769916</v>
      </c>
      <c r="C8" s="8">
        <f t="shared" ref="C8:H8" si="2">SUM(C6:C7)</f>
        <v>8942.7689821422973</v>
      </c>
      <c r="D8" s="8">
        <f t="shared" si="2"/>
        <v>9035.9773757606381</v>
      </c>
      <c r="E8" s="8">
        <f t="shared" si="2"/>
        <v>9210.531030984419</v>
      </c>
      <c r="F8" s="8">
        <f t="shared" si="2"/>
        <v>9388.5507366794245</v>
      </c>
      <c r="G8" s="8">
        <f t="shared" si="2"/>
        <v>9570.1025794466295</v>
      </c>
      <c r="H8" s="8">
        <f t="shared" si="2"/>
        <v>9764.9660986710278</v>
      </c>
      <c r="J8" s="32"/>
      <c r="K8" s="32"/>
      <c r="L8" s="32"/>
      <c r="M8" s="32"/>
    </row>
    <row r="9" spans="1:16" x14ac:dyDescent="0.25">
      <c r="A9" s="9" t="s">
        <v>13</v>
      </c>
      <c r="B9" s="5"/>
      <c r="C9" s="5"/>
      <c r="D9" s="5"/>
      <c r="E9" s="5"/>
      <c r="F9" s="5"/>
      <c r="G9" s="5"/>
      <c r="H9" s="5"/>
      <c r="J9" s="32"/>
      <c r="K9" s="32"/>
      <c r="L9" s="32"/>
      <c r="M9" s="32"/>
    </row>
    <row r="10" spans="1:16" x14ac:dyDescent="0.25">
      <c r="B10" s="6"/>
      <c r="C10" s="6"/>
      <c r="J10" s="32"/>
      <c r="K10" s="32"/>
      <c r="L10" s="32"/>
      <c r="M10" s="32"/>
    </row>
    <row r="11" spans="1:16" ht="15.6" x14ac:dyDescent="0.3">
      <c r="A11" s="10" t="s">
        <v>14</v>
      </c>
      <c r="B11" s="11">
        <f>B19</f>
        <v>3328</v>
      </c>
      <c r="C11" s="11">
        <f>+B11</f>
        <v>3328</v>
      </c>
      <c r="D11" s="11">
        <f t="shared" ref="D11:H11" si="3">+C11</f>
        <v>3328</v>
      </c>
      <c r="E11" s="11">
        <f t="shared" si="3"/>
        <v>3328</v>
      </c>
      <c r="F11" s="11">
        <f t="shared" si="3"/>
        <v>3328</v>
      </c>
      <c r="G11" s="11">
        <f t="shared" si="3"/>
        <v>3328</v>
      </c>
      <c r="H11" s="11">
        <f t="shared" si="3"/>
        <v>3328</v>
      </c>
      <c r="I11" s="12"/>
      <c r="J11" s="32"/>
      <c r="K11" s="32"/>
      <c r="L11" s="32"/>
      <c r="M11" s="32"/>
    </row>
    <row r="12" spans="1:16" ht="15.6" x14ac:dyDescent="0.3">
      <c r="A12" s="10" t="s">
        <v>15</v>
      </c>
      <c r="B12" s="13">
        <f t="shared" ref="B12:H12" si="4">(B4*1000)/B11</f>
        <v>472.78568943457515</v>
      </c>
      <c r="C12" s="13">
        <f t="shared" si="4"/>
        <v>481.76861753383207</v>
      </c>
      <c r="D12" s="13">
        <f t="shared" si="4"/>
        <v>490.92222126697482</v>
      </c>
      <c r="E12" s="13">
        <f t="shared" si="4"/>
        <v>500.24974347104728</v>
      </c>
      <c r="F12" s="13">
        <f t="shared" si="4"/>
        <v>509.75448859699713</v>
      </c>
      <c r="G12" s="13">
        <f t="shared" si="4"/>
        <v>519.4398238803401</v>
      </c>
      <c r="H12" s="14">
        <f t="shared" si="4"/>
        <v>529.30918053406651</v>
      </c>
      <c r="I12" s="15"/>
      <c r="J12" s="32"/>
      <c r="K12" s="32"/>
      <c r="L12" s="32"/>
      <c r="M12" s="32"/>
    </row>
    <row r="13" spans="1:16" ht="15.6" x14ac:dyDescent="0.3">
      <c r="A13" s="10" t="s">
        <v>16</v>
      </c>
      <c r="B13" s="11">
        <f>B20</f>
        <v>24290</v>
      </c>
      <c r="C13" s="11">
        <f>+B13</f>
        <v>24290</v>
      </c>
      <c r="D13" s="11">
        <f t="shared" ref="D13:H13" si="5">+C13</f>
        <v>24290</v>
      </c>
      <c r="E13" s="11">
        <f t="shared" si="5"/>
        <v>24290</v>
      </c>
      <c r="F13" s="11">
        <f t="shared" si="5"/>
        <v>24290</v>
      </c>
      <c r="G13" s="11">
        <f t="shared" si="5"/>
        <v>24290</v>
      </c>
      <c r="H13" s="11">
        <f t="shared" si="5"/>
        <v>24290</v>
      </c>
      <c r="I13" s="12"/>
      <c r="J13" s="32"/>
      <c r="K13" s="32"/>
      <c r="L13" s="32"/>
      <c r="M13" s="32"/>
    </row>
    <row r="14" spans="1:16" ht="15.6" x14ac:dyDescent="0.3">
      <c r="A14" s="10" t="s">
        <v>15</v>
      </c>
      <c r="B14" s="13">
        <f t="shared" ref="B14:H14" si="6">(B5*1000)/B13</f>
        <v>321.77606102670751</v>
      </c>
      <c r="C14" s="13">
        <f t="shared" si="6"/>
        <v>325.72257200827039</v>
      </c>
      <c r="D14" s="13">
        <f t="shared" si="6"/>
        <v>331.78779326012443</v>
      </c>
      <c r="E14" s="13">
        <f t="shared" si="6"/>
        <v>338.09176133206682</v>
      </c>
      <c r="F14" s="13">
        <f t="shared" si="6"/>
        <v>344.51550479737608</v>
      </c>
      <c r="G14" s="13">
        <f t="shared" si="6"/>
        <v>351.06129938852621</v>
      </c>
      <c r="H14" s="14">
        <f t="shared" si="6"/>
        <v>357.73146407690808</v>
      </c>
      <c r="I14" s="15"/>
    </row>
    <row r="15" spans="1:16" ht="15.6" x14ac:dyDescent="0.3">
      <c r="A15" s="10" t="s">
        <v>17</v>
      </c>
      <c r="B15" s="11"/>
      <c r="C15" s="10"/>
      <c r="D15" s="10"/>
      <c r="E15" s="10"/>
      <c r="F15" s="10"/>
      <c r="G15" s="16"/>
      <c r="H15" s="17">
        <f>H11+H13</f>
        <v>27618</v>
      </c>
      <c r="I15" s="12"/>
    </row>
    <row r="16" spans="1:16" ht="15.6" x14ac:dyDescent="0.3">
      <c r="A16" s="10" t="s">
        <v>15</v>
      </c>
      <c r="B16" s="11"/>
      <c r="C16" s="10"/>
      <c r="D16" s="10"/>
      <c r="E16" s="10"/>
      <c r="F16" s="10"/>
      <c r="G16" s="13"/>
      <c r="H16" s="14">
        <f>(H8*1000)/H15</f>
        <v>353.57252873745489</v>
      </c>
      <c r="I16" s="15"/>
    </row>
    <row r="17" spans="1:9" ht="15.6" x14ac:dyDescent="0.3">
      <c r="A17" s="10"/>
      <c r="B17" s="11"/>
      <c r="C17" s="10"/>
      <c r="D17" s="10"/>
      <c r="E17" s="10"/>
      <c r="F17" s="10"/>
      <c r="G17" s="10"/>
      <c r="H17" s="10"/>
      <c r="I17" s="12"/>
    </row>
    <row r="18" spans="1:9" s="22" customFormat="1" ht="52.8" x14ac:dyDescent="0.3">
      <c r="A18" s="18"/>
      <c r="B18" s="19" t="s">
        <v>18</v>
      </c>
      <c r="C18" s="18"/>
      <c r="D18" s="20" t="s">
        <v>19</v>
      </c>
      <c r="E18" s="20" t="s">
        <v>20</v>
      </c>
      <c r="F18" s="20" t="s">
        <v>21</v>
      </c>
      <c r="G18" s="20" t="s">
        <v>22</v>
      </c>
      <c r="H18" s="20" t="s">
        <v>23</v>
      </c>
      <c r="I18" s="21"/>
    </row>
    <row r="19" spans="1:9" ht="15.6" x14ac:dyDescent="0.3">
      <c r="A19" s="2" t="s">
        <v>24</v>
      </c>
      <c r="B19" s="11">
        <v>3328</v>
      </c>
      <c r="C19" s="23">
        <f>+B19/B21</f>
        <v>0.12050112245636903</v>
      </c>
      <c r="D19" s="5">
        <f>C19*($H$8*1000)</f>
        <v>1176689.3756382498</v>
      </c>
      <c r="E19" s="13">
        <f>+D19/B19</f>
        <v>353.57252873745489</v>
      </c>
      <c r="F19" s="13">
        <f>H12</f>
        <v>529.30918053406651</v>
      </c>
      <c r="G19" s="31">
        <f>+E19-F19</f>
        <v>-175.73665179661162</v>
      </c>
      <c r="H19" s="24">
        <f>+G19/F19</f>
        <v>-0.33201134282102474</v>
      </c>
      <c r="I19" s="12"/>
    </row>
    <row r="20" spans="1:9" ht="15.6" x14ac:dyDescent="0.3">
      <c r="A20" s="2" t="s">
        <v>1</v>
      </c>
      <c r="B20" s="11">
        <v>24290</v>
      </c>
      <c r="C20" s="23">
        <f>+B20/B21</f>
        <v>0.87949887754363099</v>
      </c>
      <c r="D20" s="5">
        <f>C20*($H$8*1000)</f>
        <v>8588276.7230327781</v>
      </c>
      <c r="E20" s="13">
        <f>+D20/B20</f>
        <v>353.57252873745483</v>
      </c>
      <c r="F20" s="13">
        <f>H14</f>
        <v>357.73146407690808</v>
      </c>
      <c r="G20" s="31">
        <f>+E20-F20</f>
        <v>-4.1589353394532509</v>
      </c>
      <c r="H20" s="24">
        <f>+G20/F20</f>
        <v>-1.1625858380070053E-2</v>
      </c>
      <c r="I20" s="12"/>
    </row>
    <row r="21" spans="1:9" ht="16.2" thickBot="1" x14ac:dyDescent="0.35">
      <c r="A21" s="10"/>
      <c r="B21" s="25">
        <f>SUM(B19:B20)</f>
        <v>27618</v>
      </c>
      <c r="C21" s="23">
        <f>SUM(C19:C20)</f>
        <v>1</v>
      </c>
      <c r="D21" s="25">
        <f>SUM(D19:D20)</f>
        <v>9764966.0986710284</v>
      </c>
      <c r="E21" s="10"/>
      <c r="F21" s="10"/>
      <c r="G21" s="10"/>
      <c r="H21" s="10"/>
      <c r="I21" s="12"/>
    </row>
  </sheetData>
  <mergeCells count="1">
    <mergeCell ref="A1:H1"/>
  </mergeCells>
  <pageMargins left="0.7" right="0.7" top="0.75" bottom="0.75" header="0.3" footer="0.3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Tables_MAADs_PH2 Appl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Casson</dc:creator>
  <cp:lastModifiedBy>Melissa Casson</cp:lastModifiedBy>
  <dcterms:created xsi:type="dcterms:W3CDTF">2022-02-09T18:32:48Z</dcterms:created>
  <dcterms:modified xsi:type="dcterms:W3CDTF">2022-02-09T19:38:05Z</dcterms:modified>
</cp:coreProperties>
</file>