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comments1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readedComments/threadedComment11.xml" ContentType="application/vnd.ms-excel.threadedcomment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weave\Documents\Enbridge\Analysis\"/>
    </mc:Choice>
  </mc:AlternateContent>
  <xr:revisionPtr revIDLastSave="0" documentId="13_ncr:1_{002D2585-672B-4A0A-B584-6A40DDD944F8}" xr6:coauthVersionLast="47" xr6:coauthVersionMax="47" xr10:uidLastSave="{00000000-0000-0000-0000-000000000000}"/>
  <bookViews>
    <workbookView xWindow="-108" yWindow="-108" windowWidth="23256" windowHeight="12456" tabRatio="885" xr2:uid="{306587FF-D244-412A-A3AE-5B3EFF94597D}"/>
  </bookViews>
  <sheets>
    <sheet name="Xp1" sheetId="74" r:id="rId1"/>
    <sheet name="Xp20" sheetId="75" r:id="rId2"/>
    <sheet name="Am1-10yr" sheetId="86" r:id="rId3"/>
    <sheet name="Am20-10yr" sheetId="72" r:id="rId4"/>
    <sheet name="Am20-5yr" sheetId="71" r:id="rId5"/>
    <sheet name="Am20-16yr" sheetId="76" r:id="rId6"/>
    <sheet name="Am20-10yr-4%" sheetId="77" r:id="rId7"/>
    <sheet name="Am20-10yr-2X$" sheetId="81" r:id="rId8"/>
    <sheet name="Am20-10yr-1.2X$10" sheetId="80" r:id="rId9"/>
    <sheet name="Am20-10yr-1.2X$5" sheetId="83" r:id="rId10"/>
    <sheet name="Am20-10yr-1.2X$16" sheetId="84" r:id="rId11"/>
    <sheet name="C-1yr" sheetId="36" r:id="rId12"/>
    <sheet name="C-20yr" sheetId="42" r:id="rId13"/>
    <sheet name="C-20yrTerm" sheetId="53" r:id="rId14"/>
    <sheet name="C-20yrCofC" sheetId="54" r:id="rId15"/>
    <sheet name="C-20yr2X1.2X" sheetId="82" r:id="rId16"/>
    <sheet name="Portfolio$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53" i="75" l="1"/>
  <c r="AN53" i="75"/>
  <c r="AM53" i="75"/>
  <c r="AL53" i="75"/>
  <c r="AK53" i="75"/>
  <c r="AJ53" i="75"/>
  <c r="AI53" i="75"/>
  <c r="AH53" i="75"/>
  <c r="AG53" i="75"/>
  <c r="AF53" i="75"/>
  <c r="AE53" i="75"/>
  <c r="AD53" i="75"/>
  <c r="AC53" i="75"/>
  <c r="AB53" i="75"/>
  <c r="AA53" i="75"/>
  <c r="Z53" i="75"/>
  <c r="Y53" i="75"/>
  <c r="X53" i="75"/>
  <c r="W53" i="75"/>
  <c r="V53" i="75"/>
  <c r="U53" i="75"/>
  <c r="T53" i="75"/>
  <c r="S53" i="75"/>
  <c r="R53" i="75"/>
  <c r="Q53" i="75"/>
  <c r="P53" i="75"/>
  <c r="O53" i="75"/>
  <c r="N53" i="75"/>
  <c r="M53" i="75"/>
  <c r="L53" i="75"/>
  <c r="K53" i="75"/>
  <c r="J53" i="75"/>
  <c r="I53" i="75"/>
  <c r="H53" i="75"/>
  <c r="G53" i="75"/>
  <c r="AO53" i="86"/>
  <c r="AN53" i="86"/>
  <c r="AM53" i="86"/>
  <c r="AL53" i="86"/>
  <c r="AK53" i="86"/>
  <c r="AJ53" i="86"/>
  <c r="AI53" i="86"/>
  <c r="AH53" i="86"/>
  <c r="AG53" i="86"/>
  <c r="AF53" i="86"/>
  <c r="AE53" i="86"/>
  <c r="AD53" i="86"/>
  <c r="AC53" i="86"/>
  <c r="AB53" i="86"/>
  <c r="AA53" i="86"/>
  <c r="Z53" i="86"/>
  <c r="Y53" i="86"/>
  <c r="X53" i="86"/>
  <c r="W53" i="86"/>
  <c r="V53" i="86"/>
  <c r="U53" i="86"/>
  <c r="T53" i="86"/>
  <c r="S53" i="86"/>
  <c r="R53" i="86"/>
  <c r="Q53" i="86"/>
  <c r="P53" i="86"/>
  <c r="O53" i="86"/>
  <c r="N53" i="86"/>
  <c r="M53" i="86"/>
  <c r="L53" i="86"/>
  <c r="K53" i="86"/>
  <c r="J53" i="86"/>
  <c r="I53" i="86"/>
  <c r="H53" i="86"/>
  <c r="G53" i="86"/>
  <c r="AO53" i="72"/>
  <c r="AN53" i="72"/>
  <c r="AM53" i="72"/>
  <c r="AL53" i="72"/>
  <c r="AK53" i="72"/>
  <c r="AJ53" i="72"/>
  <c r="AI53" i="72"/>
  <c r="AH53" i="72"/>
  <c r="AG53" i="72"/>
  <c r="AF53" i="72"/>
  <c r="AE53" i="72"/>
  <c r="AD53" i="72"/>
  <c r="AC53" i="72"/>
  <c r="AB53" i="72"/>
  <c r="AA53" i="72"/>
  <c r="Z53" i="72"/>
  <c r="Y53" i="72"/>
  <c r="X53" i="72"/>
  <c r="W53" i="72"/>
  <c r="V53" i="72"/>
  <c r="U53" i="72"/>
  <c r="T53" i="72"/>
  <c r="S53" i="72"/>
  <c r="R53" i="72"/>
  <c r="Q53" i="72"/>
  <c r="P53" i="72"/>
  <c r="O53" i="72"/>
  <c r="N53" i="72"/>
  <c r="M53" i="72"/>
  <c r="L53" i="72"/>
  <c r="K53" i="72"/>
  <c r="J53" i="72"/>
  <c r="I53" i="72"/>
  <c r="H53" i="72"/>
  <c r="G53" i="72"/>
  <c r="AO53" i="71"/>
  <c r="AN53" i="71"/>
  <c r="AM53" i="71"/>
  <c r="AL53" i="71"/>
  <c r="AK53" i="71"/>
  <c r="AJ53" i="71"/>
  <c r="AI53" i="71"/>
  <c r="AH53" i="71"/>
  <c r="AG53" i="71"/>
  <c r="AF53" i="71"/>
  <c r="AE53" i="71"/>
  <c r="AD53" i="71"/>
  <c r="AC53" i="71"/>
  <c r="AB53" i="71"/>
  <c r="AA53" i="71"/>
  <c r="Z53" i="71"/>
  <c r="Y53" i="71"/>
  <c r="X53" i="71"/>
  <c r="W53" i="71"/>
  <c r="V53" i="71"/>
  <c r="U53" i="71"/>
  <c r="T53" i="71"/>
  <c r="S53" i="71"/>
  <c r="R53" i="71"/>
  <c r="Q53" i="71"/>
  <c r="P53" i="71"/>
  <c r="O53" i="71"/>
  <c r="N53" i="71"/>
  <c r="M53" i="71"/>
  <c r="L53" i="71"/>
  <c r="K53" i="71"/>
  <c r="J53" i="71"/>
  <c r="I53" i="71"/>
  <c r="H53" i="71"/>
  <c r="G53" i="71"/>
  <c r="AO53" i="76"/>
  <c r="AN53" i="76"/>
  <c r="AM53" i="76"/>
  <c r="AL53" i="76"/>
  <c r="AK53" i="76"/>
  <c r="AJ53" i="76"/>
  <c r="AI53" i="76"/>
  <c r="AH53" i="76"/>
  <c r="AG53" i="76"/>
  <c r="AF53" i="76"/>
  <c r="AE53" i="76"/>
  <c r="AD53" i="76"/>
  <c r="AC53" i="76"/>
  <c r="AB53" i="76"/>
  <c r="AA53" i="76"/>
  <c r="Z53" i="76"/>
  <c r="Y53" i="76"/>
  <c r="X53" i="76"/>
  <c r="W53" i="76"/>
  <c r="V53" i="76"/>
  <c r="U53" i="76"/>
  <c r="T53" i="76"/>
  <c r="S53" i="76"/>
  <c r="R53" i="76"/>
  <c r="Q53" i="76"/>
  <c r="P53" i="76"/>
  <c r="O53" i="76"/>
  <c r="N53" i="76"/>
  <c r="M53" i="76"/>
  <c r="L53" i="76"/>
  <c r="K53" i="76"/>
  <c r="J53" i="76"/>
  <c r="I53" i="76"/>
  <c r="H53" i="76"/>
  <c r="G53" i="76"/>
  <c r="AO53" i="77"/>
  <c r="AN53" i="77"/>
  <c r="AM53" i="77"/>
  <c r="AL53" i="77"/>
  <c r="AK53" i="77"/>
  <c r="AJ53" i="77"/>
  <c r="AI53" i="77"/>
  <c r="AH53" i="77"/>
  <c r="AG53" i="77"/>
  <c r="AF53" i="77"/>
  <c r="AE53" i="77"/>
  <c r="AD53" i="77"/>
  <c r="AC53" i="77"/>
  <c r="AB53" i="77"/>
  <c r="AA53" i="77"/>
  <c r="Z53" i="77"/>
  <c r="Y53" i="77"/>
  <c r="X53" i="77"/>
  <c r="W53" i="77"/>
  <c r="V53" i="77"/>
  <c r="U53" i="77"/>
  <c r="T53" i="77"/>
  <c r="S53" i="77"/>
  <c r="R53" i="77"/>
  <c r="Q53" i="77"/>
  <c r="P53" i="77"/>
  <c r="O53" i="77"/>
  <c r="N53" i="77"/>
  <c r="M53" i="77"/>
  <c r="L53" i="77"/>
  <c r="K53" i="77"/>
  <c r="J53" i="77"/>
  <c r="I53" i="77"/>
  <c r="H53" i="77"/>
  <c r="G53" i="77"/>
  <c r="AO53" i="81"/>
  <c r="AN53" i="81"/>
  <c r="AM53" i="81"/>
  <c r="AL53" i="81"/>
  <c r="AK53" i="81"/>
  <c r="AJ53" i="81"/>
  <c r="AI53" i="81"/>
  <c r="AH53" i="81"/>
  <c r="AG53" i="81"/>
  <c r="AF53" i="81"/>
  <c r="AE53" i="81"/>
  <c r="AD53" i="81"/>
  <c r="AC53" i="81"/>
  <c r="AB53" i="81"/>
  <c r="AA53" i="81"/>
  <c r="Z53" i="81"/>
  <c r="Y53" i="81"/>
  <c r="X53" i="81"/>
  <c r="W53" i="81"/>
  <c r="V53" i="81"/>
  <c r="U53" i="81"/>
  <c r="T53" i="81"/>
  <c r="S53" i="81"/>
  <c r="R53" i="81"/>
  <c r="Q53" i="81"/>
  <c r="P53" i="81"/>
  <c r="O53" i="81"/>
  <c r="N53" i="81"/>
  <c r="M53" i="81"/>
  <c r="L53" i="81"/>
  <c r="K53" i="81"/>
  <c r="J53" i="81"/>
  <c r="I53" i="81"/>
  <c r="H53" i="81"/>
  <c r="G53" i="81"/>
  <c r="AO53" i="80"/>
  <c r="AN53" i="80"/>
  <c r="AM53" i="80"/>
  <c r="AL53" i="80"/>
  <c r="AK53" i="80"/>
  <c r="AJ53" i="80"/>
  <c r="AI53" i="80"/>
  <c r="AH53" i="80"/>
  <c r="AG53" i="80"/>
  <c r="AF53" i="80"/>
  <c r="AE53" i="80"/>
  <c r="AD53" i="80"/>
  <c r="AC53" i="80"/>
  <c r="AB53" i="80"/>
  <c r="AA53" i="80"/>
  <c r="Z53" i="80"/>
  <c r="Y53" i="80"/>
  <c r="X53" i="80"/>
  <c r="W53" i="80"/>
  <c r="V53" i="80"/>
  <c r="U53" i="80"/>
  <c r="T53" i="80"/>
  <c r="S53" i="80"/>
  <c r="R53" i="80"/>
  <c r="Q53" i="80"/>
  <c r="P53" i="80"/>
  <c r="O53" i="80"/>
  <c r="N53" i="80"/>
  <c r="M53" i="80"/>
  <c r="L53" i="80"/>
  <c r="K53" i="80"/>
  <c r="J53" i="80"/>
  <c r="I53" i="80"/>
  <c r="H53" i="80"/>
  <c r="G53" i="80"/>
  <c r="AO53" i="83"/>
  <c r="AN53" i="83"/>
  <c r="AM53" i="83"/>
  <c r="AL53" i="83"/>
  <c r="AK53" i="83"/>
  <c r="AJ53" i="83"/>
  <c r="AI53" i="83"/>
  <c r="AH53" i="83"/>
  <c r="AG53" i="83"/>
  <c r="AF53" i="83"/>
  <c r="AE53" i="83"/>
  <c r="AD53" i="83"/>
  <c r="AC53" i="83"/>
  <c r="AB53" i="83"/>
  <c r="AA53" i="83"/>
  <c r="Z53" i="83"/>
  <c r="Y53" i="83"/>
  <c r="X53" i="83"/>
  <c r="W53" i="83"/>
  <c r="V53" i="83"/>
  <c r="U53" i="83"/>
  <c r="T53" i="83"/>
  <c r="S53" i="83"/>
  <c r="R53" i="83"/>
  <c r="Q53" i="83"/>
  <c r="P53" i="83"/>
  <c r="O53" i="83"/>
  <c r="N53" i="83"/>
  <c r="M53" i="83"/>
  <c r="L53" i="83"/>
  <c r="K53" i="83"/>
  <c r="J53" i="83"/>
  <c r="I53" i="83"/>
  <c r="H53" i="83"/>
  <c r="G53" i="83"/>
  <c r="AO53" i="84"/>
  <c r="AN53" i="84"/>
  <c r="AM53" i="84"/>
  <c r="AL53" i="84"/>
  <c r="AK53" i="84"/>
  <c r="AJ53" i="84"/>
  <c r="AI53" i="84"/>
  <c r="AH53" i="84"/>
  <c r="AG53" i="84"/>
  <c r="AF53" i="84"/>
  <c r="AE53" i="84"/>
  <c r="AD53" i="84"/>
  <c r="AC53" i="84"/>
  <c r="AB53" i="84"/>
  <c r="AA53" i="84"/>
  <c r="Z53" i="84"/>
  <c r="Y53" i="84"/>
  <c r="X53" i="84"/>
  <c r="W53" i="84"/>
  <c r="V53" i="84"/>
  <c r="U53" i="84"/>
  <c r="T53" i="84"/>
  <c r="S53" i="84"/>
  <c r="R53" i="84"/>
  <c r="Q53" i="84"/>
  <c r="P53" i="84"/>
  <c r="O53" i="84"/>
  <c r="N53" i="84"/>
  <c r="M53" i="84"/>
  <c r="L53" i="84"/>
  <c r="K53" i="84"/>
  <c r="J53" i="84"/>
  <c r="I53" i="84"/>
  <c r="H53" i="84"/>
  <c r="G53" i="84"/>
  <c r="AO53" i="74"/>
  <c r="AN53" i="74"/>
  <c r="AM53" i="74"/>
  <c r="AL53" i="74"/>
  <c r="AK53" i="74"/>
  <c r="AJ53" i="74"/>
  <c r="AI53" i="74"/>
  <c r="AH53" i="74"/>
  <c r="AG53" i="74"/>
  <c r="AF53" i="74"/>
  <c r="AE53" i="74"/>
  <c r="AD53" i="74"/>
  <c r="AC53" i="74"/>
  <c r="AB53" i="74"/>
  <c r="AA53" i="74"/>
  <c r="Z53" i="74"/>
  <c r="Y53" i="74"/>
  <c r="X53" i="74"/>
  <c r="W53" i="74"/>
  <c r="V53" i="74"/>
  <c r="U53" i="74"/>
  <c r="T53" i="74"/>
  <c r="S53" i="74"/>
  <c r="R53" i="74"/>
  <c r="Q53" i="74"/>
  <c r="P53" i="74"/>
  <c r="O53" i="74"/>
  <c r="N53" i="74"/>
  <c r="M53" i="74"/>
  <c r="L53" i="74"/>
  <c r="K53" i="74"/>
  <c r="J53" i="74"/>
  <c r="I53" i="74"/>
  <c r="H53" i="74"/>
  <c r="G53" i="74"/>
  <c r="F53" i="75"/>
  <c r="F53" i="86"/>
  <c r="F53" i="72"/>
  <c r="F53" i="71"/>
  <c r="F53" i="76"/>
  <c r="F53" i="77"/>
  <c r="F53" i="81"/>
  <c r="F53" i="80"/>
  <c r="F53" i="83"/>
  <c r="F53" i="84"/>
  <c r="F53" i="74"/>
  <c r="E14" i="36"/>
  <c r="N14" i="36"/>
  <c r="M14" i="36"/>
  <c r="L14" i="36"/>
  <c r="K14" i="36"/>
  <c r="J14" i="36"/>
  <c r="I14" i="36"/>
  <c r="H14" i="36"/>
  <c r="G14" i="36"/>
  <c r="F14" i="36"/>
  <c r="N13" i="36"/>
  <c r="M13" i="36"/>
  <c r="L13" i="36"/>
  <c r="K13" i="36"/>
  <c r="J13" i="36"/>
  <c r="I13" i="36"/>
  <c r="H13" i="36"/>
  <c r="G13" i="36"/>
  <c r="F13" i="36"/>
  <c r="E13" i="36"/>
  <c r="N12" i="36"/>
  <c r="M12" i="36"/>
  <c r="L12" i="36"/>
  <c r="K12" i="36"/>
  <c r="J12" i="36"/>
  <c r="I12" i="36"/>
  <c r="H12" i="36"/>
  <c r="G12" i="36"/>
  <c r="F12" i="36"/>
  <c r="E12" i="36"/>
  <c r="N11" i="36"/>
  <c r="M11" i="36"/>
  <c r="L11" i="36"/>
  <c r="K11" i="36"/>
  <c r="J11" i="36"/>
  <c r="I11" i="36"/>
  <c r="H11" i="36"/>
  <c r="G11" i="36"/>
  <c r="F11" i="36"/>
  <c r="E11" i="36"/>
  <c r="N10" i="36"/>
  <c r="M10" i="36"/>
  <c r="L10" i="36"/>
  <c r="K10" i="36"/>
  <c r="J10" i="36"/>
  <c r="I10" i="36"/>
  <c r="H10" i="36"/>
  <c r="G10" i="36"/>
  <c r="F10" i="36"/>
  <c r="E10" i="36"/>
  <c r="D14" i="36"/>
  <c r="D11" i="36"/>
  <c r="N8" i="36"/>
  <c r="M8" i="36"/>
  <c r="L8" i="36"/>
  <c r="K8" i="36"/>
  <c r="J8" i="36"/>
  <c r="I8" i="36"/>
  <c r="H8" i="36"/>
  <c r="G8" i="36"/>
  <c r="F8" i="36"/>
  <c r="E8" i="36"/>
  <c r="D8" i="36"/>
  <c r="N5" i="36"/>
  <c r="M5" i="36"/>
  <c r="L5" i="36"/>
  <c r="K5" i="36"/>
  <c r="J5" i="36"/>
  <c r="I5" i="36"/>
  <c r="H5" i="36"/>
  <c r="G5" i="36"/>
  <c r="F5" i="36"/>
  <c r="E5" i="36"/>
  <c r="D5" i="36"/>
  <c r="AO51" i="75"/>
  <c r="AN51" i="75"/>
  <c r="AM51" i="75"/>
  <c r="AL51" i="75"/>
  <c r="AK51" i="75"/>
  <c r="AJ51" i="75"/>
  <c r="AI51" i="75"/>
  <c r="AH51" i="75"/>
  <c r="AG51" i="75"/>
  <c r="AF51" i="75"/>
  <c r="AE51" i="75"/>
  <c r="AD51" i="75"/>
  <c r="AC51" i="75"/>
  <c r="AB51" i="75"/>
  <c r="AA51" i="75"/>
  <c r="Z51" i="75"/>
  <c r="Y51" i="75"/>
  <c r="X51" i="75"/>
  <c r="W51" i="75"/>
  <c r="V51" i="75"/>
  <c r="U51" i="75"/>
  <c r="T51" i="75"/>
  <c r="S51" i="75"/>
  <c r="R51" i="75"/>
  <c r="Q51" i="75"/>
  <c r="P51" i="75"/>
  <c r="O51" i="75"/>
  <c r="N51" i="75"/>
  <c r="M51" i="75"/>
  <c r="L51" i="75"/>
  <c r="K51" i="75"/>
  <c r="J51" i="75"/>
  <c r="I51" i="75"/>
  <c r="H51" i="75"/>
  <c r="AO51" i="86"/>
  <c r="AN51" i="86"/>
  <c r="AM51" i="86"/>
  <c r="AL51" i="86"/>
  <c r="AK51" i="86"/>
  <c r="AJ51" i="86"/>
  <c r="AI51" i="86"/>
  <c r="AH51" i="86"/>
  <c r="AG51" i="86"/>
  <c r="AF51" i="86"/>
  <c r="AE51" i="86"/>
  <c r="AD51" i="86"/>
  <c r="AC51" i="86"/>
  <c r="AB51" i="86"/>
  <c r="AA51" i="86"/>
  <c r="Z51" i="86"/>
  <c r="Y51" i="86"/>
  <c r="X51" i="86"/>
  <c r="W51" i="86"/>
  <c r="V51" i="86"/>
  <c r="U51" i="86"/>
  <c r="T51" i="86"/>
  <c r="S51" i="86"/>
  <c r="R51" i="86"/>
  <c r="Q51" i="86"/>
  <c r="P51" i="86"/>
  <c r="O51" i="86"/>
  <c r="N51" i="86"/>
  <c r="M51" i="86"/>
  <c r="L51" i="86"/>
  <c r="K51" i="86"/>
  <c r="J51" i="86"/>
  <c r="I51" i="86"/>
  <c r="H51" i="86"/>
  <c r="AO51" i="72"/>
  <c r="AN51" i="72"/>
  <c r="AM51" i="72"/>
  <c r="AL51" i="72"/>
  <c r="AK51" i="72"/>
  <c r="AJ51" i="72"/>
  <c r="AI51" i="72"/>
  <c r="AH51" i="72"/>
  <c r="AG51" i="72"/>
  <c r="AF51" i="72"/>
  <c r="AE51" i="72"/>
  <c r="AD51" i="72"/>
  <c r="AC51" i="72"/>
  <c r="AB51" i="72"/>
  <c r="AA51" i="72"/>
  <c r="Z51" i="72"/>
  <c r="Y51" i="72"/>
  <c r="X51" i="72"/>
  <c r="W51" i="72"/>
  <c r="V51" i="72"/>
  <c r="U51" i="72"/>
  <c r="T51" i="72"/>
  <c r="S51" i="72"/>
  <c r="R51" i="72"/>
  <c r="Q51" i="72"/>
  <c r="P51" i="72"/>
  <c r="O51" i="72"/>
  <c r="N51" i="72"/>
  <c r="M51" i="72"/>
  <c r="L51" i="72"/>
  <c r="K51" i="72"/>
  <c r="J51" i="72"/>
  <c r="I51" i="72"/>
  <c r="H51" i="72"/>
  <c r="AO51" i="71"/>
  <c r="AN51" i="71"/>
  <c r="AM51" i="71"/>
  <c r="AL51" i="71"/>
  <c r="AK51" i="71"/>
  <c r="AJ51" i="71"/>
  <c r="AI51" i="71"/>
  <c r="AH51" i="71"/>
  <c r="AG51" i="71"/>
  <c r="AF51" i="71"/>
  <c r="AE51" i="71"/>
  <c r="AD51" i="71"/>
  <c r="AC51" i="71"/>
  <c r="AB51" i="71"/>
  <c r="AA51" i="71"/>
  <c r="Z51" i="71"/>
  <c r="Y51" i="71"/>
  <c r="X51" i="71"/>
  <c r="W51" i="71"/>
  <c r="V51" i="71"/>
  <c r="U51" i="71"/>
  <c r="T51" i="71"/>
  <c r="S51" i="71"/>
  <c r="R51" i="71"/>
  <c r="Q51" i="71"/>
  <c r="P51" i="71"/>
  <c r="O51" i="71"/>
  <c r="N51" i="71"/>
  <c r="M51" i="71"/>
  <c r="L51" i="71"/>
  <c r="K51" i="71"/>
  <c r="J51" i="71"/>
  <c r="I51" i="71"/>
  <c r="H51" i="71"/>
  <c r="AO51" i="76"/>
  <c r="AN51" i="76"/>
  <c r="AM51" i="76"/>
  <c r="AL51" i="76"/>
  <c r="AK51" i="76"/>
  <c r="AJ51" i="76"/>
  <c r="AI51" i="76"/>
  <c r="AH51" i="76"/>
  <c r="AG51" i="76"/>
  <c r="AF51" i="76"/>
  <c r="AE51" i="76"/>
  <c r="AD51" i="76"/>
  <c r="AC51" i="76"/>
  <c r="AB51" i="76"/>
  <c r="AA51" i="76"/>
  <c r="Z51" i="76"/>
  <c r="Y51" i="76"/>
  <c r="X51" i="76"/>
  <c r="W51" i="76"/>
  <c r="V51" i="76"/>
  <c r="U51" i="76"/>
  <c r="T51" i="76"/>
  <c r="S51" i="76"/>
  <c r="R51" i="76"/>
  <c r="Q51" i="76"/>
  <c r="P51" i="76"/>
  <c r="O51" i="76"/>
  <c r="N51" i="76"/>
  <c r="M51" i="76"/>
  <c r="L51" i="76"/>
  <c r="K51" i="76"/>
  <c r="J51" i="76"/>
  <c r="I51" i="76"/>
  <c r="H51" i="76"/>
  <c r="AO51" i="77"/>
  <c r="AN51" i="77"/>
  <c r="AM51" i="77"/>
  <c r="AL51" i="77"/>
  <c r="AK51" i="77"/>
  <c r="AJ51" i="77"/>
  <c r="AI51" i="77"/>
  <c r="AH51" i="77"/>
  <c r="AG51" i="77"/>
  <c r="AF51" i="77"/>
  <c r="AE51" i="77"/>
  <c r="AD51" i="77"/>
  <c r="AC51" i="77"/>
  <c r="AB51" i="77"/>
  <c r="AA51" i="77"/>
  <c r="Z51" i="77"/>
  <c r="Y51" i="77"/>
  <c r="X51" i="77"/>
  <c r="W51" i="77"/>
  <c r="V51" i="77"/>
  <c r="U51" i="77"/>
  <c r="T51" i="77"/>
  <c r="S51" i="77"/>
  <c r="R51" i="77"/>
  <c r="Q51" i="77"/>
  <c r="P51" i="77"/>
  <c r="O51" i="77"/>
  <c r="N51" i="77"/>
  <c r="M51" i="77"/>
  <c r="L51" i="77"/>
  <c r="K51" i="77"/>
  <c r="J51" i="77"/>
  <c r="I51" i="77"/>
  <c r="H51" i="77"/>
  <c r="AO51" i="81"/>
  <c r="AN51" i="81"/>
  <c r="AM51" i="81"/>
  <c r="AL51" i="81"/>
  <c r="AK51" i="81"/>
  <c r="AJ51" i="81"/>
  <c r="AI51" i="81"/>
  <c r="AH51" i="81"/>
  <c r="AG51" i="81"/>
  <c r="AF51" i="81"/>
  <c r="AE51" i="81"/>
  <c r="AD51" i="81"/>
  <c r="AC51" i="81"/>
  <c r="AB51" i="81"/>
  <c r="AA51" i="81"/>
  <c r="Z51" i="81"/>
  <c r="Y51" i="81"/>
  <c r="X51" i="81"/>
  <c r="W51" i="81"/>
  <c r="V51" i="81"/>
  <c r="U51" i="81"/>
  <c r="T51" i="81"/>
  <c r="S51" i="81"/>
  <c r="R51" i="81"/>
  <c r="Q51" i="81"/>
  <c r="P51" i="81"/>
  <c r="O51" i="81"/>
  <c r="N51" i="81"/>
  <c r="M51" i="81"/>
  <c r="L51" i="81"/>
  <c r="K51" i="81"/>
  <c r="J51" i="81"/>
  <c r="I51" i="81"/>
  <c r="H51" i="81"/>
  <c r="AO51" i="80"/>
  <c r="AN51" i="80"/>
  <c r="AM51" i="80"/>
  <c r="AL51" i="80"/>
  <c r="AK51" i="80"/>
  <c r="AJ51" i="80"/>
  <c r="AI51" i="80"/>
  <c r="AH51" i="80"/>
  <c r="AG51" i="80"/>
  <c r="AF51" i="80"/>
  <c r="AE51" i="80"/>
  <c r="AD51" i="80"/>
  <c r="AC51" i="80"/>
  <c r="AB51" i="80"/>
  <c r="AA51" i="80"/>
  <c r="Z51" i="80"/>
  <c r="Y51" i="80"/>
  <c r="X51" i="80"/>
  <c r="W51" i="80"/>
  <c r="V51" i="80"/>
  <c r="U51" i="80"/>
  <c r="T51" i="80"/>
  <c r="S51" i="80"/>
  <c r="R51" i="80"/>
  <c r="Q51" i="80"/>
  <c r="P51" i="80"/>
  <c r="O51" i="80"/>
  <c r="N51" i="80"/>
  <c r="M51" i="80"/>
  <c r="L51" i="80"/>
  <c r="K51" i="80"/>
  <c r="J51" i="80"/>
  <c r="I51" i="80"/>
  <c r="H51" i="80"/>
  <c r="AO51" i="83"/>
  <c r="AN51" i="83"/>
  <c r="AM51" i="83"/>
  <c r="AL51" i="83"/>
  <c r="AK51" i="83"/>
  <c r="AJ51" i="83"/>
  <c r="AI51" i="83"/>
  <c r="AH51" i="83"/>
  <c r="AG51" i="83"/>
  <c r="AF51" i="83"/>
  <c r="AE51" i="83"/>
  <c r="AD51" i="83"/>
  <c r="AC51" i="83"/>
  <c r="AB51" i="83"/>
  <c r="AA51" i="83"/>
  <c r="Z51" i="83"/>
  <c r="Y51" i="83"/>
  <c r="X51" i="83"/>
  <c r="W51" i="83"/>
  <c r="V51" i="83"/>
  <c r="U51" i="83"/>
  <c r="T51" i="83"/>
  <c r="S51" i="83"/>
  <c r="R51" i="83"/>
  <c r="Q51" i="83"/>
  <c r="P51" i="83"/>
  <c r="O51" i="83"/>
  <c r="N51" i="83"/>
  <c r="M51" i="83"/>
  <c r="L51" i="83"/>
  <c r="K51" i="83"/>
  <c r="J51" i="83"/>
  <c r="I51" i="83"/>
  <c r="H51" i="83"/>
  <c r="AO51" i="84"/>
  <c r="AN51" i="84"/>
  <c r="AM51" i="84"/>
  <c r="AL51" i="84"/>
  <c r="AK51" i="84"/>
  <c r="AJ51" i="84"/>
  <c r="AI51" i="84"/>
  <c r="AH51" i="84"/>
  <c r="AG51" i="84"/>
  <c r="AF51" i="84"/>
  <c r="AE51" i="84"/>
  <c r="AD51" i="84"/>
  <c r="AC51" i="84"/>
  <c r="AB51" i="84"/>
  <c r="AA51" i="84"/>
  <c r="Z51" i="84"/>
  <c r="Y51" i="84"/>
  <c r="X51" i="84"/>
  <c r="W51" i="84"/>
  <c r="V51" i="84"/>
  <c r="U51" i="84"/>
  <c r="T51" i="84"/>
  <c r="S51" i="84"/>
  <c r="R51" i="84"/>
  <c r="Q51" i="84"/>
  <c r="P51" i="84"/>
  <c r="O51" i="84"/>
  <c r="N51" i="84"/>
  <c r="M51" i="84"/>
  <c r="L51" i="84"/>
  <c r="K51" i="84"/>
  <c r="J51" i="84"/>
  <c r="I51" i="84"/>
  <c r="H51" i="84"/>
  <c r="AO51" i="74"/>
  <c r="AN51" i="74"/>
  <c r="AM51" i="74"/>
  <c r="AL51" i="74"/>
  <c r="AK51" i="74"/>
  <c r="AJ51" i="74"/>
  <c r="AI51" i="74"/>
  <c r="AH51" i="74"/>
  <c r="AG51" i="74"/>
  <c r="AF51" i="74"/>
  <c r="AE51" i="74"/>
  <c r="AD51" i="74"/>
  <c r="AC51" i="74"/>
  <c r="AB51" i="74"/>
  <c r="AA51" i="74"/>
  <c r="Z51" i="74"/>
  <c r="Y51" i="74"/>
  <c r="X51" i="74"/>
  <c r="W51" i="74"/>
  <c r="V51" i="74"/>
  <c r="U51" i="74"/>
  <c r="T51" i="74"/>
  <c r="S51" i="74"/>
  <c r="R51" i="74"/>
  <c r="Q51" i="74"/>
  <c r="P51" i="74"/>
  <c r="O51" i="74"/>
  <c r="N51" i="74"/>
  <c r="M51" i="74"/>
  <c r="L51" i="74"/>
  <c r="K51" i="74"/>
  <c r="J51" i="74"/>
  <c r="I51" i="74"/>
  <c r="H51" i="74"/>
  <c r="G51" i="75"/>
  <c r="G51" i="86"/>
  <c r="G51" i="72"/>
  <c r="G51" i="71"/>
  <c r="G51" i="76"/>
  <c r="G51" i="77"/>
  <c r="G51" i="81"/>
  <c r="G51" i="80"/>
  <c r="G51" i="83"/>
  <c r="G51" i="84"/>
  <c r="G51" i="74"/>
  <c r="D13" i="36" l="1"/>
  <c r="D12" i="36"/>
  <c r="AO47" i="86" l="1"/>
  <c r="AN47" i="86"/>
  <c r="AM47" i="86"/>
  <c r="AL47" i="86"/>
  <c r="AK47" i="86"/>
  <c r="AJ47" i="86"/>
  <c r="AI47" i="86"/>
  <c r="AH47" i="86"/>
  <c r="AG47" i="86"/>
  <c r="AF47" i="86"/>
  <c r="AE47" i="86"/>
  <c r="AD47" i="86"/>
  <c r="AC47" i="86"/>
  <c r="AB47" i="86"/>
  <c r="AA47" i="86"/>
  <c r="Z47" i="86"/>
  <c r="F44" i="86"/>
  <c r="Y19" i="86"/>
  <c r="Y47" i="86" s="1"/>
  <c r="X19" i="86"/>
  <c r="X47" i="86" s="1"/>
  <c r="W19" i="86"/>
  <c r="W47" i="86" s="1"/>
  <c r="V19" i="86"/>
  <c r="V47" i="86" s="1"/>
  <c r="U19" i="86"/>
  <c r="U47" i="86" s="1"/>
  <c r="T19" i="86"/>
  <c r="T47" i="86" s="1"/>
  <c r="S19" i="86"/>
  <c r="S47" i="86" s="1"/>
  <c r="R19" i="86"/>
  <c r="R47" i="86" s="1"/>
  <c r="Q19" i="86"/>
  <c r="Q47" i="86" s="1"/>
  <c r="P19" i="86"/>
  <c r="O19" i="86"/>
  <c r="N19" i="86"/>
  <c r="M19" i="86"/>
  <c r="L19" i="86"/>
  <c r="K19" i="86"/>
  <c r="J19" i="86"/>
  <c r="I19" i="86"/>
  <c r="H19" i="86"/>
  <c r="G19" i="86"/>
  <c r="F19" i="86"/>
  <c r="F18" i="86"/>
  <c r="G18" i="86" s="1"/>
  <c r="E16" i="86"/>
  <c r="H14" i="86"/>
  <c r="J11" i="86" s="1"/>
  <c r="K11" i="86" s="1"/>
  <c r="K12" i="86" s="1"/>
  <c r="E15" i="86" s="1"/>
  <c r="F12" i="86"/>
  <c r="K10" i="86"/>
  <c r="H10" i="86"/>
  <c r="I8" i="86"/>
  <c r="H8" i="86"/>
  <c r="G8" i="86"/>
  <c r="F8" i="86"/>
  <c r="D10" i="36" s="1"/>
  <c r="J7" i="86"/>
  <c r="K7" i="86" s="1"/>
  <c r="K10" i="72"/>
  <c r="K10" i="71"/>
  <c r="K10" i="76"/>
  <c r="K10" i="77"/>
  <c r="K10" i="81"/>
  <c r="K10" i="80"/>
  <c r="K10" i="83"/>
  <c r="K10" i="84"/>
  <c r="K10" i="75"/>
  <c r="K10" i="74"/>
  <c r="H11" i="74"/>
  <c r="H10" i="74"/>
  <c r="D24" i="82"/>
  <c r="D23" i="82"/>
  <c r="D22" i="82"/>
  <c r="D21" i="82"/>
  <c r="D20" i="82"/>
  <c r="AO47" i="84"/>
  <c r="AN47" i="84"/>
  <c r="AM47" i="84"/>
  <c r="AL47" i="84"/>
  <c r="AK47" i="84"/>
  <c r="AJ47" i="84"/>
  <c r="AI47" i="84"/>
  <c r="AH47" i="84"/>
  <c r="AG47" i="84"/>
  <c r="AF47" i="84"/>
  <c r="AE47" i="84"/>
  <c r="AD47" i="84"/>
  <c r="AC47" i="84"/>
  <c r="AB47" i="84"/>
  <c r="AA47" i="84"/>
  <c r="Z47" i="84"/>
  <c r="F44" i="84"/>
  <c r="Y19" i="84"/>
  <c r="Y47" i="84" s="1"/>
  <c r="X19" i="84"/>
  <c r="X47" i="84" s="1"/>
  <c r="W19" i="84"/>
  <c r="W47" i="84" s="1"/>
  <c r="V19" i="84"/>
  <c r="V47" i="84" s="1"/>
  <c r="U19" i="84"/>
  <c r="U47" i="84" s="1"/>
  <c r="T19" i="84"/>
  <c r="T47" i="84" s="1"/>
  <c r="S19" i="84"/>
  <c r="S47" i="84" s="1"/>
  <c r="R19" i="84"/>
  <c r="R47" i="84" s="1"/>
  <c r="Q19" i="84"/>
  <c r="Q47" i="84" s="1"/>
  <c r="P19" i="84"/>
  <c r="P47" i="84" s="1"/>
  <c r="O19" i="84"/>
  <c r="O47" i="84" s="1"/>
  <c r="N19" i="84"/>
  <c r="N47" i="84" s="1"/>
  <c r="M19" i="84"/>
  <c r="M47" i="84" s="1"/>
  <c r="L19" i="84"/>
  <c r="L47" i="84" s="1"/>
  <c r="K19" i="84"/>
  <c r="K47" i="84" s="1"/>
  <c r="J19" i="84"/>
  <c r="J47" i="84" s="1"/>
  <c r="I19" i="84"/>
  <c r="I47" i="84" s="1"/>
  <c r="H19" i="84"/>
  <c r="H47" i="84" s="1"/>
  <c r="G19" i="84"/>
  <c r="G47" i="84" s="1"/>
  <c r="F19" i="84"/>
  <c r="F47" i="84" s="1"/>
  <c r="D7" i="82" s="1"/>
  <c r="F18" i="84"/>
  <c r="G18" i="84" s="1"/>
  <c r="E16" i="84"/>
  <c r="H14" i="84"/>
  <c r="J11" i="84" s="1"/>
  <c r="K11" i="84" s="1"/>
  <c r="F12" i="84"/>
  <c r="H11" i="84"/>
  <c r="H10" i="84"/>
  <c r="J7" i="84"/>
  <c r="K7" i="84" s="1"/>
  <c r="L7" i="84" s="1"/>
  <c r="M7" i="84" s="1"/>
  <c r="N7" i="84" s="1"/>
  <c r="O7" i="84" s="1"/>
  <c r="P7" i="84" s="1"/>
  <c r="Q7" i="84" s="1"/>
  <c r="R7" i="84" s="1"/>
  <c r="S7" i="84" s="1"/>
  <c r="T7" i="84" s="1"/>
  <c r="U7" i="84" s="1"/>
  <c r="V7" i="84" s="1"/>
  <c r="W7" i="84" s="1"/>
  <c r="X7" i="84" s="1"/>
  <c r="Y7" i="84" s="1"/>
  <c r="Z7" i="84" s="1"/>
  <c r="AA7" i="84" s="1"/>
  <c r="AB7" i="84" s="1"/>
  <c r="AC7" i="84" s="1"/>
  <c r="AD7" i="84" s="1"/>
  <c r="AE7" i="84" s="1"/>
  <c r="AF7" i="84" s="1"/>
  <c r="AG7" i="84" s="1"/>
  <c r="AH7" i="84" s="1"/>
  <c r="AI7" i="84" s="1"/>
  <c r="AJ7" i="84" s="1"/>
  <c r="AK7" i="84" s="1"/>
  <c r="AL7" i="84" s="1"/>
  <c r="AM7" i="84" s="1"/>
  <c r="AN7" i="84" s="1"/>
  <c r="AO7" i="84" s="1"/>
  <c r="AO47" i="83"/>
  <c r="AN47" i="83"/>
  <c r="AM47" i="83"/>
  <c r="AL47" i="83"/>
  <c r="AK47" i="83"/>
  <c r="AJ47" i="83"/>
  <c r="AI47" i="83"/>
  <c r="AH47" i="83"/>
  <c r="AG47" i="83"/>
  <c r="AF47" i="83"/>
  <c r="AE47" i="83"/>
  <c r="AD47" i="83"/>
  <c r="AC47" i="83"/>
  <c r="AB47" i="83"/>
  <c r="AA47" i="83"/>
  <c r="Z47" i="83"/>
  <c r="F44" i="83"/>
  <c r="Y19" i="83"/>
  <c r="Y47" i="83" s="1"/>
  <c r="X19" i="83"/>
  <c r="X47" i="83" s="1"/>
  <c r="W19" i="83"/>
  <c r="V19" i="83"/>
  <c r="V47" i="83" s="1"/>
  <c r="U19" i="83"/>
  <c r="U47" i="83" s="1"/>
  <c r="T19" i="83"/>
  <c r="T47" i="83" s="1"/>
  <c r="S19" i="83"/>
  <c r="S47" i="83" s="1"/>
  <c r="R19" i="83"/>
  <c r="R47" i="83" s="1"/>
  <c r="Q19" i="83"/>
  <c r="Q47" i="83" s="1"/>
  <c r="P19" i="83"/>
  <c r="P47" i="83" s="1"/>
  <c r="O19" i="83"/>
  <c r="N19" i="83"/>
  <c r="N47" i="83" s="1"/>
  <c r="M19" i="83"/>
  <c r="M47" i="83" s="1"/>
  <c r="L19" i="83"/>
  <c r="L47" i="83" s="1"/>
  <c r="K19" i="83"/>
  <c r="K47" i="83" s="1"/>
  <c r="J19" i="83"/>
  <c r="J47" i="83" s="1"/>
  <c r="I19" i="83"/>
  <c r="I47" i="83" s="1"/>
  <c r="H19" i="83"/>
  <c r="H47" i="83" s="1"/>
  <c r="G19" i="83"/>
  <c r="F19" i="83"/>
  <c r="F47" i="83" s="1"/>
  <c r="D6" i="82" s="1"/>
  <c r="F18" i="83"/>
  <c r="G18" i="83" s="1"/>
  <c r="E16" i="83"/>
  <c r="H14" i="83"/>
  <c r="F12" i="83"/>
  <c r="H11" i="83"/>
  <c r="H10" i="83"/>
  <c r="H12" i="83" s="1"/>
  <c r="J7" i="83"/>
  <c r="K7" i="83" s="1"/>
  <c r="L7" i="83" s="1"/>
  <c r="M7" i="83" s="1"/>
  <c r="N7" i="83" s="1"/>
  <c r="O7" i="83" s="1"/>
  <c r="P7" i="83" s="1"/>
  <c r="Q7" i="83" s="1"/>
  <c r="R7" i="83" s="1"/>
  <c r="S7" i="83" s="1"/>
  <c r="T7" i="83" s="1"/>
  <c r="U7" i="83" s="1"/>
  <c r="V7" i="83" s="1"/>
  <c r="W7" i="83" s="1"/>
  <c r="X7" i="83" s="1"/>
  <c r="Y7" i="83" s="1"/>
  <c r="Z7" i="83" s="1"/>
  <c r="AA7" i="83" s="1"/>
  <c r="AB7" i="83" s="1"/>
  <c r="AC7" i="83" s="1"/>
  <c r="AD7" i="83" s="1"/>
  <c r="AE7" i="83" s="1"/>
  <c r="AF7" i="83" s="1"/>
  <c r="AG7" i="83" s="1"/>
  <c r="AH7" i="83" s="1"/>
  <c r="AI7" i="83" s="1"/>
  <c r="AJ7" i="83" s="1"/>
  <c r="AK7" i="83" s="1"/>
  <c r="AL7" i="83" s="1"/>
  <c r="AM7" i="83" s="1"/>
  <c r="AN7" i="83" s="1"/>
  <c r="AO7" i="83" s="1"/>
  <c r="AO47" i="81"/>
  <c r="AN47" i="81"/>
  <c r="AM47" i="81"/>
  <c r="AL47" i="81"/>
  <c r="AK47" i="81"/>
  <c r="AJ47" i="81"/>
  <c r="AI47" i="81"/>
  <c r="AH47" i="81"/>
  <c r="AG47" i="81"/>
  <c r="AF47" i="81"/>
  <c r="AE47" i="81"/>
  <c r="AD47" i="81"/>
  <c r="AC47" i="81"/>
  <c r="AB47" i="81"/>
  <c r="AA47" i="81"/>
  <c r="Z47" i="81"/>
  <c r="F44" i="81"/>
  <c r="Y19" i="81"/>
  <c r="Y47" i="81" s="1"/>
  <c r="X19" i="81"/>
  <c r="X47" i="81" s="1"/>
  <c r="W19" i="81"/>
  <c r="W47" i="81" s="1"/>
  <c r="V19" i="81"/>
  <c r="V47" i="81" s="1"/>
  <c r="U19" i="81"/>
  <c r="U47" i="81" s="1"/>
  <c r="T19" i="81"/>
  <c r="T47" i="81" s="1"/>
  <c r="S19" i="81"/>
  <c r="S47" i="81" s="1"/>
  <c r="R19" i="81"/>
  <c r="R47" i="81" s="1"/>
  <c r="Q19" i="81"/>
  <c r="Q47" i="81" s="1"/>
  <c r="P19" i="81"/>
  <c r="P47" i="81" s="1"/>
  <c r="O19" i="81"/>
  <c r="O47" i="81" s="1"/>
  <c r="N19" i="81"/>
  <c r="N47" i="81" s="1"/>
  <c r="M19" i="81"/>
  <c r="M47" i="81" s="1"/>
  <c r="L19" i="81"/>
  <c r="L47" i="81" s="1"/>
  <c r="K19" i="81"/>
  <c r="K47" i="81" s="1"/>
  <c r="J19" i="81"/>
  <c r="J47" i="81" s="1"/>
  <c r="I19" i="81"/>
  <c r="I47" i="81" s="1"/>
  <c r="H19" i="81"/>
  <c r="H47" i="81" s="1"/>
  <c r="G19" i="81"/>
  <c r="G47" i="81" s="1"/>
  <c r="F19" i="81"/>
  <c r="F47" i="81" s="1"/>
  <c r="D4" i="82" s="1"/>
  <c r="F18" i="81"/>
  <c r="G18" i="81" s="1"/>
  <c r="E16" i="81"/>
  <c r="H14" i="81"/>
  <c r="J11" i="81" s="1"/>
  <c r="K11" i="81" s="1"/>
  <c r="F12" i="81"/>
  <c r="H11" i="81"/>
  <c r="H10" i="81"/>
  <c r="H12" i="81" s="1"/>
  <c r="J7" i="81"/>
  <c r="K7" i="81" s="1"/>
  <c r="L7" i="81" s="1"/>
  <c r="M7" i="81" s="1"/>
  <c r="N7" i="81" s="1"/>
  <c r="O7" i="81" s="1"/>
  <c r="P7" i="81" s="1"/>
  <c r="Q7" i="81" s="1"/>
  <c r="R7" i="81" s="1"/>
  <c r="S7" i="81" s="1"/>
  <c r="T7" i="81" s="1"/>
  <c r="U7" i="81" s="1"/>
  <c r="V7" i="81" s="1"/>
  <c r="W7" i="81" s="1"/>
  <c r="X7" i="81" s="1"/>
  <c r="Y7" i="81" s="1"/>
  <c r="Z7" i="81" s="1"/>
  <c r="AA7" i="81" s="1"/>
  <c r="AB7" i="81" s="1"/>
  <c r="AC7" i="81" s="1"/>
  <c r="AD7" i="81" s="1"/>
  <c r="AE7" i="81" s="1"/>
  <c r="AF7" i="81" s="1"/>
  <c r="AG7" i="81" s="1"/>
  <c r="AH7" i="81" s="1"/>
  <c r="AI7" i="81" s="1"/>
  <c r="AJ7" i="81" s="1"/>
  <c r="AK7" i="81" s="1"/>
  <c r="AL7" i="81" s="1"/>
  <c r="AM7" i="81" s="1"/>
  <c r="AN7" i="81" s="1"/>
  <c r="AO7" i="81" s="1"/>
  <c r="AO47" i="80"/>
  <c r="AN47" i="80"/>
  <c r="AM47" i="80"/>
  <c r="AL47" i="80"/>
  <c r="AK47" i="80"/>
  <c r="AJ47" i="80"/>
  <c r="AI47" i="80"/>
  <c r="AH47" i="80"/>
  <c r="AG47" i="80"/>
  <c r="AF47" i="80"/>
  <c r="AE47" i="80"/>
  <c r="AD47" i="80"/>
  <c r="AC47" i="80"/>
  <c r="AB47" i="80"/>
  <c r="AA47" i="80"/>
  <c r="Z47" i="80"/>
  <c r="F44" i="80"/>
  <c r="Y19" i="80"/>
  <c r="Y47" i="80" s="1"/>
  <c r="X19" i="80"/>
  <c r="X47" i="80" s="1"/>
  <c r="W19" i="80"/>
  <c r="W47" i="80" s="1"/>
  <c r="V19" i="80"/>
  <c r="V47" i="80" s="1"/>
  <c r="U19" i="80"/>
  <c r="U47" i="80" s="1"/>
  <c r="T19" i="80"/>
  <c r="T47" i="80" s="1"/>
  <c r="S19" i="80"/>
  <c r="S47" i="80" s="1"/>
  <c r="R19" i="80"/>
  <c r="R47" i="80" s="1"/>
  <c r="Q19" i="80"/>
  <c r="Q47" i="80" s="1"/>
  <c r="P19" i="80"/>
  <c r="P47" i="80" s="1"/>
  <c r="O19" i="80"/>
  <c r="O47" i="80" s="1"/>
  <c r="N19" i="80"/>
  <c r="N47" i="80" s="1"/>
  <c r="M19" i="80"/>
  <c r="M47" i="80" s="1"/>
  <c r="L19" i="80"/>
  <c r="L47" i="80" s="1"/>
  <c r="K19" i="80"/>
  <c r="K47" i="80" s="1"/>
  <c r="J19" i="80"/>
  <c r="J47" i="80" s="1"/>
  <c r="I19" i="80"/>
  <c r="I47" i="80" s="1"/>
  <c r="H19" i="80"/>
  <c r="H47" i="80" s="1"/>
  <c r="G19" i="80"/>
  <c r="G47" i="80" s="1"/>
  <c r="F19" i="80"/>
  <c r="F47" i="80" s="1"/>
  <c r="D5" i="82" s="1"/>
  <c r="F18" i="80"/>
  <c r="G18" i="80" s="1"/>
  <c r="E16" i="80"/>
  <c r="H14" i="80"/>
  <c r="J11" i="80" s="1"/>
  <c r="F12" i="80"/>
  <c r="H11" i="80"/>
  <c r="H10" i="80"/>
  <c r="H12" i="80" s="1"/>
  <c r="J7" i="80"/>
  <c r="D16" i="54"/>
  <c r="D15" i="54"/>
  <c r="D14" i="54"/>
  <c r="D21" i="53"/>
  <c r="D20" i="53"/>
  <c r="D19" i="53"/>
  <c r="D18" i="53"/>
  <c r="K12" i="84" l="1"/>
  <c r="E15" i="84" s="1"/>
  <c r="E47" i="84" s="1"/>
  <c r="H21" i="86"/>
  <c r="E19" i="86"/>
  <c r="J47" i="86"/>
  <c r="G21" i="86"/>
  <c r="H12" i="84"/>
  <c r="L47" i="86"/>
  <c r="I21" i="86"/>
  <c r="M47" i="86"/>
  <c r="E19" i="84"/>
  <c r="J8" i="86"/>
  <c r="F47" i="86"/>
  <c r="F55" i="86" s="1"/>
  <c r="N47" i="86"/>
  <c r="H47" i="86"/>
  <c r="K47" i="86"/>
  <c r="G47" i="86"/>
  <c r="O47" i="86"/>
  <c r="I47" i="86"/>
  <c r="P47" i="86"/>
  <c r="K8" i="86"/>
  <c r="L7" i="86"/>
  <c r="H18" i="86"/>
  <c r="H11" i="86"/>
  <c r="H12" i="86" s="1"/>
  <c r="F21" i="86"/>
  <c r="F22" i="86" s="1"/>
  <c r="J11" i="83"/>
  <c r="K11" i="83" s="1"/>
  <c r="K12" i="83" s="1"/>
  <c r="E15" i="83" s="1"/>
  <c r="K11" i="80"/>
  <c r="K12" i="80" s="1"/>
  <c r="E15" i="80" s="1"/>
  <c r="K12" i="81"/>
  <c r="E15" i="81" s="1"/>
  <c r="H18" i="84"/>
  <c r="H18" i="83"/>
  <c r="G47" i="83"/>
  <c r="O47" i="83"/>
  <c r="W47" i="83"/>
  <c r="H18" i="81"/>
  <c r="H18" i="80"/>
  <c r="K7" i="80"/>
  <c r="D7" i="36"/>
  <c r="D6" i="36"/>
  <c r="Q9" i="36"/>
  <c r="Q3" i="36"/>
  <c r="AO47" i="77"/>
  <c r="AN47" i="77"/>
  <c r="AM47" i="77"/>
  <c r="AL47" i="77"/>
  <c r="AK47" i="77"/>
  <c r="AJ47" i="77"/>
  <c r="AI47" i="77"/>
  <c r="AH47" i="77"/>
  <c r="AG47" i="77"/>
  <c r="AF47" i="77"/>
  <c r="AE47" i="77"/>
  <c r="AD47" i="77"/>
  <c r="AC47" i="77"/>
  <c r="AB47" i="77"/>
  <c r="AA47" i="77"/>
  <c r="Z47" i="77"/>
  <c r="F44" i="77"/>
  <c r="Y19" i="77"/>
  <c r="Y47" i="77" s="1"/>
  <c r="X19" i="77"/>
  <c r="X47" i="77" s="1"/>
  <c r="W19" i="77"/>
  <c r="W47" i="77" s="1"/>
  <c r="V19" i="77"/>
  <c r="V47" i="77" s="1"/>
  <c r="U19" i="77"/>
  <c r="U47" i="77" s="1"/>
  <c r="T19" i="77"/>
  <c r="T47" i="77" s="1"/>
  <c r="S19" i="77"/>
  <c r="S47" i="77" s="1"/>
  <c r="R19" i="77"/>
  <c r="R47" i="77" s="1"/>
  <c r="Q19" i="77"/>
  <c r="Q47" i="77" s="1"/>
  <c r="P19" i="77"/>
  <c r="P47" i="77" s="1"/>
  <c r="O19" i="77"/>
  <c r="O47" i="77" s="1"/>
  <c r="N19" i="77"/>
  <c r="N47" i="77" s="1"/>
  <c r="M19" i="77"/>
  <c r="M47" i="77" s="1"/>
  <c r="L19" i="77"/>
  <c r="L47" i="77" s="1"/>
  <c r="K19" i="77"/>
  <c r="K47" i="77" s="1"/>
  <c r="J19" i="77"/>
  <c r="J47" i="77" s="1"/>
  <c r="I19" i="77"/>
  <c r="I47" i="77" s="1"/>
  <c r="H19" i="77"/>
  <c r="H47" i="77" s="1"/>
  <c r="G19" i="77"/>
  <c r="G47" i="77" s="1"/>
  <c r="F19" i="77"/>
  <c r="F47" i="77" s="1"/>
  <c r="D5" i="54" s="1"/>
  <c r="F18" i="77"/>
  <c r="G18" i="77" s="1"/>
  <c r="H18" i="77" s="1"/>
  <c r="E16" i="77"/>
  <c r="H14" i="77"/>
  <c r="J11" i="77" s="1"/>
  <c r="F12" i="77"/>
  <c r="H11" i="77"/>
  <c r="H10" i="77"/>
  <c r="I8" i="77"/>
  <c r="H8" i="77"/>
  <c r="G8" i="77"/>
  <c r="F8" i="77"/>
  <c r="J7" i="77"/>
  <c r="J8" i="77" s="1"/>
  <c r="AO47" i="76"/>
  <c r="AN47" i="76"/>
  <c r="AM47" i="76"/>
  <c r="AL47" i="76"/>
  <c r="AK47" i="76"/>
  <c r="AJ47" i="76"/>
  <c r="AI47" i="76"/>
  <c r="AH47" i="76"/>
  <c r="AG47" i="76"/>
  <c r="AF47" i="76"/>
  <c r="AE47" i="76"/>
  <c r="AD47" i="76"/>
  <c r="AC47" i="76"/>
  <c r="AB47" i="76"/>
  <c r="AA47" i="76"/>
  <c r="Z47" i="76"/>
  <c r="F44" i="76"/>
  <c r="Y19" i="76"/>
  <c r="Y47" i="76" s="1"/>
  <c r="X19" i="76"/>
  <c r="X47" i="76" s="1"/>
  <c r="W19" i="76"/>
  <c r="W47" i="76" s="1"/>
  <c r="V19" i="76"/>
  <c r="V47" i="76" s="1"/>
  <c r="U19" i="76"/>
  <c r="U47" i="76" s="1"/>
  <c r="T19" i="76"/>
  <c r="T47" i="76" s="1"/>
  <c r="S19" i="76"/>
  <c r="S47" i="76" s="1"/>
  <c r="R19" i="76"/>
  <c r="R47" i="76" s="1"/>
  <c r="Q19" i="76"/>
  <c r="Q47" i="76" s="1"/>
  <c r="P19" i="76"/>
  <c r="P47" i="76" s="1"/>
  <c r="O19" i="76"/>
  <c r="O47" i="76" s="1"/>
  <c r="N19" i="76"/>
  <c r="N47" i="76" s="1"/>
  <c r="M19" i="76"/>
  <c r="M47" i="76" s="1"/>
  <c r="L19" i="76"/>
  <c r="L47" i="76" s="1"/>
  <c r="K19" i="76"/>
  <c r="K47" i="76" s="1"/>
  <c r="J19" i="76"/>
  <c r="J47" i="76" s="1"/>
  <c r="I19" i="76"/>
  <c r="I47" i="76" s="1"/>
  <c r="H19" i="76"/>
  <c r="H47" i="76" s="1"/>
  <c r="G19" i="76"/>
  <c r="G47" i="76" s="1"/>
  <c r="F19" i="76"/>
  <c r="F47" i="76" s="1"/>
  <c r="D6" i="53" s="1"/>
  <c r="F18" i="76"/>
  <c r="G18" i="76" s="1"/>
  <c r="E16" i="76"/>
  <c r="H14" i="76"/>
  <c r="F12" i="76"/>
  <c r="H11" i="76"/>
  <c r="H10" i="76"/>
  <c r="I8" i="76"/>
  <c r="H8" i="76"/>
  <c r="G8" i="76"/>
  <c r="F8" i="76"/>
  <c r="J7" i="76"/>
  <c r="J8" i="76" s="1"/>
  <c r="AO47" i="75"/>
  <c r="AN47" i="75"/>
  <c r="AM47" i="75"/>
  <c r="AL47" i="75"/>
  <c r="AK47" i="75"/>
  <c r="AJ47" i="75"/>
  <c r="AI47" i="75"/>
  <c r="AH47" i="75"/>
  <c r="AG47" i="75"/>
  <c r="AF47" i="75"/>
  <c r="AE47" i="75"/>
  <c r="AD47" i="75"/>
  <c r="AC47" i="75"/>
  <c r="AB47" i="75"/>
  <c r="AA47" i="75"/>
  <c r="Z47" i="75"/>
  <c r="F44" i="75"/>
  <c r="F18" i="75"/>
  <c r="G18" i="75" s="1"/>
  <c r="E16" i="75"/>
  <c r="H14" i="75"/>
  <c r="F12" i="75"/>
  <c r="H11" i="75"/>
  <c r="H10" i="75"/>
  <c r="I8" i="75"/>
  <c r="H8" i="75"/>
  <c r="H19" i="75" s="1"/>
  <c r="H47" i="75" s="1"/>
  <c r="G8" i="75"/>
  <c r="F8" i="75"/>
  <c r="J7" i="75"/>
  <c r="K7" i="75" s="1"/>
  <c r="AO47" i="74"/>
  <c r="AN47" i="74"/>
  <c r="AM47" i="74"/>
  <c r="AL47" i="74"/>
  <c r="AK47" i="74"/>
  <c r="AJ47" i="74"/>
  <c r="AI47" i="74"/>
  <c r="AH47" i="74"/>
  <c r="AG47" i="74"/>
  <c r="AF47" i="74"/>
  <c r="AE47" i="74"/>
  <c r="AD47" i="74"/>
  <c r="AC47" i="74"/>
  <c r="AB47" i="74"/>
  <c r="AA47" i="74"/>
  <c r="Z47" i="74"/>
  <c r="F44" i="74"/>
  <c r="F18" i="74"/>
  <c r="G18" i="74" s="1"/>
  <c r="E16" i="74"/>
  <c r="H14" i="74"/>
  <c r="J11" i="74" s="1"/>
  <c r="F12" i="74"/>
  <c r="H12" i="74"/>
  <c r="I8" i="74"/>
  <c r="H8" i="74"/>
  <c r="H19" i="74" s="1"/>
  <c r="G8" i="74"/>
  <c r="G19" i="74" s="1"/>
  <c r="F8" i="74"/>
  <c r="D4" i="36" s="1"/>
  <c r="J7" i="74"/>
  <c r="K7" i="74" s="1"/>
  <c r="AO47" i="72"/>
  <c r="AN47" i="72"/>
  <c r="AM47" i="72"/>
  <c r="AL47" i="72"/>
  <c r="AK47" i="72"/>
  <c r="AJ47" i="72"/>
  <c r="AI47" i="72"/>
  <c r="AH47" i="72"/>
  <c r="AG47" i="72"/>
  <c r="AF47" i="72"/>
  <c r="AE47" i="72"/>
  <c r="AD47" i="72"/>
  <c r="AC47" i="72"/>
  <c r="AB47" i="72"/>
  <c r="AA47" i="72"/>
  <c r="Z47" i="72"/>
  <c r="F44" i="72"/>
  <c r="Y19" i="72"/>
  <c r="Y47" i="72" s="1"/>
  <c r="X19" i="72"/>
  <c r="X47" i="72" s="1"/>
  <c r="W19" i="72"/>
  <c r="W47" i="72" s="1"/>
  <c r="V19" i="72"/>
  <c r="V47" i="72" s="1"/>
  <c r="U19" i="72"/>
  <c r="U47" i="72" s="1"/>
  <c r="T19" i="72"/>
  <c r="T47" i="72" s="1"/>
  <c r="S19" i="72"/>
  <c r="S47" i="72" s="1"/>
  <c r="R19" i="72"/>
  <c r="R47" i="72" s="1"/>
  <c r="Q19" i="72"/>
  <c r="Q47" i="72" s="1"/>
  <c r="P19" i="72"/>
  <c r="P47" i="72" s="1"/>
  <c r="O19" i="72"/>
  <c r="O47" i="72" s="1"/>
  <c r="N19" i="72"/>
  <c r="N47" i="72" s="1"/>
  <c r="M19" i="72"/>
  <c r="M47" i="72" s="1"/>
  <c r="L19" i="72"/>
  <c r="L47" i="72" s="1"/>
  <c r="K19" i="72"/>
  <c r="K47" i="72" s="1"/>
  <c r="J19" i="72"/>
  <c r="J47" i="72" s="1"/>
  <c r="I19" i="72"/>
  <c r="I47" i="72" s="1"/>
  <c r="H19" i="72"/>
  <c r="H47" i="72" s="1"/>
  <c r="G19" i="72"/>
  <c r="G47" i="72" s="1"/>
  <c r="F19" i="72"/>
  <c r="F47" i="72" s="1"/>
  <c r="F18" i="72"/>
  <c r="G18" i="72" s="1"/>
  <c r="E16" i="72"/>
  <c r="H14" i="72"/>
  <c r="F12" i="72"/>
  <c r="H11" i="72"/>
  <c r="H10" i="72"/>
  <c r="I8" i="72"/>
  <c r="H8" i="72"/>
  <c r="G8" i="72"/>
  <c r="F8" i="72"/>
  <c r="J7" i="72"/>
  <c r="J8" i="72" s="1"/>
  <c r="AO47" i="71"/>
  <c r="AN47" i="71"/>
  <c r="AM47" i="71"/>
  <c r="AL47" i="71"/>
  <c r="AK47" i="71"/>
  <c r="AJ47" i="71"/>
  <c r="AI47" i="71"/>
  <c r="AH47" i="71"/>
  <c r="AG47" i="71"/>
  <c r="AF47" i="71"/>
  <c r="AE47" i="71"/>
  <c r="AD47" i="71"/>
  <c r="AC47" i="71"/>
  <c r="AB47" i="71"/>
  <c r="AA47" i="71"/>
  <c r="Z47" i="71"/>
  <c r="F44" i="71"/>
  <c r="Y19" i="71"/>
  <c r="Y47" i="71" s="1"/>
  <c r="X19" i="71"/>
  <c r="X47" i="71" s="1"/>
  <c r="W19" i="71"/>
  <c r="W47" i="71" s="1"/>
  <c r="V19" i="71"/>
  <c r="V47" i="71" s="1"/>
  <c r="U19" i="71"/>
  <c r="U47" i="71" s="1"/>
  <c r="T19" i="71"/>
  <c r="T47" i="71" s="1"/>
  <c r="S19" i="71"/>
  <c r="S47" i="71" s="1"/>
  <c r="R19" i="71"/>
  <c r="R47" i="71" s="1"/>
  <c r="Q19" i="71"/>
  <c r="Q47" i="71" s="1"/>
  <c r="P19" i="71"/>
  <c r="P47" i="71" s="1"/>
  <c r="O19" i="71"/>
  <c r="O47" i="71" s="1"/>
  <c r="N19" i="71"/>
  <c r="N47" i="71" s="1"/>
  <c r="M19" i="71"/>
  <c r="M47" i="71" s="1"/>
  <c r="L19" i="71"/>
  <c r="L47" i="71" s="1"/>
  <c r="K19" i="71"/>
  <c r="K47" i="71" s="1"/>
  <c r="J19" i="71"/>
  <c r="J47" i="71" s="1"/>
  <c r="I19" i="71"/>
  <c r="I47" i="71" s="1"/>
  <c r="H19" i="71"/>
  <c r="H47" i="71" s="1"/>
  <c r="G19" i="71"/>
  <c r="G47" i="71" s="1"/>
  <c r="F19" i="71"/>
  <c r="F47" i="71" s="1"/>
  <c r="D4" i="53" s="1"/>
  <c r="F18" i="71"/>
  <c r="G18" i="71" s="1"/>
  <c r="E16" i="71"/>
  <c r="H14" i="71"/>
  <c r="J11" i="71" s="1"/>
  <c r="F12" i="71"/>
  <c r="H11" i="71"/>
  <c r="H10" i="71"/>
  <c r="I8" i="71"/>
  <c r="H8" i="71"/>
  <c r="G8" i="71"/>
  <c r="F8" i="71"/>
  <c r="J7" i="71"/>
  <c r="J8" i="71" s="1"/>
  <c r="E47" i="86" l="1"/>
  <c r="E47" i="83"/>
  <c r="E19" i="83"/>
  <c r="E47" i="80"/>
  <c r="E19" i="80"/>
  <c r="J21" i="86"/>
  <c r="E47" i="81"/>
  <c r="E19" i="81"/>
  <c r="H12" i="71"/>
  <c r="G24" i="86"/>
  <c r="I18" i="86"/>
  <c r="H25" i="86"/>
  <c r="H24" i="86"/>
  <c r="M7" i="86"/>
  <c r="L8" i="86"/>
  <c r="K21" i="86"/>
  <c r="G49" i="86"/>
  <c r="F56" i="86"/>
  <c r="G50" i="86"/>
  <c r="H12" i="72"/>
  <c r="J11" i="75"/>
  <c r="K11" i="75" s="1"/>
  <c r="K12" i="75" s="1"/>
  <c r="E15" i="75" s="1"/>
  <c r="J11" i="72"/>
  <c r="K11" i="72" s="1"/>
  <c r="K12" i="72" s="1"/>
  <c r="E15" i="72" s="1"/>
  <c r="J11" i="76"/>
  <c r="K11" i="76" s="1"/>
  <c r="K12" i="76" s="1"/>
  <c r="E15" i="76" s="1"/>
  <c r="H12" i="75"/>
  <c r="K11" i="74"/>
  <c r="K12" i="74" s="1"/>
  <c r="E15" i="74" s="1"/>
  <c r="I21" i="77"/>
  <c r="J8" i="83"/>
  <c r="J21" i="83" s="1"/>
  <c r="J8" i="84"/>
  <c r="J21" i="84" s="1"/>
  <c r="J8" i="80"/>
  <c r="J21" i="80" s="1"/>
  <c r="J8" i="81"/>
  <c r="J21" i="81" s="1"/>
  <c r="F21" i="72"/>
  <c r="F22" i="72" s="1"/>
  <c r="G50" i="72" s="1"/>
  <c r="G52" i="72" s="1"/>
  <c r="F8" i="84"/>
  <c r="F8" i="80"/>
  <c r="F8" i="81"/>
  <c r="F8" i="83"/>
  <c r="G21" i="72"/>
  <c r="G8" i="80"/>
  <c r="G21" i="80" s="1"/>
  <c r="H25" i="80" s="1"/>
  <c r="G8" i="84"/>
  <c r="G21" i="84" s="1"/>
  <c r="H25" i="84" s="1"/>
  <c r="G8" i="83"/>
  <c r="G21" i="83" s="1"/>
  <c r="H25" i="83" s="1"/>
  <c r="G8" i="81"/>
  <c r="G21" i="81" s="1"/>
  <c r="H8" i="81"/>
  <c r="H21" i="81" s="1"/>
  <c r="H8" i="84"/>
  <c r="H21" i="84" s="1"/>
  <c r="H8" i="83"/>
  <c r="H21" i="83" s="1"/>
  <c r="H8" i="80"/>
  <c r="H21" i="80" s="1"/>
  <c r="D4" i="54"/>
  <c r="D4" i="42"/>
  <c r="D5" i="53"/>
  <c r="I8" i="84"/>
  <c r="I21" i="84" s="1"/>
  <c r="I8" i="81"/>
  <c r="I21" i="81" s="1"/>
  <c r="I8" i="83"/>
  <c r="I21" i="83" s="1"/>
  <c r="I8" i="80"/>
  <c r="I21" i="80" s="1"/>
  <c r="F21" i="77"/>
  <c r="F22" i="77" s="1"/>
  <c r="F56" i="77" s="1"/>
  <c r="D10" i="54" s="1"/>
  <c r="I18" i="84"/>
  <c r="I18" i="83"/>
  <c r="I18" i="81"/>
  <c r="H25" i="81"/>
  <c r="I18" i="80"/>
  <c r="L7" i="80"/>
  <c r="H47" i="74"/>
  <c r="G47" i="74"/>
  <c r="E4" i="36"/>
  <c r="J8" i="74"/>
  <c r="F19" i="74"/>
  <c r="F4" i="36"/>
  <c r="G4" i="36"/>
  <c r="I19" i="74"/>
  <c r="K7" i="77"/>
  <c r="H12" i="76"/>
  <c r="G21" i="77"/>
  <c r="H25" i="77" s="1"/>
  <c r="G21" i="71"/>
  <c r="H18" i="75"/>
  <c r="I18" i="75" s="1"/>
  <c r="K11" i="77"/>
  <c r="K12" i="77" s="1"/>
  <c r="H12" i="77"/>
  <c r="I18" i="77"/>
  <c r="J21" i="77"/>
  <c r="F55" i="77"/>
  <c r="H21" i="77"/>
  <c r="J21" i="76"/>
  <c r="H18" i="76"/>
  <c r="F55" i="76"/>
  <c r="H21" i="76"/>
  <c r="K7" i="76"/>
  <c r="I21" i="76"/>
  <c r="F21" i="76"/>
  <c r="F22" i="76" s="1"/>
  <c r="F56" i="76" s="1"/>
  <c r="D13" i="53" s="1"/>
  <c r="G21" i="76"/>
  <c r="H21" i="75"/>
  <c r="L7" i="75"/>
  <c r="J8" i="75"/>
  <c r="K8" i="75" s="1"/>
  <c r="I19" i="75"/>
  <c r="I47" i="75" s="1"/>
  <c r="F19" i="75"/>
  <c r="F47" i="75" s="1"/>
  <c r="G19" i="75"/>
  <c r="G47" i="75" s="1"/>
  <c r="G21" i="74"/>
  <c r="K8" i="74"/>
  <c r="L7" i="74"/>
  <c r="H18" i="74"/>
  <c r="H21" i="74"/>
  <c r="H18" i="71"/>
  <c r="I21" i="72"/>
  <c r="K11" i="71"/>
  <c r="K12" i="71" s="1"/>
  <c r="E15" i="71" s="1"/>
  <c r="J21" i="72"/>
  <c r="H18" i="72"/>
  <c r="F55" i="72"/>
  <c r="K7" i="72"/>
  <c r="H21" i="72"/>
  <c r="H21" i="71"/>
  <c r="I21" i="71"/>
  <c r="J21" i="71"/>
  <c r="F21" i="71"/>
  <c r="G24" i="71" s="1"/>
  <c r="F55" i="71"/>
  <c r="K7" i="71"/>
  <c r="E47" i="76" l="1"/>
  <c r="E19" i="76"/>
  <c r="E47" i="72"/>
  <c r="E19" i="72"/>
  <c r="E15" i="77"/>
  <c r="E47" i="71"/>
  <c r="E19" i="71"/>
  <c r="G24" i="77"/>
  <c r="G44" i="77" s="1"/>
  <c r="G48" i="77" s="1"/>
  <c r="G52" i="86"/>
  <c r="H24" i="77"/>
  <c r="H44" i="77" s="1"/>
  <c r="G44" i="86"/>
  <c r="L21" i="86"/>
  <c r="M8" i="86"/>
  <c r="N7" i="86"/>
  <c r="I26" i="86"/>
  <c r="I25" i="86"/>
  <c r="I24" i="86"/>
  <c r="J18" i="86"/>
  <c r="H44" i="86"/>
  <c r="G49" i="72"/>
  <c r="F55" i="84"/>
  <c r="F21" i="84"/>
  <c r="I21" i="75"/>
  <c r="D5" i="42"/>
  <c r="D8" i="82"/>
  <c r="D7" i="53"/>
  <c r="D6" i="54"/>
  <c r="G50" i="77"/>
  <c r="G52" i="77" s="1"/>
  <c r="F55" i="83"/>
  <c r="F21" i="83"/>
  <c r="G24" i="72"/>
  <c r="G44" i="72" s="1"/>
  <c r="G48" i="72" s="1"/>
  <c r="G49" i="77"/>
  <c r="F21" i="81"/>
  <c r="I24" i="81" s="1"/>
  <c r="F55" i="81"/>
  <c r="F21" i="80"/>
  <c r="F55" i="80"/>
  <c r="D7" i="42"/>
  <c r="F56" i="72"/>
  <c r="I26" i="84"/>
  <c r="I25" i="84"/>
  <c r="I24" i="84"/>
  <c r="J18" i="84"/>
  <c r="I26" i="83"/>
  <c r="I25" i="83"/>
  <c r="J18" i="83"/>
  <c r="I26" i="81"/>
  <c r="J18" i="81"/>
  <c r="I25" i="81"/>
  <c r="M7" i="80"/>
  <c r="I25" i="80"/>
  <c r="I26" i="80"/>
  <c r="J18" i="80"/>
  <c r="J19" i="74"/>
  <c r="H4" i="36"/>
  <c r="F47" i="74"/>
  <c r="I47" i="74"/>
  <c r="I4" i="36"/>
  <c r="K19" i="74"/>
  <c r="K21" i="74" s="1"/>
  <c r="I21" i="74"/>
  <c r="F21" i="74"/>
  <c r="K8" i="77"/>
  <c r="K21" i="77" s="1"/>
  <c r="L7" i="77"/>
  <c r="I26" i="77"/>
  <c r="J18" i="77"/>
  <c r="I24" i="77"/>
  <c r="I25" i="77"/>
  <c r="L7" i="76"/>
  <c r="K8" i="76"/>
  <c r="I18" i="76"/>
  <c r="H24" i="76"/>
  <c r="H25" i="76"/>
  <c r="G24" i="76"/>
  <c r="G49" i="76"/>
  <c r="G50" i="76"/>
  <c r="G52" i="76" s="1"/>
  <c r="J19" i="75"/>
  <c r="J47" i="75" s="1"/>
  <c r="L8" i="75"/>
  <c r="M7" i="75"/>
  <c r="I26" i="75"/>
  <c r="J18" i="75"/>
  <c r="F21" i="75"/>
  <c r="G24" i="75" s="1"/>
  <c r="F55" i="75"/>
  <c r="G21" i="75"/>
  <c r="H25" i="75" s="1"/>
  <c r="K19" i="75"/>
  <c r="K47" i="75" s="1"/>
  <c r="H25" i="74"/>
  <c r="H24" i="74"/>
  <c r="I18" i="74"/>
  <c r="L8" i="74"/>
  <c r="M7" i="74"/>
  <c r="I18" i="71"/>
  <c r="H24" i="71"/>
  <c r="H25" i="71"/>
  <c r="H24" i="72"/>
  <c r="I18" i="72"/>
  <c r="H25" i="72"/>
  <c r="L7" i="72"/>
  <c r="K8" i="72"/>
  <c r="K8" i="71"/>
  <c r="L7" i="71"/>
  <c r="F22" i="71"/>
  <c r="F56" i="71" s="1"/>
  <c r="D11" i="53" s="1"/>
  <c r="G22" i="77" l="1"/>
  <c r="G56" i="77" s="1"/>
  <c r="E10" i="54" s="1"/>
  <c r="E47" i="77"/>
  <c r="E19" i="77"/>
  <c r="G48" i="86"/>
  <c r="G22" i="86"/>
  <c r="H22" i="86" s="1"/>
  <c r="I50" i="86" s="1"/>
  <c r="I52" i="86" s="1"/>
  <c r="I44" i="86"/>
  <c r="I48" i="86" s="1"/>
  <c r="O7" i="86"/>
  <c r="N8" i="86"/>
  <c r="H48" i="86"/>
  <c r="J26" i="86"/>
  <c r="J27" i="86"/>
  <c r="J25" i="86"/>
  <c r="J24" i="86"/>
  <c r="K18" i="86"/>
  <c r="M21" i="86"/>
  <c r="H22" i="77"/>
  <c r="H56" i="77" s="1"/>
  <c r="F10" i="54" s="1"/>
  <c r="K8" i="84"/>
  <c r="K21" i="84" s="1"/>
  <c r="K8" i="81"/>
  <c r="K21" i="81" s="1"/>
  <c r="K8" i="80"/>
  <c r="K21" i="80" s="1"/>
  <c r="K8" i="83"/>
  <c r="K21" i="83" s="1"/>
  <c r="D9" i="54"/>
  <c r="D12" i="53"/>
  <c r="F22" i="83"/>
  <c r="G24" i="83"/>
  <c r="H24" i="83"/>
  <c r="H44" i="83" s="1"/>
  <c r="F22" i="84"/>
  <c r="G24" i="84"/>
  <c r="H24" i="84"/>
  <c r="H44" i="84" s="1"/>
  <c r="H48" i="84" s="1"/>
  <c r="F22" i="80"/>
  <c r="G24" i="80"/>
  <c r="H24" i="80"/>
  <c r="H44" i="80" s="1"/>
  <c r="H48" i="80" s="1"/>
  <c r="G22" i="72"/>
  <c r="H50" i="72" s="1"/>
  <c r="H49" i="77"/>
  <c r="F22" i="81"/>
  <c r="G24" i="81"/>
  <c r="H24" i="81"/>
  <c r="H44" i="81" s="1"/>
  <c r="D10" i="82"/>
  <c r="D11" i="82"/>
  <c r="D12" i="82"/>
  <c r="D9" i="82"/>
  <c r="H50" i="77"/>
  <c r="H52" i="77" s="1"/>
  <c r="I24" i="80"/>
  <c r="I44" i="80" s="1"/>
  <c r="I24" i="83"/>
  <c r="I44" i="83" s="1"/>
  <c r="I48" i="83" s="1"/>
  <c r="J27" i="84"/>
  <c r="J24" i="84"/>
  <c r="K18" i="84"/>
  <c r="J26" i="84"/>
  <c r="J25" i="84"/>
  <c r="I44" i="84"/>
  <c r="I48" i="84" s="1"/>
  <c r="J27" i="83"/>
  <c r="J26" i="83"/>
  <c r="J25" i="83"/>
  <c r="K18" i="83"/>
  <c r="J24" i="83"/>
  <c r="I44" i="81"/>
  <c r="I48" i="81" s="1"/>
  <c r="J27" i="81"/>
  <c r="J24" i="81"/>
  <c r="J26" i="81"/>
  <c r="K18" i="81"/>
  <c r="J25" i="81"/>
  <c r="N7" i="80"/>
  <c r="J27" i="80"/>
  <c r="J26" i="80"/>
  <c r="J25" i="80"/>
  <c r="J24" i="80"/>
  <c r="K18" i="80"/>
  <c r="F22" i="74"/>
  <c r="F56" i="74" s="1"/>
  <c r="G24" i="74"/>
  <c r="J47" i="74"/>
  <c r="J4" i="36"/>
  <c r="L19" i="74"/>
  <c r="K47" i="74"/>
  <c r="J21" i="74"/>
  <c r="L8" i="77"/>
  <c r="L21" i="77" s="1"/>
  <c r="M7" i="77"/>
  <c r="H48" i="77"/>
  <c r="I44" i="77"/>
  <c r="I48" i="77" s="1"/>
  <c r="J27" i="77"/>
  <c r="J26" i="77"/>
  <c r="J25" i="77"/>
  <c r="J24" i="77"/>
  <c r="K18" i="77"/>
  <c r="H44" i="76"/>
  <c r="H48" i="76" s="1"/>
  <c r="G44" i="76"/>
  <c r="L8" i="76"/>
  <c r="M7" i="76"/>
  <c r="I26" i="76"/>
  <c r="I24" i="76"/>
  <c r="I25" i="76"/>
  <c r="J18" i="76"/>
  <c r="K21" i="76"/>
  <c r="I25" i="75"/>
  <c r="M8" i="75"/>
  <c r="N7" i="75"/>
  <c r="L19" i="75"/>
  <c r="J27" i="75"/>
  <c r="J26" i="75"/>
  <c r="J25" i="75"/>
  <c r="J24" i="75"/>
  <c r="K18" i="75"/>
  <c r="J21" i="75"/>
  <c r="F22" i="75"/>
  <c r="H24" i="75"/>
  <c r="H44" i="75" s="1"/>
  <c r="H48" i="75" s="1"/>
  <c r="K21" i="75"/>
  <c r="I24" i="75"/>
  <c r="N7" i="74"/>
  <c r="M8" i="74"/>
  <c r="I26" i="74"/>
  <c r="I25" i="74"/>
  <c r="I24" i="74"/>
  <c r="J18" i="74"/>
  <c r="H44" i="74"/>
  <c r="J18" i="71"/>
  <c r="I24" i="71"/>
  <c r="I26" i="71"/>
  <c r="I25" i="71"/>
  <c r="K21" i="72"/>
  <c r="I26" i="72"/>
  <c r="I25" i="72"/>
  <c r="I24" i="72"/>
  <c r="J18" i="72"/>
  <c r="M7" i="72"/>
  <c r="L8" i="72"/>
  <c r="H44" i="72"/>
  <c r="G49" i="71"/>
  <c r="G50" i="71"/>
  <c r="M7" i="71"/>
  <c r="L8" i="71"/>
  <c r="K21" i="71"/>
  <c r="G44" i="81" l="1"/>
  <c r="G44" i="74"/>
  <c r="G22" i="74" s="1"/>
  <c r="G56" i="74" s="1"/>
  <c r="H52" i="72"/>
  <c r="G44" i="84"/>
  <c r="H50" i="86"/>
  <c r="H49" i="86"/>
  <c r="G56" i="86"/>
  <c r="F55" i="74"/>
  <c r="J44" i="86"/>
  <c r="J48" i="86" s="1"/>
  <c r="G44" i="80"/>
  <c r="G22" i="80" s="1"/>
  <c r="L47" i="75"/>
  <c r="G52" i="71"/>
  <c r="G44" i="83"/>
  <c r="G22" i="83" s="1"/>
  <c r="H22" i="83" s="1"/>
  <c r="N21" i="86"/>
  <c r="K28" i="86"/>
  <c r="K27" i="86"/>
  <c r="K26" i="86"/>
  <c r="K25" i="86"/>
  <c r="K24" i="86"/>
  <c r="L18" i="86"/>
  <c r="H56" i="86"/>
  <c r="I22" i="86"/>
  <c r="J50" i="86" s="1"/>
  <c r="J52" i="86" s="1"/>
  <c r="I49" i="86"/>
  <c r="O8" i="86"/>
  <c r="P7" i="86"/>
  <c r="I50" i="77"/>
  <c r="I52" i="77" s="1"/>
  <c r="I49" i="77"/>
  <c r="D8" i="42"/>
  <c r="F56" i="75"/>
  <c r="H49" i="72"/>
  <c r="E7" i="42"/>
  <c r="G56" i="72"/>
  <c r="G49" i="80"/>
  <c r="G50" i="80"/>
  <c r="F56" i="80"/>
  <c r="D15" i="82" s="1"/>
  <c r="G49" i="84"/>
  <c r="F56" i="84"/>
  <c r="D17" i="82" s="1"/>
  <c r="G50" i="84"/>
  <c r="G22" i="84"/>
  <c r="H48" i="81"/>
  <c r="L8" i="83"/>
  <c r="L21" i="83" s="1"/>
  <c r="L8" i="84"/>
  <c r="L21" i="84" s="1"/>
  <c r="L8" i="80"/>
  <c r="L21" i="80" s="1"/>
  <c r="L8" i="81"/>
  <c r="L21" i="81" s="1"/>
  <c r="I22" i="77"/>
  <c r="I56" i="77" s="1"/>
  <c r="G10" i="54" s="1"/>
  <c r="H48" i="83"/>
  <c r="G49" i="81"/>
  <c r="F56" i="81"/>
  <c r="D14" i="82" s="1"/>
  <c r="G50" i="81"/>
  <c r="G22" i="81"/>
  <c r="H22" i="81" s="1"/>
  <c r="I22" i="81" s="1"/>
  <c r="G49" i="83"/>
  <c r="F56" i="83"/>
  <c r="D16" i="82" s="1"/>
  <c r="G50" i="83"/>
  <c r="J44" i="83"/>
  <c r="J48" i="83" s="1"/>
  <c r="K28" i="84"/>
  <c r="K27" i="84"/>
  <c r="K24" i="84"/>
  <c r="L18" i="84"/>
  <c r="K26" i="84"/>
  <c r="K25" i="84"/>
  <c r="J44" i="84"/>
  <c r="K28" i="83"/>
  <c r="K27" i="83"/>
  <c r="K26" i="83"/>
  <c r="K25" i="83"/>
  <c r="L18" i="83"/>
  <c r="K24" i="83"/>
  <c r="K24" i="81"/>
  <c r="K28" i="81"/>
  <c r="K27" i="81"/>
  <c r="K26" i="81"/>
  <c r="L18" i="81"/>
  <c r="K25" i="81"/>
  <c r="J44" i="81"/>
  <c r="J48" i="81" s="1"/>
  <c r="O7" i="80"/>
  <c r="J44" i="80"/>
  <c r="J48" i="80" s="1"/>
  <c r="K28" i="80"/>
  <c r="K27" i="80"/>
  <c r="K26" i="80"/>
  <c r="K24" i="80"/>
  <c r="K25" i="80"/>
  <c r="L18" i="80"/>
  <c r="I48" i="80"/>
  <c r="L47" i="74"/>
  <c r="L21" i="74"/>
  <c r="M19" i="74"/>
  <c r="M21" i="74" s="1"/>
  <c r="K4" i="36"/>
  <c r="G50" i="74"/>
  <c r="G49" i="74"/>
  <c r="M8" i="77"/>
  <c r="M21" i="77" s="1"/>
  <c r="N7" i="77"/>
  <c r="K26" i="77"/>
  <c r="K24" i="77"/>
  <c r="K28" i="77"/>
  <c r="K25" i="77"/>
  <c r="L18" i="77"/>
  <c r="K27" i="77"/>
  <c r="J44" i="77"/>
  <c r="J48" i="77" s="1"/>
  <c r="J27" i="76"/>
  <c r="J26" i="76"/>
  <c r="J25" i="76"/>
  <c r="J24" i="76"/>
  <c r="K18" i="76"/>
  <c r="G48" i="76"/>
  <c r="G22" i="76"/>
  <c r="G56" i="76" s="1"/>
  <c r="E13" i="53" s="1"/>
  <c r="L21" i="76"/>
  <c r="I44" i="76"/>
  <c r="I48" i="76" s="1"/>
  <c r="M8" i="76"/>
  <c r="N7" i="76"/>
  <c r="I44" i="75"/>
  <c r="I48" i="75" s="1"/>
  <c r="L21" i="75"/>
  <c r="G50" i="75"/>
  <c r="G49" i="75"/>
  <c r="K28" i="75"/>
  <c r="K27" i="75"/>
  <c r="K26" i="75"/>
  <c r="K25" i="75"/>
  <c r="K24" i="75"/>
  <c r="L18" i="75"/>
  <c r="J44" i="75"/>
  <c r="J48" i="75" s="1"/>
  <c r="M19" i="75"/>
  <c r="M21" i="75" s="1"/>
  <c r="N8" i="75"/>
  <c r="O7" i="75"/>
  <c r="G44" i="75"/>
  <c r="H48" i="74"/>
  <c r="F6" i="36" s="1"/>
  <c r="J27" i="74"/>
  <c r="J26" i="74"/>
  <c r="J25" i="74"/>
  <c r="J24" i="74"/>
  <c r="K18" i="74"/>
  <c r="I44" i="74"/>
  <c r="I48" i="74" s="1"/>
  <c r="G6" i="36" s="1"/>
  <c r="N8" i="74"/>
  <c r="O7" i="74"/>
  <c r="K18" i="71"/>
  <c r="J24" i="71"/>
  <c r="J25" i="71"/>
  <c r="J26" i="71"/>
  <c r="J27" i="71"/>
  <c r="I44" i="72"/>
  <c r="I48" i="72" s="1"/>
  <c r="J27" i="72"/>
  <c r="J26" i="72"/>
  <c r="J25" i="72"/>
  <c r="J24" i="72"/>
  <c r="K18" i="72"/>
  <c r="H48" i="72"/>
  <c r="H22" i="72"/>
  <c r="L21" i="72"/>
  <c r="N7" i="72"/>
  <c r="M8" i="72"/>
  <c r="L21" i="71"/>
  <c r="N7" i="71"/>
  <c r="M8" i="71"/>
  <c r="G48" i="84" l="1"/>
  <c r="G52" i="83"/>
  <c r="G52" i="84"/>
  <c r="G48" i="74"/>
  <c r="G22" i="75"/>
  <c r="G52" i="74"/>
  <c r="G48" i="81"/>
  <c r="G52" i="81"/>
  <c r="G52" i="75"/>
  <c r="G52" i="80"/>
  <c r="G48" i="83"/>
  <c r="H52" i="86"/>
  <c r="G48" i="80"/>
  <c r="I56" i="86"/>
  <c r="J22" i="86"/>
  <c r="K50" i="86" s="1"/>
  <c r="K52" i="86" s="1"/>
  <c r="J49" i="86"/>
  <c r="P8" i="86"/>
  <c r="Q7" i="86"/>
  <c r="L29" i="86"/>
  <c r="L28" i="86"/>
  <c r="L27" i="86"/>
  <c r="L26" i="86"/>
  <c r="L25" i="86"/>
  <c r="L24" i="86"/>
  <c r="M18" i="86"/>
  <c r="O21" i="86"/>
  <c r="K44" i="86"/>
  <c r="M8" i="83"/>
  <c r="M21" i="83" s="1"/>
  <c r="M8" i="84"/>
  <c r="M21" i="84" s="1"/>
  <c r="M8" i="80"/>
  <c r="M21" i="80" s="1"/>
  <c r="M8" i="81"/>
  <c r="M21" i="81" s="1"/>
  <c r="G56" i="83"/>
  <c r="E16" i="82" s="1"/>
  <c r="H50" i="83"/>
  <c r="H52" i="83" s="1"/>
  <c r="H49" i="83"/>
  <c r="D11" i="54"/>
  <c r="D18" i="82"/>
  <c r="D14" i="53"/>
  <c r="J49" i="77"/>
  <c r="H49" i="80"/>
  <c r="G56" i="80"/>
  <c r="E15" i="82" s="1"/>
  <c r="H50" i="80"/>
  <c r="H52" i="80" s="1"/>
  <c r="H22" i="80"/>
  <c r="H49" i="84"/>
  <c r="G56" i="84"/>
  <c r="E17" i="82" s="1"/>
  <c r="H50" i="84"/>
  <c r="H52" i="84" s="1"/>
  <c r="H22" i="84"/>
  <c r="H56" i="72"/>
  <c r="F7" i="42"/>
  <c r="H56" i="83"/>
  <c r="F16" i="82" s="1"/>
  <c r="I50" i="83"/>
  <c r="I52" i="83" s="1"/>
  <c r="I22" i="83"/>
  <c r="I49" i="83"/>
  <c r="H22" i="74"/>
  <c r="H56" i="74" s="1"/>
  <c r="H56" i="81"/>
  <c r="F14" i="82" s="1"/>
  <c r="I50" i="81"/>
  <c r="I52" i="81" s="1"/>
  <c r="I49" i="81"/>
  <c r="H50" i="81"/>
  <c r="H52" i="81" s="1"/>
  <c r="H49" i="81"/>
  <c r="G56" i="81"/>
  <c r="E14" i="82" s="1"/>
  <c r="E8" i="42"/>
  <c r="G56" i="75"/>
  <c r="E9" i="54"/>
  <c r="E12" i="53"/>
  <c r="J50" i="77"/>
  <c r="K44" i="83"/>
  <c r="K48" i="83" s="1"/>
  <c r="J48" i="84"/>
  <c r="L29" i="84"/>
  <c r="L28" i="84"/>
  <c r="L27" i="84"/>
  <c r="L26" i="84"/>
  <c r="L25" i="84"/>
  <c r="L24" i="84"/>
  <c r="M18" i="84"/>
  <c r="K44" i="84"/>
  <c r="K48" i="84" s="1"/>
  <c r="L29" i="83"/>
  <c r="L28" i="83"/>
  <c r="L27" i="83"/>
  <c r="L26" i="83"/>
  <c r="L25" i="83"/>
  <c r="L24" i="83"/>
  <c r="M18" i="83"/>
  <c r="I56" i="81"/>
  <c r="G14" i="82" s="1"/>
  <c r="J49" i="81"/>
  <c r="J50" i="81"/>
  <c r="J52" i="81" s="1"/>
  <c r="J22" i="81"/>
  <c r="K44" i="81"/>
  <c r="K48" i="81" s="1"/>
  <c r="L29" i="81"/>
  <c r="L28" i="81"/>
  <c r="L27" i="81"/>
  <c r="L26" i="81"/>
  <c r="M18" i="81"/>
  <c r="L25" i="81"/>
  <c r="L24" i="81"/>
  <c r="P7" i="80"/>
  <c r="L29" i="80"/>
  <c r="L28" i="80"/>
  <c r="L27" i="80"/>
  <c r="L26" i="80"/>
  <c r="L25" i="80"/>
  <c r="L24" i="80"/>
  <c r="M18" i="80"/>
  <c r="K44" i="80"/>
  <c r="N19" i="74"/>
  <c r="N21" i="74" s="1"/>
  <c r="L4" i="36"/>
  <c r="M47" i="74"/>
  <c r="H50" i="74"/>
  <c r="H52" i="74" s="1"/>
  <c r="H49" i="74"/>
  <c r="O7" i="77"/>
  <c r="N8" i="77"/>
  <c r="N21" i="77" s="1"/>
  <c r="J22" i="77"/>
  <c r="J56" i="77" s="1"/>
  <c r="H10" i="54" s="1"/>
  <c r="L29" i="77"/>
  <c r="L24" i="77"/>
  <c r="L28" i="77"/>
  <c r="L25" i="77"/>
  <c r="L26" i="77"/>
  <c r="L27" i="77"/>
  <c r="M18" i="77"/>
  <c r="K44" i="77"/>
  <c r="K48" i="77" s="1"/>
  <c r="O7" i="76"/>
  <c r="N8" i="76"/>
  <c r="M21" i="76"/>
  <c r="K28" i="76"/>
  <c r="K27" i="76"/>
  <c r="K26" i="76"/>
  <c r="K25" i="76"/>
  <c r="K24" i="76"/>
  <c r="L18" i="76"/>
  <c r="J44" i="76"/>
  <c r="H49" i="76"/>
  <c r="H50" i="76"/>
  <c r="H22" i="76"/>
  <c r="H56" i="76" s="1"/>
  <c r="F13" i="53" s="1"/>
  <c r="H50" i="75"/>
  <c r="H52" i="75" s="1"/>
  <c r="H49" i="75"/>
  <c r="H22" i="75"/>
  <c r="G48" i="75"/>
  <c r="L28" i="75"/>
  <c r="L26" i="75"/>
  <c r="L24" i="75"/>
  <c r="L29" i="75"/>
  <c r="L27" i="75"/>
  <c r="L25" i="75"/>
  <c r="M18" i="75"/>
  <c r="M47" i="75"/>
  <c r="O8" i="75"/>
  <c r="P7" i="75"/>
  <c r="K44" i="75"/>
  <c r="K48" i="75" s="1"/>
  <c r="N19" i="75"/>
  <c r="O8" i="74"/>
  <c r="P7" i="74"/>
  <c r="K28" i="74"/>
  <c r="K27" i="74"/>
  <c r="K26" i="74"/>
  <c r="K25" i="74"/>
  <c r="K24" i="74"/>
  <c r="L18" i="74"/>
  <c r="J44" i="74"/>
  <c r="L18" i="71"/>
  <c r="K24" i="71"/>
  <c r="K25" i="71"/>
  <c r="K26" i="71"/>
  <c r="K28" i="71"/>
  <c r="K27" i="71"/>
  <c r="J44" i="72"/>
  <c r="J48" i="72" s="1"/>
  <c r="I50" i="72"/>
  <c r="I49" i="72"/>
  <c r="I22" i="72"/>
  <c r="M21" i="72"/>
  <c r="N8" i="72"/>
  <c r="O7" i="72"/>
  <c r="K28" i="72"/>
  <c r="K27" i="72"/>
  <c r="K26" i="72"/>
  <c r="K25" i="72"/>
  <c r="K24" i="72"/>
  <c r="L18" i="72"/>
  <c r="M21" i="71"/>
  <c r="N8" i="71"/>
  <c r="O7" i="71"/>
  <c r="I50" i="74" l="1"/>
  <c r="I52" i="74" s="1"/>
  <c r="H52" i="76"/>
  <c r="E6" i="36"/>
  <c r="I52" i="72"/>
  <c r="J52" i="77"/>
  <c r="N47" i="75"/>
  <c r="Q8" i="86"/>
  <c r="R7" i="86"/>
  <c r="P21" i="86"/>
  <c r="K49" i="86"/>
  <c r="K22" i="86"/>
  <c r="L50" i="86" s="1"/>
  <c r="L52" i="86" s="1"/>
  <c r="J56" i="86"/>
  <c r="M30" i="86"/>
  <c r="M29" i="86"/>
  <c r="M28" i="86"/>
  <c r="M27" i="86"/>
  <c r="M26" i="86"/>
  <c r="M25" i="86"/>
  <c r="M24" i="86"/>
  <c r="N18" i="86"/>
  <c r="L44" i="86"/>
  <c r="K48" i="86"/>
  <c r="G7" i="42"/>
  <c r="I56" i="72"/>
  <c r="I56" i="83"/>
  <c r="G16" i="82" s="1"/>
  <c r="J49" i="83"/>
  <c r="J22" i="83"/>
  <c r="J50" i="83"/>
  <c r="J52" i="83" s="1"/>
  <c r="F9" i="54"/>
  <c r="F12" i="53"/>
  <c r="H56" i="84"/>
  <c r="F17" i="82" s="1"/>
  <c r="I50" i="84"/>
  <c r="I52" i="84" s="1"/>
  <c r="I49" i="84"/>
  <c r="I22" i="84"/>
  <c r="I22" i="74"/>
  <c r="I56" i="74" s="1"/>
  <c r="I49" i="74"/>
  <c r="H56" i="80"/>
  <c r="F15" i="82" s="1"/>
  <c r="I50" i="80"/>
  <c r="I52" i="80" s="1"/>
  <c r="I49" i="80"/>
  <c r="I22" i="80"/>
  <c r="E18" i="82"/>
  <c r="E11" i="54"/>
  <c r="E14" i="53"/>
  <c r="F8" i="42"/>
  <c r="H56" i="75"/>
  <c r="N8" i="84"/>
  <c r="N21" i="84" s="1"/>
  <c r="N8" i="80"/>
  <c r="N21" i="80" s="1"/>
  <c r="N8" i="81"/>
  <c r="N21" i="81" s="1"/>
  <c r="N8" i="83"/>
  <c r="N21" i="83" s="1"/>
  <c r="L44" i="83"/>
  <c r="L44" i="84"/>
  <c r="L48" i="84" s="1"/>
  <c r="M30" i="84"/>
  <c r="M29" i="84"/>
  <c r="M28" i="84"/>
  <c r="M27" i="84"/>
  <c r="M26" i="84"/>
  <c r="M25" i="84"/>
  <c r="N18" i="84"/>
  <c r="M24" i="84"/>
  <c r="M29" i="83"/>
  <c r="M30" i="83"/>
  <c r="M24" i="83"/>
  <c r="N18" i="83"/>
  <c r="M28" i="83"/>
  <c r="M27" i="83"/>
  <c r="M26" i="83"/>
  <c r="M25" i="83"/>
  <c r="L44" i="81"/>
  <c r="L48" i="81" s="1"/>
  <c r="M30" i="81"/>
  <c r="M29" i="81"/>
  <c r="M28" i="81"/>
  <c r="M27" i="81"/>
  <c r="M26" i="81"/>
  <c r="M25" i="81"/>
  <c r="N18" i="81"/>
  <c r="M24" i="81"/>
  <c r="K50" i="81"/>
  <c r="K52" i="81" s="1"/>
  <c r="J56" i="81"/>
  <c r="H14" i="82" s="1"/>
  <c r="K49" i="81"/>
  <c r="K22" i="81"/>
  <c r="Q7" i="80"/>
  <c r="K48" i="80"/>
  <c r="M30" i="80"/>
  <c r="M29" i="80"/>
  <c r="M28" i="80"/>
  <c r="M27" i="80"/>
  <c r="M26" i="80"/>
  <c r="M25" i="80"/>
  <c r="M24" i="80"/>
  <c r="N18" i="80"/>
  <c r="L44" i="80"/>
  <c r="L48" i="80" s="1"/>
  <c r="O19" i="74"/>
  <c r="O21" i="74" s="1"/>
  <c r="M4" i="36"/>
  <c r="N47" i="74"/>
  <c r="O8" i="77"/>
  <c r="O21" i="77" s="1"/>
  <c r="P7" i="77"/>
  <c r="M29" i="77"/>
  <c r="M24" i="77"/>
  <c r="M28" i="77"/>
  <c r="M25" i="77"/>
  <c r="M27" i="77"/>
  <c r="N18" i="77"/>
  <c r="M30" i="77"/>
  <c r="M26" i="77"/>
  <c r="L44" i="77"/>
  <c r="L48" i="77" s="1"/>
  <c r="K50" i="77"/>
  <c r="K52" i="77" s="1"/>
  <c r="K49" i="77"/>
  <c r="K22" i="77"/>
  <c r="K56" i="77" s="1"/>
  <c r="I10" i="54" s="1"/>
  <c r="L27" i="76"/>
  <c r="L29" i="76"/>
  <c r="L28" i="76"/>
  <c r="L24" i="76"/>
  <c r="M18" i="76"/>
  <c r="L25" i="76"/>
  <c r="L26" i="76"/>
  <c r="K44" i="76"/>
  <c r="N21" i="76"/>
  <c r="J48" i="76"/>
  <c r="I49" i="76"/>
  <c r="I50" i="76"/>
  <c r="I52" i="76" s="1"/>
  <c r="I22" i="76"/>
  <c r="I56" i="76" s="1"/>
  <c r="G13" i="53" s="1"/>
  <c r="P7" i="76"/>
  <c r="O8" i="76"/>
  <c r="O19" i="75"/>
  <c r="O47" i="75" s="1"/>
  <c r="P8" i="75"/>
  <c r="Q7" i="75"/>
  <c r="L44" i="75"/>
  <c r="L48" i="75" s="1"/>
  <c r="I49" i="75"/>
  <c r="I50" i="75"/>
  <c r="I52" i="75" s="1"/>
  <c r="I22" i="75"/>
  <c r="N21" i="75"/>
  <c r="M30" i="75"/>
  <c r="M29" i="75"/>
  <c r="M28" i="75"/>
  <c r="M27" i="75"/>
  <c r="M26" i="75"/>
  <c r="M25" i="75"/>
  <c r="M24" i="75"/>
  <c r="N18" i="75"/>
  <c r="K44" i="74"/>
  <c r="K48" i="74" s="1"/>
  <c r="I6" i="36" s="1"/>
  <c r="J48" i="74"/>
  <c r="H6" i="36" s="1"/>
  <c r="Q7" i="74"/>
  <c r="P8" i="74"/>
  <c r="L29" i="74"/>
  <c r="M18" i="74"/>
  <c r="L27" i="74"/>
  <c r="L26" i="74"/>
  <c r="L25" i="74"/>
  <c r="L24" i="74"/>
  <c r="L28" i="74"/>
  <c r="J50" i="74"/>
  <c r="J52" i="74" s="1"/>
  <c r="M18" i="71"/>
  <c r="L24" i="71"/>
  <c r="L25" i="71"/>
  <c r="L26" i="71"/>
  <c r="L27" i="71"/>
  <c r="L28" i="71"/>
  <c r="L29" i="71"/>
  <c r="O8" i="72"/>
  <c r="P7" i="72"/>
  <c r="M18" i="72"/>
  <c r="L27" i="72"/>
  <c r="L28" i="72"/>
  <c r="L26" i="72"/>
  <c r="L24" i="72"/>
  <c r="L29" i="72"/>
  <c r="L25" i="72"/>
  <c r="N21" i="72"/>
  <c r="J50" i="72"/>
  <c r="J52" i="72" s="1"/>
  <c r="J49" i="72"/>
  <c r="J22" i="72"/>
  <c r="K44" i="72"/>
  <c r="N21" i="71"/>
  <c r="O8" i="71"/>
  <c r="P7" i="71"/>
  <c r="J22" i="74" l="1"/>
  <c r="J56" i="74" s="1"/>
  <c r="J49" i="74"/>
  <c r="K48" i="76"/>
  <c r="L48" i="86"/>
  <c r="L48" i="83"/>
  <c r="N27" i="86"/>
  <c r="N25" i="86"/>
  <c r="N26" i="86"/>
  <c r="N30" i="86"/>
  <c r="N28" i="86"/>
  <c r="N24" i="86"/>
  <c r="O18" i="86"/>
  <c r="N29" i="86"/>
  <c r="N31" i="86"/>
  <c r="S7" i="86"/>
  <c r="R8" i="86"/>
  <c r="M44" i="86"/>
  <c r="L49" i="86"/>
  <c r="K56" i="86"/>
  <c r="L22" i="86"/>
  <c r="M50" i="86" s="1"/>
  <c r="M52" i="86" s="1"/>
  <c r="Q21" i="86"/>
  <c r="F14" i="53"/>
  <c r="F11" i="54"/>
  <c r="F18" i="82"/>
  <c r="J49" i="84"/>
  <c r="I56" i="84"/>
  <c r="G17" i="82" s="1"/>
  <c r="J50" i="84"/>
  <c r="J52" i="84" s="1"/>
  <c r="J22" i="84"/>
  <c r="O8" i="80"/>
  <c r="O21" i="80" s="1"/>
  <c r="O8" i="84"/>
  <c r="O21" i="84" s="1"/>
  <c r="O8" i="83"/>
  <c r="O21" i="83" s="1"/>
  <c r="O8" i="81"/>
  <c r="O21" i="81" s="1"/>
  <c r="K22" i="83"/>
  <c r="J56" i="83"/>
  <c r="H16" i="82" s="1"/>
  <c r="K50" i="83"/>
  <c r="K52" i="83" s="1"/>
  <c r="K49" i="83"/>
  <c r="I56" i="80"/>
  <c r="G15" i="82" s="1"/>
  <c r="J50" i="80"/>
  <c r="J52" i="80" s="1"/>
  <c r="J49" i="80"/>
  <c r="J22" i="80"/>
  <c r="G8" i="42"/>
  <c r="I56" i="75"/>
  <c r="G9" i="54"/>
  <c r="G12" i="53"/>
  <c r="J56" i="72"/>
  <c r="H7" i="42"/>
  <c r="M44" i="84"/>
  <c r="M48" i="84" s="1"/>
  <c r="N26" i="84"/>
  <c r="N25" i="84"/>
  <c r="N30" i="84"/>
  <c r="N28" i="84"/>
  <c r="N31" i="84"/>
  <c r="N29" i="84"/>
  <c r="N27" i="84"/>
  <c r="N24" i="84"/>
  <c r="O18" i="84"/>
  <c r="M44" i="83"/>
  <c r="M48" i="83" s="1"/>
  <c r="N30" i="83"/>
  <c r="N24" i="83"/>
  <c r="O18" i="83"/>
  <c r="N31" i="83"/>
  <c r="N28" i="83"/>
  <c r="N27" i="83"/>
  <c r="N26" i="83"/>
  <c r="N25" i="83"/>
  <c r="N29" i="83"/>
  <c r="N31" i="81"/>
  <c r="N30" i="81"/>
  <c r="N29" i="81"/>
  <c r="N28" i="81"/>
  <c r="N27" i="81"/>
  <c r="N26" i="81"/>
  <c r="N25" i="81"/>
  <c r="N24" i="81"/>
  <c r="O18" i="81"/>
  <c r="M44" i="81"/>
  <c r="K56" i="81"/>
  <c r="I14" i="82" s="1"/>
  <c r="L50" i="81"/>
  <c r="L52" i="81" s="1"/>
  <c r="L49" i="81"/>
  <c r="L22" i="81"/>
  <c r="M44" i="80"/>
  <c r="M48" i="80" s="1"/>
  <c r="R7" i="80"/>
  <c r="N27" i="80"/>
  <c r="N24" i="80"/>
  <c r="O18" i="80"/>
  <c r="N31" i="80"/>
  <c r="N26" i="80"/>
  <c r="N30" i="80"/>
  <c r="N28" i="80"/>
  <c r="N29" i="80"/>
  <c r="N25" i="80"/>
  <c r="P19" i="74"/>
  <c r="P21" i="74" s="1"/>
  <c r="N4" i="36"/>
  <c r="O47" i="74"/>
  <c r="P8" i="77"/>
  <c r="P21" i="77" s="1"/>
  <c r="Q7" i="77"/>
  <c r="O21" i="75"/>
  <c r="L49" i="77"/>
  <c r="L22" i="77"/>
  <c r="L56" i="77" s="1"/>
  <c r="J10" i="54" s="1"/>
  <c r="L50" i="77"/>
  <c r="L52" i="77" s="1"/>
  <c r="M44" i="77"/>
  <c r="M48" i="77" s="1"/>
  <c r="N31" i="77"/>
  <c r="N30" i="77"/>
  <c r="N29" i="77"/>
  <c r="N28" i="77"/>
  <c r="N27" i="77"/>
  <c r="N26" i="77"/>
  <c r="N24" i="77"/>
  <c r="N25" i="77"/>
  <c r="O18" i="77"/>
  <c r="M30" i="76"/>
  <c r="M29" i="76"/>
  <c r="M28" i="76"/>
  <c r="M27" i="76"/>
  <c r="M26" i="76"/>
  <c r="M25" i="76"/>
  <c r="M24" i="76"/>
  <c r="N18" i="76"/>
  <c r="L44" i="76"/>
  <c r="O21" i="76"/>
  <c r="Q7" i="76"/>
  <c r="P8" i="76"/>
  <c r="J49" i="76"/>
  <c r="J50" i="76"/>
  <c r="J52" i="76" s="1"/>
  <c r="J22" i="76"/>
  <c r="J56" i="76" s="1"/>
  <c r="H13" i="53" s="1"/>
  <c r="N31" i="75"/>
  <c r="N30" i="75"/>
  <c r="N29" i="75"/>
  <c r="N28" i="75"/>
  <c r="N27" i="75"/>
  <c r="N26" i="75"/>
  <c r="N25" i="75"/>
  <c r="N24" i="75"/>
  <c r="O18" i="75"/>
  <c r="P19" i="75"/>
  <c r="P47" i="75" s="1"/>
  <c r="M44" i="75"/>
  <c r="M48" i="75" s="1"/>
  <c r="R7" i="75"/>
  <c r="Q8" i="75"/>
  <c r="J49" i="75"/>
  <c r="J50" i="75"/>
  <c r="J52" i="75" s="1"/>
  <c r="J22" i="75"/>
  <c r="L44" i="74"/>
  <c r="R7" i="74"/>
  <c r="Q8" i="74"/>
  <c r="K50" i="74"/>
  <c r="K52" i="74" s="1"/>
  <c r="M30" i="74"/>
  <c r="M29" i="74"/>
  <c r="M28" i="74"/>
  <c r="M27" i="74"/>
  <c r="M26" i="74"/>
  <c r="M25" i="74"/>
  <c r="M24" i="74"/>
  <c r="N18" i="74"/>
  <c r="N18" i="71"/>
  <c r="M24" i="71"/>
  <c r="M25" i="71"/>
  <c r="M26" i="71"/>
  <c r="M27" i="71"/>
  <c r="M28" i="71"/>
  <c r="M30" i="71"/>
  <c r="M29" i="71"/>
  <c r="K50" i="72"/>
  <c r="K52" i="72" s="1"/>
  <c r="K22" i="72"/>
  <c r="K49" i="72"/>
  <c r="L44" i="72"/>
  <c r="L48" i="72" s="1"/>
  <c r="M30" i="72"/>
  <c r="M29" i="72"/>
  <c r="M28" i="72"/>
  <c r="M27" i="72"/>
  <c r="M26" i="72"/>
  <c r="M25" i="72"/>
  <c r="M24" i="72"/>
  <c r="N18" i="72"/>
  <c r="Q7" i="72"/>
  <c r="P8" i="72"/>
  <c r="K48" i="72"/>
  <c r="O21" i="72"/>
  <c r="O21" i="71"/>
  <c r="P8" i="71"/>
  <c r="Q7" i="71"/>
  <c r="K22" i="74" l="1"/>
  <c r="K56" i="74" s="1"/>
  <c r="K49" i="74"/>
  <c r="M48" i="81"/>
  <c r="M48" i="86"/>
  <c r="T7" i="86"/>
  <c r="S8" i="86"/>
  <c r="M49" i="86"/>
  <c r="L56" i="86"/>
  <c r="M22" i="86"/>
  <c r="N50" i="86" s="1"/>
  <c r="N52" i="86" s="1"/>
  <c r="R21" i="86"/>
  <c r="O25" i="86"/>
  <c r="O32" i="86"/>
  <c r="O30" i="86"/>
  <c r="O28" i="86"/>
  <c r="O24" i="86"/>
  <c r="P18" i="86"/>
  <c r="O31" i="86"/>
  <c r="O29" i="86"/>
  <c r="O26" i="86"/>
  <c r="O27" i="86"/>
  <c r="N44" i="86"/>
  <c r="N48" i="86" s="1"/>
  <c r="P8" i="81"/>
  <c r="P21" i="81" s="1"/>
  <c r="P8" i="84"/>
  <c r="P21" i="84" s="1"/>
  <c r="P8" i="83"/>
  <c r="P21" i="83" s="1"/>
  <c r="P8" i="80"/>
  <c r="P21" i="80" s="1"/>
  <c r="J56" i="80"/>
  <c r="H15" i="82" s="1"/>
  <c r="K50" i="80"/>
  <c r="K52" i="80" s="1"/>
  <c r="K49" i="80"/>
  <c r="K22" i="80"/>
  <c r="H9" i="54"/>
  <c r="H12" i="53"/>
  <c r="H8" i="42"/>
  <c r="J56" i="75"/>
  <c r="L49" i="83"/>
  <c r="K56" i="83"/>
  <c r="I16" i="82" s="1"/>
  <c r="L50" i="83"/>
  <c r="L52" i="83" s="1"/>
  <c r="L22" i="83"/>
  <c r="I7" i="42"/>
  <c r="K56" i="72"/>
  <c r="K50" i="84"/>
  <c r="K52" i="84" s="1"/>
  <c r="K49" i="84"/>
  <c r="J56" i="84"/>
  <c r="H17" i="82" s="1"/>
  <c r="K22" i="84"/>
  <c r="G18" i="82"/>
  <c r="G11" i="54"/>
  <c r="G14" i="53"/>
  <c r="O32" i="84"/>
  <c r="O30" i="84"/>
  <c r="O28" i="84"/>
  <c r="O26" i="84"/>
  <c r="O25" i="84"/>
  <c r="O31" i="84"/>
  <c r="O29" i="84"/>
  <c r="O27" i="84"/>
  <c r="O24" i="84"/>
  <c r="P18" i="84"/>
  <c r="N44" i="84"/>
  <c r="N48" i="84" s="1"/>
  <c r="O32" i="83"/>
  <c r="O31" i="83"/>
  <c r="O30" i="83"/>
  <c r="O29" i="83"/>
  <c r="O28" i="83"/>
  <c r="O27" i="83"/>
  <c r="O26" i="83"/>
  <c r="O25" i="83"/>
  <c r="O24" i="83"/>
  <c r="P18" i="83"/>
  <c r="N44" i="83"/>
  <c r="M49" i="81"/>
  <c r="M50" i="81"/>
  <c r="M52" i="81" s="1"/>
  <c r="M22" i="81"/>
  <c r="L56" i="81"/>
  <c r="J14" i="82" s="1"/>
  <c r="O32" i="81"/>
  <c r="O31" i="81"/>
  <c r="O30" i="81"/>
  <c r="O29" i="81"/>
  <c r="O28" i="81"/>
  <c r="O27" i="81"/>
  <c r="O26" i="81"/>
  <c r="O25" i="81"/>
  <c r="O24" i="81"/>
  <c r="P18" i="81"/>
  <c r="N44" i="81"/>
  <c r="N48" i="81" s="1"/>
  <c r="P18" i="80"/>
  <c r="O32" i="80"/>
  <c r="O30" i="80"/>
  <c r="O28" i="80"/>
  <c r="O24" i="80"/>
  <c r="O25" i="80"/>
  <c r="O31" i="80"/>
  <c r="O29" i="80"/>
  <c r="O26" i="80"/>
  <c r="O27" i="80"/>
  <c r="N44" i="80"/>
  <c r="N48" i="80" s="1"/>
  <c r="S7" i="80"/>
  <c r="Q19" i="74"/>
  <c r="P47" i="74"/>
  <c r="Q8" i="77"/>
  <c r="Q21" i="77" s="1"/>
  <c r="R7" i="77"/>
  <c r="P21" i="75"/>
  <c r="N44" i="77"/>
  <c r="N48" i="77" s="1"/>
  <c r="M50" i="77"/>
  <c r="M52" i="77" s="1"/>
  <c r="M49" i="77"/>
  <c r="M22" i="77"/>
  <c r="M56" i="77" s="1"/>
  <c r="K10" i="54" s="1"/>
  <c r="O32" i="77"/>
  <c r="O31" i="77"/>
  <c r="O30" i="77"/>
  <c r="O29" i="77"/>
  <c r="O28" i="77"/>
  <c r="O27" i="77"/>
  <c r="O26" i="77"/>
  <c r="O25" i="77"/>
  <c r="O24" i="77"/>
  <c r="P18" i="77"/>
  <c r="K49" i="76"/>
  <c r="K22" i="76"/>
  <c r="K56" i="76" s="1"/>
  <c r="I13" i="53" s="1"/>
  <c r="K50" i="76"/>
  <c r="K52" i="76" s="1"/>
  <c r="L48" i="76"/>
  <c r="N31" i="76"/>
  <c r="N30" i="76"/>
  <c r="N29" i="76"/>
  <c r="N28" i="76"/>
  <c r="N27" i="76"/>
  <c r="N26" i="76"/>
  <c r="N25" i="76"/>
  <c r="N24" i="76"/>
  <c r="O18" i="76"/>
  <c r="P21" i="76"/>
  <c r="M44" i="76"/>
  <c r="M48" i="76" s="1"/>
  <c r="Q8" i="76"/>
  <c r="R7" i="76"/>
  <c r="K49" i="75"/>
  <c r="K50" i="75"/>
  <c r="K52" i="75" s="1"/>
  <c r="K22" i="75"/>
  <c r="O32" i="75"/>
  <c r="O31" i="75"/>
  <c r="O30" i="75"/>
  <c r="O29" i="75"/>
  <c r="O28" i="75"/>
  <c r="O27" i="75"/>
  <c r="O26" i="75"/>
  <c r="O25" i="75"/>
  <c r="O24" i="75"/>
  <c r="P18" i="75"/>
  <c r="N44" i="75"/>
  <c r="N48" i="75" s="1"/>
  <c r="Q19" i="75"/>
  <c r="Q47" i="75" s="1"/>
  <c r="S7" i="75"/>
  <c r="R8" i="75"/>
  <c r="L49" i="74"/>
  <c r="L50" i="74"/>
  <c r="L52" i="74" s="1"/>
  <c r="L22" i="74"/>
  <c r="L56" i="74" s="1"/>
  <c r="L48" i="74"/>
  <c r="M44" i="74"/>
  <c r="M48" i="74" s="1"/>
  <c r="K6" i="36" s="1"/>
  <c r="Q21" i="74"/>
  <c r="N31" i="74"/>
  <c r="N30" i="74"/>
  <c r="N29" i="74"/>
  <c r="N28" i="74"/>
  <c r="N27" i="74"/>
  <c r="N26" i="74"/>
  <c r="N25" i="74"/>
  <c r="N24" i="74"/>
  <c r="O18" i="74"/>
  <c r="S7" i="74"/>
  <c r="R8" i="74"/>
  <c r="O18" i="71"/>
  <c r="N24" i="71"/>
  <c r="N25" i="71"/>
  <c r="N26" i="71"/>
  <c r="N27" i="71"/>
  <c r="N28" i="71"/>
  <c r="N29" i="71"/>
  <c r="N30" i="71"/>
  <c r="N31" i="71"/>
  <c r="P21" i="72"/>
  <c r="R7" i="72"/>
  <c r="Q8" i="72"/>
  <c r="N31" i="72"/>
  <c r="N30" i="72"/>
  <c r="N29" i="72"/>
  <c r="N28" i="72"/>
  <c r="N27" i="72"/>
  <c r="N26" i="72"/>
  <c r="N25" i="72"/>
  <c r="N24" i="72"/>
  <c r="O18" i="72"/>
  <c r="M44" i="72"/>
  <c r="M48" i="72" s="1"/>
  <c r="L50" i="72"/>
  <c r="L52" i="72" s="1"/>
  <c r="L49" i="72"/>
  <c r="L22" i="72"/>
  <c r="Q8" i="71"/>
  <c r="R7" i="71"/>
  <c r="P21" i="71"/>
  <c r="J6" i="36" l="1"/>
  <c r="N48" i="83"/>
  <c r="S21" i="86"/>
  <c r="U7" i="86"/>
  <c r="T8" i="86"/>
  <c r="P33" i="86"/>
  <c r="P32" i="86"/>
  <c r="P31" i="86"/>
  <c r="P30" i="86"/>
  <c r="P29" i="86"/>
  <c r="P28" i="86"/>
  <c r="P27" i="86"/>
  <c r="P24" i="86"/>
  <c r="Q18" i="86"/>
  <c r="P26" i="86"/>
  <c r="P25" i="86"/>
  <c r="N49" i="86"/>
  <c r="M56" i="86"/>
  <c r="N22" i="86"/>
  <c r="O50" i="86" s="1"/>
  <c r="O52" i="86" s="1"/>
  <c r="O44" i="86"/>
  <c r="O48" i="86" s="1"/>
  <c r="I9" i="54"/>
  <c r="I12" i="53"/>
  <c r="Q8" i="84"/>
  <c r="Q21" i="84" s="1"/>
  <c r="Q8" i="81"/>
  <c r="Q21" i="81" s="1"/>
  <c r="Q8" i="83"/>
  <c r="Q21" i="83" s="1"/>
  <c r="Q8" i="80"/>
  <c r="Q21" i="80" s="1"/>
  <c r="H18" i="82"/>
  <c r="H11" i="54"/>
  <c r="H14" i="53"/>
  <c r="M49" i="83"/>
  <c r="L56" i="83"/>
  <c r="J16" i="82" s="1"/>
  <c r="M50" i="83"/>
  <c r="M52" i="83" s="1"/>
  <c r="L49" i="80"/>
  <c r="L22" i="80"/>
  <c r="K56" i="80"/>
  <c r="I15" i="82" s="1"/>
  <c r="L50" i="80"/>
  <c r="L52" i="80" s="1"/>
  <c r="M22" i="83"/>
  <c r="N50" i="83" s="1"/>
  <c r="N52" i="83" s="1"/>
  <c r="I8" i="42"/>
  <c r="K56" i="75"/>
  <c r="J7" i="42"/>
  <c r="L56" i="72"/>
  <c r="L22" i="84"/>
  <c r="K56" i="84"/>
  <c r="I17" i="82" s="1"/>
  <c r="L50" i="84"/>
  <c r="L52" i="84" s="1"/>
  <c r="L49" i="84"/>
  <c r="P33" i="84"/>
  <c r="P32" i="84"/>
  <c r="P31" i="84"/>
  <c r="P30" i="84"/>
  <c r="P29" i="84"/>
  <c r="P28" i="84"/>
  <c r="P27" i="84"/>
  <c r="P26" i="84"/>
  <c r="P25" i="84"/>
  <c r="P24" i="84"/>
  <c r="Q18" i="84"/>
  <c r="O44" i="84"/>
  <c r="O48" i="84" s="1"/>
  <c r="O44" i="83"/>
  <c r="O48" i="83" s="1"/>
  <c r="M56" i="83"/>
  <c r="K16" i="82" s="1"/>
  <c r="N49" i="83"/>
  <c r="P33" i="83"/>
  <c r="P32" i="83"/>
  <c r="P31" i="83"/>
  <c r="P30" i="83"/>
  <c r="P29" i="83"/>
  <c r="P28" i="83"/>
  <c r="P27" i="83"/>
  <c r="P26" i="83"/>
  <c r="P25" i="83"/>
  <c r="P24" i="83"/>
  <c r="Q18" i="83"/>
  <c r="N50" i="81"/>
  <c r="N52" i="81" s="1"/>
  <c r="N49" i="81"/>
  <c r="N22" i="81"/>
  <c r="M56" i="81"/>
  <c r="K14" i="82" s="1"/>
  <c r="P25" i="81"/>
  <c r="P24" i="81"/>
  <c r="Q18" i="81"/>
  <c r="P33" i="81"/>
  <c r="P32" i="81"/>
  <c r="P31" i="81"/>
  <c r="P30" i="81"/>
  <c r="P29" i="81"/>
  <c r="P28" i="81"/>
  <c r="P27" i="81"/>
  <c r="P26" i="81"/>
  <c r="O44" i="81"/>
  <c r="O48" i="81" s="1"/>
  <c r="O44" i="80"/>
  <c r="O48" i="80" s="1"/>
  <c r="T7" i="80"/>
  <c r="P33" i="80"/>
  <c r="P32" i="80"/>
  <c r="P31" i="80"/>
  <c r="P30" i="80"/>
  <c r="P29" i="80"/>
  <c r="P28" i="80"/>
  <c r="P27" i="80"/>
  <c r="P26" i="80"/>
  <c r="P25" i="80"/>
  <c r="P24" i="80"/>
  <c r="Q18" i="80"/>
  <c r="R19" i="74"/>
  <c r="R21" i="74" s="1"/>
  <c r="Q47" i="74"/>
  <c r="S7" i="77"/>
  <c r="R8" i="77"/>
  <c r="R21" i="77" s="1"/>
  <c r="P25" i="77"/>
  <c r="P32" i="77"/>
  <c r="P28" i="77"/>
  <c r="P29" i="77"/>
  <c r="Q18" i="77"/>
  <c r="P33" i="77"/>
  <c r="P31" i="77"/>
  <c r="P27" i="77"/>
  <c r="P30" i="77"/>
  <c r="P26" i="77"/>
  <c r="P24" i="77"/>
  <c r="O44" i="77"/>
  <c r="O48" i="77" s="1"/>
  <c r="N50" i="77"/>
  <c r="N52" i="77" s="1"/>
  <c r="N49" i="77"/>
  <c r="N22" i="77"/>
  <c r="N56" i="77" s="1"/>
  <c r="L10" i="54" s="1"/>
  <c r="N44" i="76"/>
  <c r="R8" i="76"/>
  <c r="S7" i="76"/>
  <c r="Q21" i="76"/>
  <c r="L50" i="76"/>
  <c r="L52" i="76" s="1"/>
  <c r="L49" i="76"/>
  <c r="L22" i="76"/>
  <c r="L56" i="76" s="1"/>
  <c r="J13" i="53" s="1"/>
  <c r="O32" i="76"/>
  <c r="O31" i="76"/>
  <c r="O30" i="76"/>
  <c r="O29" i="76"/>
  <c r="O28" i="76"/>
  <c r="O27" i="76"/>
  <c r="O26" i="76"/>
  <c r="O25" i="76"/>
  <c r="O24" i="76"/>
  <c r="P18" i="76"/>
  <c r="T7" i="75"/>
  <c r="S8" i="75"/>
  <c r="O44" i="75"/>
  <c r="O48" i="75" s="1"/>
  <c r="P29" i="75"/>
  <c r="P32" i="75"/>
  <c r="P30" i="75"/>
  <c r="P28" i="75"/>
  <c r="P26" i="75"/>
  <c r="P24" i="75"/>
  <c r="P33" i="75"/>
  <c r="P25" i="75"/>
  <c r="Q18" i="75"/>
  <c r="P27" i="75"/>
  <c r="P31" i="75"/>
  <c r="Q21" i="75"/>
  <c r="L49" i="75"/>
  <c r="L50" i="75"/>
  <c r="L52" i="75" s="1"/>
  <c r="L22" i="75"/>
  <c r="R19" i="75"/>
  <c r="R47" i="75" s="1"/>
  <c r="N44" i="74"/>
  <c r="O29" i="74"/>
  <c r="O27" i="74"/>
  <c r="O24" i="74"/>
  <c r="O30" i="74"/>
  <c r="P18" i="74"/>
  <c r="O25" i="74"/>
  <c r="O31" i="74"/>
  <c r="O26" i="74"/>
  <c r="O32" i="74"/>
  <c r="O28" i="74"/>
  <c r="M50" i="74"/>
  <c r="M52" i="74" s="1"/>
  <c r="M22" i="74"/>
  <c r="M56" i="74" s="1"/>
  <c r="M49" i="74"/>
  <c r="S8" i="74"/>
  <c r="T7" i="74"/>
  <c r="P18" i="71"/>
  <c r="O25" i="71"/>
  <c r="O26" i="71"/>
  <c r="O27" i="71"/>
  <c r="O28" i="71"/>
  <c r="O29" i="71"/>
  <c r="O30" i="71"/>
  <c r="O24" i="71"/>
  <c r="O31" i="71"/>
  <c r="O32" i="71"/>
  <c r="R8" i="72"/>
  <c r="S7" i="72"/>
  <c r="Q21" i="72"/>
  <c r="O32" i="72"/>
  <c r="O31" i="72"/>
  <c r="O30" i="72"/>
  <c r="O29" i="72"/>
  <c r="O28" i="72"/>
  <c r="O27" i="72"/>
  <c r="O26" i="72"/>
  <c r="O25" i="72"/>
  <c r="O24" i="72"/>
  <c r="P18" i="72"/>
  <c r="N44" i="72"/>
  <c r="N48" i="72" s="1"/>
  <c r="M49" i="72"/>
  <c r="M50" i="72"/>
  <c r="M52" i="72" s="1"/>
  <c r="M22" i="72"/>
  <c r="R8" i="71"/>
  <c r="S7" i="71"/>
  <c r="Q21" i="71"/>
  <c r="Q34" i="86" l="1"/>
  <c r="Q33" i="86"/>
  <c r="Q32" i="86"/>
  <c r="Q31" i="86"/>
  <c r="Q30" i="86"/>
  <c r="Q29" i="86"/>
  <c r="Q28" i="86"/>
  <c r="Q27" i="86"/>
  <c r="Q26" i="86"/>
  <c r="Q25" i="86"/>
  <c r="Q24" i="86"/>
  <c r="R18" i="86"/>
  <c r="P44" i="86"/>
  <c r="P48" i="86" s="1"/>
  <c r="T21" i="86"/>
  <c r="O49" i="86"/>
  <c r="N56" i="86"/>
  <c r="O22" i="86"/>
  <c r="P50" i="86" s="1"/>
  <c r="P52" i="86" s="1"/>
  <c r="U8" i="86"/>
  <c r="V7" i="86"/>
  <c r="N22" i="83"/>
  <c r="O49" i="83" s="1"/>
  <c r="J8" i="42"/>
  <c r="L56" i="75"/>
  <c r="R8" i="83"/>
  <c r="R21" i="83" s="1"/>
  <c r="R8" i="81"/>
  <c r="R21" i="81" s="1"/>
  <c r="R8" i="84"/>
  <c r="R21" i="84" s="1"/>
  <c r="R8" i="80"/>
  <c r="R21" i="80" s="1"/>
  <c r="J9" i="54"/>
  <c r="J12" i="53"/>
  <c r="M49" i="80"/>
  <c r="L56" i="80"/>
  <c r="J15" i="82" s="1"/>
  <c r="M50" i="80"/>
  <c r="M52" i="80" s="1"/>
  <c r="M22" i="80"/>
  <c r="I18" i="82"/>
  <c r="I14" i="53"/>
  <c r="I11" i="54"/>
  <c r="M22" i="84"/>
  <c r="M49" i="84"/>
  <c r="L56" i="84"/>
  <c r="J17" i="82" s="1"/>
  <c r="M50" i="84"/>
  <c r="M52" i="84" s="1"/>
  <c r="M56" i="72"/>
  <c r="K7" i="42"/>
  <c r="P44" i="84"/>
  <c r="P48" i="84" s="1"/>
  <c r="Q34" i="84"/>
  <c r="Q33" i="84"/>
  <c r="Q32" i="84"/>
  <c r="Q31" i="84"/>
  <c r="Q30" i="84"/>
  <c r="Q29" i="84"/>
  <c r="Q28" i="84"/>
  <c r="Q27" i="84"/>
  <c r="Q26" i="84"/>
  <c r="Q25" i="84"/>
  <c r="Q24" i="84"/>
  <c r="R18" i="84"/>
  <c r="O50" i="83"/>
  <c r="O52" i="83" s="1"/>
  <c r="Q34" i="83"/>
  <c r="Q33" i="83"/>
  <c r="Q32" i="83"/>
  <c r="Q31" i="83"/>
  <c r="Q30" i="83"/>
  <c r="Q29" i="83"/>
  <c r="Q26" i="83"/>
  <c r="Q27" i="83"/>
  <c r="Q28" i="83"/>
  <c r="Q24" i="83"/>
  <c r="R18" i="83"/>
  <c r="Q25" i="83"/>
  <c r="P44" i="83"/>
  <c r="O49" i="81"/>
  <c r="N56" i="81"/>
  <c r="L14" i="82" s="1"/>
  <c r="O22" i="81"/>
  <c r="O50" i="81"/>
  <c r="O52" i="81" s="1"/>
  <c r="Q25" i="81"/>
  <c r="R18" i="81"/>
  <c r="Q24" i="81"/>
  <c r="Q34" i="81"/>
  <c r="Q33" i="81"/>
  <c r="Q32" i="81"/>
  <c r="Q31" i="81"/>
  <c r="Q30" i="81"/>
  <c r="Q29" i="81"/>
  <c r="Q28" i="81"/>
  <c r="Q27" i="81"/>
  <c r="Q26" i="81"/>
  <c r="P44" i="81"/>
  <c r="P48" i="81" s="1"/>
  <c r="U7" i="80"/>
  <c r="Q34" i="80"/>
  <c r="Q33" i="80"/>
  <c r="Q32" i="80"/>
  <c r="Q31" i="80"/>
  <c r="Q30" i="80"/>
  <c r="Q29" i="80"/>
  <c r="Q28" i="80"/>
  <c r="Q25" i="80"/>
  <c r="Q26" i="80"/>
  <c r="R18" i="80"/>
  <c r="Q24" i="80"/>
  <c r="Q27" i="80"/>
  <c r="P44" i="80"/>
  <c r="P48" i="80" s="1"/>
  <c r="S19" i="74"/>
  <c r="R47" i="74"/>
  <c r="S8" i="77"/>
  <c r="S21" i="77" s="1"/>
  <c r="T7" i="77"/>
  <c r="P44" i="77"/>
  <c r="P48" i="77" s="1"/>
  <c r="O49" i="77"/>
  <c r="O50" i="77"/>
  <c r="O52" i="77" s="1"/>
  <c r="O22" i="77"/>
  <c r="O56" i="77" s="1"/>
  <c r="M10" i="54" s="1"/>
  <c r="Q32" i="77"/>
  <c r="Q28" i="77"/>
  <c r="R18" i="77"/>
  <c r="Q31" i="77"/>
  <c r="Q27" i="77"/>
  <c r="Q25" i="77"/>
  <c r="Q34" i="77"/>
  <c r="Q30" i="77"/>
  <c r="Q26" i="77"/>
  <c r="Q24" i="77"/>
  <c r="Q33" i="77"/>
  <c r="Q29" i="77"/>
  <c r="R21" i="76"/>
  <c r="N48" i="76"/>
  <c r="P31" i="76"/>
  <c r="P27" i="76"/>
  <c r="Q18" i="76"/>
  <c r="P32" i="76"/>
  <c r="P28" i="76"/>
  <c r="P24" i="76"/>
  <c r="P33" i="76"/>
  <c r="P29" i="76"/>
  <c r="P25" i="76"/>
  <c r="P30" i="76"/>
  <c r="P26" i="76"/>
  <c r="O44" i="76"/>
  <c r="O48" i="76" s="1"/>
  <c r="M50" i="76"/>
  <c r="M52" i="76" s="1"/>
  <c r="M49" i="76"/>
  <c r="M22" i="76"/>
  <c r="M56" i="76" s="1"/>
  <c r="K13" i="53" s="1"/>
  <c r="S8" i="76"/>
  <c r="T7" i="76"/>
  <c r="R21" i="75"/>
  <c r="Q34" i="75"/>
  <c r="Q33" i="75"/>
  <c r="Q32" i="75"/>
  <c r="Q31" i="75"/>
  <c r="Q30" i="75"/>
  <c r="Q29" i="75"/>
  <c r="Q28" i="75"/>
  <c r="Q27" i="75"/>
  <c r="Q26" i="75"/>
  <c r="Q25" i="75"/>
  <c r="Q24" i="75"/>
  <c r="R18" i="75"/>
  <c r="T8" i="75"/>
  <c r="U7" i="75"/>
  <c r="M50" i="75"/>
  <c r="M52" i="75" s="1"/>
  <c r="M49" i="75"/>
  <c r="M22" i="75"/>
  <c r="S19" i="75"/>
  <c r="S47" i="75" s="1"/>
  <c r="P44" i="75"/>
  <c r="P48" i="75" s="1"/>
  <c r="P33" i="74"/>
  <c r="P32" i="74"/>
  <c r="P31" i="74"/>
  <c r="P30" i="74"/>
  <c r="P29" i="74"/>
  <c r="P28" i="74"/>
  <c r="Q18" i="74"/>
  <c r="P27" i="74"/>
  <c r="P26" i="74"/>
  <c r="P25" i="74"/>
  <c r="P24" i="74"/>
  <c r="O44" i="74"/>
  <c r="O48" i="74" s="1"/>
  <c r="M6" i="36" s="1"/>
  <c r="T8" i="74"/>
  <c r="U7" i="74"/>
  <c r="N48" i="74"/>
  <c r="N50" i="74"/>
  <c r="N52" i="74" s="1"/>
  <c r="N49" i="74"/>
  <c r="N22" i="74"/>
  <c r="N56" i="74" s="1"/>
  <c r="Q18" i="71"/>
  <c r="P26" i="71"/>
  <c r="P27" i="71"/>
  <c r="P28" i="71"/>
  <c r="P29" i="71"/>
  <c r="P30" i="71"/>
  <c r="P31" i="71"/>
  <c r="P32" i="71"/>
  <c r="P25" i="71"/>
  <c r="P33" i="71"/>
  <c r="P24" i="71"/>
  <c r="N49" i="72"/>
  <c r="N50" i="72"/>
  <c r="N52" i="72" s="1"/>
  <c r="N22" i="72"/>
  <c r="P32" i="72"/>
  <c r="P30" i="72"/>
  <c r="P28" i="72"/>
  <c r="P26" i="72"/>
  <c r="P24" i="72"/>
  <c r="P29" i="72"/>
  <c r="P25" i="72"/>
  <c r="Q18" i="72"/>
  <c r="P33" i="72"/>
  <c r="P27" i="72"/>
  <c r="P31" i="72"/>
  <c r="O44" i="72"/>
  <c r="O48" i="72" s="1"/>
  <c r="T7" i="72"/>
  <c r="S8" i="72"/>
  <c r="R21" i="72"/>
  <c r="S8" i="71"/>
  <c r="T7" i="71"/>
  <c r="R21" i="71"/>
  <c r="L6" i="36" l="1"/>
  <c r="P48" i="83"/>
  <c r="Q44" i="86"/>
  <c r="Q48" i="86" s="1"/>
  <c r="U21" i="86"/>
  <c r="P49" i="86"/>
  <c r="O56" i="86"/>
  <c r="P22" i="86"/>
  <c r="Q50" i="86" s="1"/>
  <c r="Q52" i="86" s="1"/>
  <c r="R35" i="86"/>
  <c r="R34" i="86"/>
  <c r="R33" i="86"/>
  <c r="R32" i="86"/>
  <c r="R31" i="86"/>
  <c r="R30" i="86"/>
  <c r="R29" i="86"/>
  <c r="R28" i="86"/>
  <c r="S18" i="86"/>
  <c r="R27" i="86"/>
  <c r="R24" i="86"/>
  <c r="R26" i="86"/>
  <c r="R25" i="86"/>
  <c r="V8" i="86"/>
  <c r="W7" i="86"/>
  <c r="O22" i="83"/>
  <c r="P50" i="83" s="1"/>
  <c r="P52" i="83" s="1"/>
  <c r="N56" i="83"/>
  <c r="L16" i="82" s="1"/>
  <c r="K8" i="42"/>
  <c r="M56" i="75"/>
  <c r="N49" i="84"/>
  <c r="M56" i="84"/>
  <c r="K17" i="82" s="1"/>
  <c r="N50" i="84"/>
  <c r="N52" i="84" s="1"/>
  <c r="N22" i="84"/>
  <c r="K12" i="53"/>
  <c r="K9" i="54"/>
  <c r="S8" i="84"/>
  <c r="S21" i="84" s="1"/>
  <c r="S8" i="80"/>
  <c r="S21" i="80" s="1"/>
  <c r="S8" i="83"/>
  <c r="S21" i="83" s="1"/>
  <c r="S8" i="81"/>
  <c r="S21" i="81" s="1"/>
  <c r="N50" i="80"/>
  <c r="N52" i="80" s="1"/>
  <c r="N22" i="80"/>
  <c r="M56" i="80"/>
  <c r="K15" i="82" s="1"/>
  <c r="N49" i="80"/>
  <c r="J18" i="82"/>
  <c r="J14" i="53"/>
  <c r="J11" i="54"/>
  <c r="L7" i="42"/>
  <c r="N56" i="72"/>
  <c r="S21" i="75"/>
  <c r="Q44" i="84"/>
  <c r="Q48" i="84" s="1"/>
  <c r="R35" i="84"/>
  <c r="R34" i="84"/>
  <c r="R33" i="84"/>
  <c r="R32" i="84"/>
  <c r="R31" i="84"/>
  <c r="R30" i="84"/>
  <c r="R29" i="84"/>
  <c r="R28" i="84"/>
  <c r="R27" i="84"/>
  <c r="R26" i="84"/>
  <c r="R25" i="84"/>
  <c r="S18" i="84"/>
  <c r="R24" i="84"/>
  <c r="O56" i="83"/>
  <c r="M16" i="82" s="1"/>
  <c r="R35" i="83"/>
  <c r="R34" i="83"/>
  <c r="R33" i="83"/>
  <c r="R32" i="83"/>
  <c r="R31" i="83"/>
  <c r="R30" i="83"/>
  <c r="R29" i="83"/>
  <c r="R28" i="83"/>
  <c r="R27" i="83"/>
  <c r="R26" i="83"/>
  <c r="R25" i="83"/>
  <c r="R24" i="83"/>
  <c r="S18" i="83"/>
  <c r="Q44" i="83"/>
  <c r="Q48" i="83" s="1"/>
  <c r="R35" i="81"/>
  <c r="R34" i="81"/>
  <c r="R33" i="81"/>
  <c r="R32" i="81"/>
  <c r="R31" i="81"/>
  <c r="R30" i="81"/>
  <c r="R29" i="81"/>
  <c r="R28" i="81"/>
  <c r="R27" i="81"/>
  <c r="R26" i="81"/>
  <c r="S18" i="81"/>
  <c r="R24" i="81"/>
  <c r="R25" i="81"/>
  <c r="O56" i="81"/>
  <c r="M14" i="82" s="1"/>
  <c r="P49" i="81"/>
  <c r="P50" i="81"/>
  <c r="P52" i="81" s="1"/>
  <c r="P22" i="81"/>
  <c r="Q44" i="81"/>
  <c r="Q48" i="81" s="1"/>
  <c r="V7" i="80"/>
  <c r="Q44" i="80"/>
  <c r="Q48" i="80" s="1"/>
  <c r="R35" i="80"/>
  <c r="R34" i="80"/>
  <c r="R33" i="80"/>
  <c r="R32" i="80"/>
  <c r="R31" i="80"/>
  <c r="R30" i="80"/>
  <c r="R29" i="80"/>
  <c r="R28" i="80"/>
  <c r="R27" i="80"/>
  <c r="R26" i="80"/>
  <c r="R25" i="80"/>
  <c r="R24" i="80"/>
  <c r="S18" i="80"/>
  <c r="T19" i="74"/>
  <c r="T21" i="74" s="1"/>
  <c r="S47" i="74"/>
  <c r="S21" i="74"/>
  <c r="T8" i="77"/>
  <c r="T21" i="77" s="1"/>
  <c r="U7" i="77"/>
  <c r="R35" i="77"/>
  <c r="R34" i="77"/>
  <c r="R33" i="77"/>
  <c r="R32" i="77"/>
  <c r="R31" i="77"/>
  <c r="R30" i="77"/>
  <c r="R29" i="77"/>
  <c r="R28" i="77"/>
  <c r="R27" i="77"/>
  <c r="R26" i="77"/>
  <c r="R25" i="77"/>
  <c r="R24" i="77"/>
  <c r="S18" i="77"/>
  <c r="P50" i="77"/>
  <c r="P52" i="77" s="1"/>
  <c r="P49" i="77"/>
  <c r="P22" i="77"/>
  <c r="P56" i="77" s="1"/>
  <c r="N10" i="54" s="1"/>
  <c r="Q44" i="77"/>
  <c r="Q48" i="77" s="1"/>
  <c r="Q30" i="76"/>
  <c r="Q32" i="76"/>
  <c r="Q28" i="76"/>
  <c r="Q24" i="76"/>
  <c r="Q33" i="76"/>
  <c r="Q29" i="76"/>
  <c r="Q25" i="76"/>
  <c r="Q34" i="76"/>
  <c r="Q31" i="76"/>
  <c r="Q27" i="76"/>
  <c r="R18" i="76"/>
  <c r="Q26" i="76"/>
  <c r="T8" i="76"/>
  <c r="U7" i="76"/>
  <c r="S21" i="76"/>
  <c r="N50" i="76"/>
  <c r="N52" i="76" s="1"/>
  <c r="N49" i="76"/>
  <c r="N22" i="76"/>
  <c r="N56" i="76" s="1"/>
  <c r="L13" i="53" s="1"/>
  <c r="P44" i="76"/>
  <c r="P48" i="76" s="1"/>
  <c r="N50" i="75"/>
  <c r="N52" i="75" s="1"/>
  <c r="N49" i="75"/>
  <c r="N22" i="75"/>
  <c r="U8" i="75"/>
  <c r="V7" i="75"/>
  <c r="T19" i="75"/>
  <c r="T47" i="75" s="1"/>
  <c r="R35" i="75"/>
  <c r="R34" i="75"/>
  <c r="R33" i="75"/>
  <c r="R32" i="75"/>
  <c r="R31" i="75"/>
  <c r="R30" i="75"/>
  <c r="R29" i="75"/>
  <c r="R28" i="75"/>
  <c r="R27" i="75"/>
  <c r="R26" i="75"/>
  <c r="R25" i="75"/>
  <c r="R24" i="75"/>
  <c r="S18" i="75"/>
  <c r="Q44" i="75"/>
  <c r="Q48" i="75" s="1"/>
  <c r="V7" i="74"/>
  <c r="U8" i="74"/>
  <c r="Q34" i="74"/>
  <c r="Q33" i="74"/>
  <c r="Q32" i="74"/>
  <c r="Q31" i="74"/>
  <c r="Q30" i="74"/>
  <c r="Q29" i="74"/>
  <c r="Q28" i="74"/>
  <c r="Q27" i="74"/>
  <c r="Q26" i="74"/>
  <c r="Q25" i="74"/>
  <c r="Q24" i="74"/>
  <c r="R18" i="74"/>
  <c r="O50" i="74"/>
  <c r="O52" i="74" s="1"/>
  <c r="O22" i="74"/>
  <c r="O56" i="74" s="1"/>
  <c r="O49" i="74"/>
  <c r="P44" i="74"/>
  <c r="P48" i="74" s="1"/>
  <c r="N6" i="36" s="1"/>
  <c r="R18" i="71"/>
  <c r="Q27" i="71"/>
  <c r="Q28" i="71"/>
  <c r="Q29" i="71"/>
  <c r="Q30" i="71"/>
  <c r="Q31" i="71"/>
  <c r="Q32" i="71"/>
  <c r="Q24" i="71"/>
  <c r="Q26" i="71"/>
  <c r="Q34" i="71"/>
  <c r="Q25" i="71"/>
  <c r="Q33" i="71"/>
  <c r="P44" i="72"/>
  <c r="P48" i="72" s="1"/>
  <c r="S21" i="72"/>
  <c r="U7" i="72"/>
  <c r="T8" i="72"/>
  <c r="Q34" i="72"/>
  <c r="Q33" i="72"/>
  <c r="Q32" i="72"/>
  <c r="Q31" i="72"/>
  <c r="Q30" i="72"/>
  <c r="Q29" i="72"/>
  <c r="Q28" i="72"/>
  <c r="Q27" i="72"/>
  <c r="Q26" i="72"/>
  <c r="Q25" i="72"/>
  <c r="Q24" i="72"/>
  <c r="R18" i="72"/>
  <c r="O49" i="72"/>
  <c r="O22" i="72"/>
  <c r="O50" i="72"/>
  <c r="O52" i="72" s="1"/>
  <c r="U7" i="71"/>
  <c r="T8" i="71"/>
  <c r="S21" i="71"/>
  <c r="R44" i="86" l="1"/>
  <c r="R48" i="86" s="1"/>
  <c r="W8" i="86"/>
  <c r="X7" i="86"/>
  <c r="V21" i="86"/>
  <c r="S36" i="86"/>
  <c r="S35" i="86"/>
  <c r="S34" i="86"/>
  <c r="S33" i="86"/>
  <c r="S32" i="86"/>
  <c r="S31" i="86"/>
  <c r="S30" i="86"/>
  <c r="S29" i="86"/>
  <c r="S28" i="86"/>
  <c r="S27" i="86"/>
  <c r="S26" i="86"/>
  <c r="S25" i="86"/>
  <c r="S24" i="86"/>
  <c r="T18" i="86"/>
  <c r="P56" i="86"/>
  <c r="Q49" i="86"/>
  <c r="Q22" i="86"/>
  <c r="R50" i="86" s="1"/>
  <c r="R52" i="86" s="1"/>
  <c r="P22" i="83"/>
  <c r="Q50" i="83" s="1"/>
  <c r="Q52" i="83" s="1"/>
  <c r="P49" i="83"/>
  <c r="N56" i="80"/>
  <c r="L15" i="82" s="1"/>
  <c r="O50" i="80"/>
  <c r="O52" i="80" s="1"/>
  <c r="O22" i="80"/>
  <c r="O49" i="80"/>
  <c r="O50" i="84"/>
  <c r="O52" i="84" s="1"/>
  <c r="N56" i="84"/>
  <c r="L17" i="82" s="1"/>
  <c r="O22" i="84"/>
  <c r="O49" i="84"/>
  <c r="L8" i="42"/>
  <c r="N56" i="75"/>
  <c r="K18" i="82"/>
  <c r="K14" i="53"/>
  <c r="K11" i="54"/>
  <c r="M7" i="42"/>
  <c r="O56" i="72"/>
  <c r="T8" i="83"/>
  <c r="T21" i="83" s="1"/>
  <c r="T8" i="84"/>
  <c r="T21" i="84" s="1"/>
  <c r="T8" i="80"/>
  <c r="T21" i="80" s="1"/>
  <c r="T8" i="81"/>
  <c r="T21" i="81" s="1"/>
  <c r="L9" i="54"/>
  <c r="L12" i="53"/>
  <c r="R44" i="84"/>
  <c r="R48" i="84" s="1"/>
  <c r="S36" i="84"/>
  <c r="S35" i="84"/>
  <c r="S34" i="84"/>
  <c r="S33" i="84"/>
  <c r="S32" i="84"/>
  <c r="S31" i="84"/>
  <c r="S30" i="84"/>
  <c r="S29" i="84"/>
  <c r="S28" i="84"/>
  <c r="S27" i="84"/>
  <c r="S25" i="84"/>
  <c r="S26" i="84"/>
  <c r="S24" i="84"/>
  <c r="T18" i="84"/>
  <c r="P56" i="83"/>
  <c r="N16" i="82" s="1"/>
  <c r="S34" i="83"/>
  <c r="S30" i="83"/>
  <c r="S35" i="83"/>
  <c r="S31" i="83"/>
  <c r="S36" i="83"/>
  <c r="S32" i="83"/>
  <c r="S28" i="83"/>
  <c r="S27" i="83"/>
  <c r="S26" i="83"/>
  <c r="S25" i="83"/>
  <c r="S33" i="83"/>
  <c r="S29" i="83"/>
  <c r="S24" i="83"/>
  <c r="T18" i="83"/>
  <c r="R44" i="83"/>
  <c r="R48" i="83" s="1"/>
  <c r="R44" i="81"/>
  <c r="R48" i="81" s="1"/>
  <c r="T18" i="81"/>
  <c r="S34" i="81"/>
  <c r="S30" i="81"/>
  <c r="S26" i="81"/>
  <c r="S24" i="81"/>
  <c r="S35" i="81"/>
  <c r="S31" i="81"/>
  <c r="S36" i="81"/>
  <c r="S32" i="81"/>
  <c r="S29" i="81"/>
  <c r="S27" i="81"/>
  <c r="S33" i="81"/>
  <c r="S28" i="81"/>
  <c r="S25" i="81"/>
  <c r="P56" i="81"/>
  <c r="N14" i="82" s="1"/>
  <c r="Q50" i="81"/>
  <c r="Q52" i="81" s="1"/>
  <c r="Q49" i="81"/>
  <c r="Q22" i="81"/>
  <c r="R44" i="80"/>
  <c r="R48" i="80" s="1"/>
  <c r="W7" i="80"/>
  <c r="S36" i="80"/>
  <c r="S35" i="80"/>
  <c r="S34" i="80"/>
  <c r="S33" i="80"/>
  <c r="S32" i="80"/>
  <c r="S31" i="80"/>
  <c r="S30" i="80"/>
  <c r="S29" i="80"/>
  <c r="S28" i="80"/>
  <c r="S27" i="80"/>
  <c r="S26" i="80"/>
  <c r="S25" i="80"/>
  <c r="S24" i="80"/>
  <c r="T18" i="80"/>
  <c r="U19" i="74"/>
  <c r="U21" i="74" s="1"/>
  <c r="T47" i="74"/>
  <c r="V7" i="77"/>
  <c r="U8" i="77"/>
  <c r="U21" i="77" s="1"/>
  <c r="S36" i="77"/>
  <c r="S35" i="77"/>
  <c r="S31" i="77"/>
  <c r="S27" i="77"/>
  <c r="T18" i="77"/>
  <c r="S34" i="77"/>
  <c r="S30" i="77"/>
  <c r="S26" i="77"/>
  <c r="S32" i="77"/>
  <c r="S24" i="77"/>
  <c r="S33" i="77"/>
  <c r="S29" i="77"/>
  <c r="S28" i="77"/>
  <c r="S25" i="77"/>
  <c r="R44" i="77"/>
  <c r="R48" i="77" s="1"/>
  <c r="Q49" i="77"/>
  <c r="Q50" i="77"/>
  <c r="Q52" i="77" s="1"/>
  <c r="Q22" i="77"/>
  <c r="Q56" i="77" s="1"/>
  <c r="O10" i="54" s="1"/>
  <c r="O22" i="76"/>
  <c r="O56" i="76" s="1"/>
  <c r="M13" i="53" s="1"/>
  <c r="O50" i="76"/>
  <c r="O52" i="76" s="1"/>
  <c r="O49" i="76"/>
  <c r="R35" i="76"/>
  <c r="R34" i="76"/>
  <c r="R33" i="76"/>
  <c r="R32" i="76"/>
  <c r="R31" i="76"/>
  <c r="R30" i="76"/>
  <c r="R29" i="76"/>
  <c r="R28" i="76"/>
  <c r="R27" i="76"/>
  <c r="R26" i="76"/>
  <c r="R25" i="76"/>
  <c r="R24" i="76"/>
  <c r="S18" i="76"/>
  <c r="T21" i="76"/>
  <c r="Q44" i="76"/>
  <c r="Q48" i="76" s="1"/>
  <c r="U8" i="76"/>
  <c r="V7" i="76"/>
  <c r="R44" i="75"/>
  <c r="R48" i="75" s="1"/>
  <c r="V8" i="75"/>
  <c r="W7" i="75"/>
  <c r="U19" i="75"/>
  <c r="U47" i="75" s="1"/>
  <c r="O50" i="75"/>
  <c r="O52" i="75" s="1"/>
  <c r="O22" i="75"/>
  <c r="O49" i="75"/>
  <c r="S36" i="75"/>
  <c r="S35" i="75"/>
  <c r="S34" i="75"/>
  <c r="S33" i="75"/>
  <c r="S32" i="75"/>
  <c r="S31" i="75"/>
  <c r="S30" i="75"/>
  <c r="S29" i="75"/>
  <c r="S28" i="75"/>
  <c r="S27" i="75"/>
  <c r="S26" i="75"/>
  <c r="S25" i="75"/>
  <c r="S24" i="75"/>
  <c r="T18" i="75"/>
  <c r="T21" i="75"/>
  <c r="R34" i="74"/>
  <c r="R30" i="74"/>
  <c r="R35" i="74"/>
  <c r="R31" i="74"/>
  <c r="R27" i="74"/>
  <c r="R26" i="74"/>
  <c r="R25" i="74"/>
  <c r="R24" i="74"/>
  <c r="R32" i="74"/>
  <c r="R28" i="74"/>
  <c r="R33" i="74"/>
  <c r="R29" i="74"/>
  <c r="S18" i="74"/>
  <c r="Q44" i="74"/>
  <c r="Q48" i="74" s="1"/>
  <c r="V8" i="74"/>
  <c r="W7" i="74"/>
  <c r="P50" i="74"/>
  <c r="P52" i="74" s="1"/>
  <c r="P49" i="74"/>
  <c r="P22" i="74"/>
  <c r="P56" i="74" s="1"/>
  <c r="Q44" i="72"/>
  <c r="Q48" i="72" s="1"/>
  <c r="S18" i="71"/>
  <c r="R28" i="71"/>
  <c r="R29" i="71"/>
  <c r="R30" i="71"/>
  <c r="R31" i="71"/>
  <c r="R32" i="71"/>
  <c r="R24" i="71"/>
  <c r="R33" i="71"/>
  <c r="R25" i="71"/>
  <c r="R34" i="71"/>
  <c r="R26" i="71"/>
  <c r="R27" i="71"/>
  <c r="R35" i="71"/>
  <c r="T21" i="72"/>
  <c r="V7" i="72"/>
  <c r="U8" i="72"/>
  <c r="P49" i="72"/>
  <c r="P50" i="72"/>
  <c r="P52" i="72" s="1"/>
  <c r="P22" i="72"/>
  <c r="R35" i="72"/>
  <c r="R34" i="72"/>
  <c r="R33" i="72"/>
  <c r="R32" i="72"/>
  <c r="R31" i="72"/>
  <c r="R30" i="72"/>
  <c r="R29" i="72"/>
  <c r="R28" i="72"/>
  <c r="R27" i="72"/>
  <c r="R26" i="72"/>
  <c r="R25" i="72"/>
  <c r="R24" i="72"/>
  <c r="S18" i="72"/>
  <c r="T21" i="71"/>
  <c r="V7" i="71"/>
  <c r="U8" i="71"/>
  <c r="T37" i="86" l="1"/>
  <c r="T36" i="86"/>
  <c r="T35" i="86"/>
  <c r="T34" i="86"/>
  <c r="T33" i="86"/>
  <c r="T32" i="86"/>
  <c r="T31" i="86"/>
  <c r="T30" i="86"/>
  <c r="T29" i="86"/>
  <c r="T28" i="86"/>
  <c r="T27" i="86"/>
  <c r="T26" i="86"/>
  <c r="T25" i="86"/>
  <c r="T24" i="86"/>
  <c r="U18" i="86"/>
  <c r="X8" i="86"/>
  <c r="Y7" i="86"/>
  <c r="S44" i="86"/>
  <c r="S48" i="86" s="1"/>
  <c r="W21" i="86"/>
  <c r="Q56" i="86"/>
  <c r="R49" i="86"/>
  <c r="R22" i="86"/>
  <c r="S50" i="86" s="1"/>
  <c r="S52" i="86" s="1"/>
  <c r="Q22" i="83"/>
  <c r="Q56" i="83" s="1"/>
  <c r="O16" i="82" s="1"/>
  <c r="Q49" i="83"/>
  <c r="L18" i="82"/>
  <c r="L14" i="53"/>
  <c r="L11" i="54"/>
  <c r="N7" i="42"/>
  <c r="P56" i="72"/>
  <c r="M9" i="54"/>
  <c r="M12" i="53"/>
  <c r="U8" i="83"/>
  <c r="U21" i="83" s="1"/>
  <c r="U8" i="84"/>
  <c r="U21" i="84" s="1"/>
  <c r="U8" i="80"/>
  <c r="U21" i="80" s="1"/>
  <c r="U8" i="81"/>
  <c r="U21" i="81" s="1"/>
  <c r="P22" i="84"/>
  <c r="P50" i="84"/>
  <c r="P52" i="84" s="1"/>
  <c r="P49" i="84"/>
  <c r="O56" i="84"/>
  <c r="M17" i="82" s="1"/>
  <c r="P49" i="80"/>
  <c r="O56" i="80"/>
  <c r="M15" i="82" s="1"/>
  <c r="P50" i="80"/>
  <c r="P52" i="80" s="1"/>
  <c r="P22" i="80"/>
  <c r="M8" i="42"/>
  <c r="O56" i="75"/>
  <c r="T37" i="84"/>
  <c r="T36" i="84"/>
  <c r="T35" i="84"/>
  <c r="T34" i="84"/>
  <c r="T33" i="84"/>
  <c r="T32" i="84"/>
  <c r="T31" i="84"/>
  <c r="T30" i="84"/>
  <c r="T29" i="84"/>
  <c r="T28" i="84"/>
  <c r="T27" i="84"/>
  <c r="T26" i="84"/>
  <c r="T25" i="84"/>
  <c r="T24" i="84"/>
  <c r="U18" i="84"/>
  <c r="S44" i="84"/>
  <c r="S48" i="84" s="1"/>
  <c r="T37" i="83"/>
  <c r="T36" i="83"/>
  <c r="T35" i="83"/>
  <c r="T34" i="83"/>
  <c r="T33" i="83"/>
  <c r="T32" i="83"/>
  <c r="T31" i="83"/>
  <c r="T30" i="83"/>
  <c r="T29" i="83"/>
  <c r="T28" i="83"/>
  <c r="T27" i="83"/>
  <c r="T26" i="83"/>
  <c r="T25" i="83"/>
  <c r="T24" i="83"/>
  <c r="U18" i="83"/>
  <c r="S44" i="83"/>
  <c r="S48" i="83" s="1"/>
  <c r="S44" i="81"/>
  <c r="S48" i="81" s="1"/>
  <c r="Q56" i="81"/>
  <c r="O14" i="82" s="1"/>
  <c r="R49" i="81"/>
  <c r="R22" i="81"/>
  <c r="R50" i="81"/>
  <c r="R52" i="81" s="1"/>
  <c r="T37" i="81"/>
  <c r="T36" i="81"/>
  <c r="T35" i="81"/>
  <c r="T34" i="81"/>
  <c r="T33" i="81"/>
  <c r="T32" i="81"/>
  <c r="T31" i="81"/>
  <c r="T30" i="81"/>
  <c r="T29" i="81"/>
  <c r="T28" i="81"/>
  <c r="T27" i="81"/>
  <c r="T26" i="81"/>
  <c r="T25" i="81"/>
  <c r="U18" i="81"/>
  <c r="T24" i="81"/>
  <c r="S44" i="80"/>
  <c r="S48" i="80" s="1"/>
  <c r="X7" i="80"/>
  <c r="T37" i="80"/>
  <c r="T36" i="80"/>
  <c r="T35" i="80"/>
  <c r="T34" i="80"/>
  <c r="T33" i="80"/>
  <c r="T32" i="80"/>
  <c r="T31" i="80"/>
  <c r="T30" i="80"/>
  <c r="T29" i="80"/>
  <c r="T28" i="80"/>
  <c r="T27" i="80"/>
  <c r="T26" i="80"/>
  <c r="T25" i="80"/>
  <c r="T24" i="80"/>
  <c r="U18" i="80"/>
  <c r="V19" i="74"/>
  <c r="V21" i="74" s="1"/>
  <c r="U47" i="74"/>
  <c r="V8" i="77"/>
  <c r="V21" i="77" s="1"/>
  <c r="W7" i="77"/>
  <c r="R49" i="77"/>
  <c r="R50" i="77"/>
  <c r="R52" i="77" s="1"/>
  <c r="R22" i="77"/>
  <c r="R56" i="77" s="1"/>
  <c r="P10" i="54" s="1"/>
  <c r="T31" i="77"/>
  <c r="T27" i="77"/>
  <c r="T37" i="77"/>
  <c r="T36" i="77"/>
  <c r="T35" i="77"/>
  <c r="T34" i="77"/>
  <c r="T30" i="77"/>
  <c r="T26" i="77"/>
  <c r="T24" i="77"/>
  <c r="T33" i="77"/>
  <c r="T29" i="77"/>
  <c r="T25" i="77"/>
  <c r="T32" i="77"/>
  <c r="T28" i="77"/>
  <c r="U18" i="77"/>
  <c r="S44" i="77"/>
  <c r="S48" i="77" s="1"/>
  <c r="R44" i="76"/>
  <c r="R48" i="76" s="1"/>
  <c r="U21" i="76"/>
  <c r="W7" i="76"/>
  <c r="V8" i="76"/>
  <c r="S36" i="76"/>
  <c r="S35" i="76"/>
  <c r="S34" i="76"/>
  <c r="S33" i="76"/>
  <c r="S32" i="76"/>
  <c r="S31" i="76"/>
  <c r="S30" i="76"/>
  <c r="S29" i="76"/>
  <c r="S28" i="76"/>
  <c r="S27" i="76"/>
  <c r="S26" i="76"/>
  <c r="S25" i="76"/>
  <c r="S24" i="76"/>
  <c r="T18" i="76"/>
  <c r="P49" i="76"/>
  <c r="P50" i="76"/>
  <c r="P52" i="76" s="1"/>
  <c r="P22" i="76"/>
  <c r="P56" i="76" s="1"/>
  <c r="N13" i="53" s="1"/>
  <c r="U21" i="75"/>
  <c r="W8" i="75"/>
  <c r="X7" i="75"/>
  <c r="T36" i="75"/>
  <c r="T34" i="75"/>
  <c r="T32" i="75"/>
  <c r="T30" i="75"/>
  <c r="T28" i="75"/>
  <c r="T26" i="75"/>
  <c r="T24" i="75"/>
  <c r="T37" i="75"/>
  <c r="T35" i="75"/>
  <c r="T33" i="75"/>
  <c r="T31" i="75"/>
  <c r="T29" i="75"/>
  <c r="T27" i="75"/>
  <c r="T25" i="75"/>
  <c r="U18" i="75"/>
  <c r="V19" i="75"/>
  <c r="V47" i="75" s="1"/>
  <c r="S44" i="75"/>
  <c r="S48" i="75" s="1"/>
  <c r="P50" i="75"/>
  <c r="P52" i="75" s="1"/>
  <c r="P49" i="75"/>
  <c r="P22" i="75"/>
  <c r="R44" i="74"/>
  <c r="R48" i="74" s="1"/>
  <c r="W8" i="74"/>
  <c r="X7" i="74"/>
  <c r="S36" i="74"/>
  <c r="S35" i="74"/>
  <c r="S34" i="74"/>
  <c r="S33" i="74"/>
  <c r="S32" i="74"/>
  <c r="S31" i="74"/>
  <c r="S30" i="74"/>
  <c r="S29" i="74"/>
  <c r="S28" i="74"/>
  <c r="S27" i="74"/>
  <c r="S26" i="74"/>
  <c r="S25" i="74"/>
  <c r="S24" i="74"/>
  <c r="T18" i="74"/>
  <c r="Q49" i="74"/>
  <c r="Q22" i="74"/>
  <c r="Q56" i="74" s="1"/>
  <c r="Q50" i="74"/>
  <c r="Q52" i="74" s="1"/>
  <c r="T18" i="71"/>
  <c r="S29" i="71"/>
  <c r="S30" i="71"/>
  <c r="S31" i="71"/>
  <c r="S32" i="71"/>
  <c r="S24" i="71"/>
  <c r="S33" i="71"/>
  <c r="S25" i="71"/>
  <c r="S34" i="71"/>
  <c r="S26" i="71"/>
  <c r="S28" i="71"/>
  <c r="S36" i="71"/>
  <c r="S27" i="71"/>
  <c r="S35" i="71"/>
  <c r="U21" i="72"/>
  <c r="V8" i="72"/>
  <c r="W7" i="72"/>
  <c r="S36" i="72"/>
  <c r="S35" i="72"/>
  <c r="S34" i="72"/>
  <c r="S33" i="72"/>
  <c r="S32" i="72"/>
  <c r="S31" i="72"/>
  <c r="S30" i="72"/>
  <c r="S29" i="72"/>
  <c r="S28" i="72"/>
  <c r="S27" i="72"/>
  <c r="S26" i="72"/>
  <c r="S25" i="72"/>
  <c r="S24" i="72"/>
  <c r="T18" i="72"/>
  <c r="R44" i="72"/>
  <c r="R48" i="72" s="1"/>
  <c r="Q50" i="72"/>
  <c r="Q52" i="72" s="1"/>
  <c r="Q49" i="72"/>
  <c r="Q22" i="72"/>
  <c r="W7" i="71"/>
  <c r="V8" i="71"/>
  <c r="U21" i="71"/>
  <c r="T44" i="86" l="1"/>
  <c r="T48" i="86" s="1"/>
  <c r="Y8" i="86"/>
  <c r="Z7" i="86"/>
  <c r="AA7" i="86" s="1"/>
  <c r="AB7" i="86" s="1"/>
  <c r="AC7" i="86" s="1"/>
  <c r="AD7" i="86" s="1"/>
  <c r="AE7" i="86" s="1"/>
  <c r="AF7" i="86" s="1"/>
  <c r="AG7" i="86" s="1"/>
  <c r="AH7" i="86" s="1"/>
  <c r="AI7" i="86" s="1"/>
  <c r="AJ7" i="86" s="1"/>
  <c r="AK7" i="86" s="1"/>
  <c r="AL7" i="86" s="1"/>
  <c r="AM7" i="86" s="1"/>
  <c r="AN7" i="86" s="1"/>
  <c r="AO7" i="86" s="1"/>
  <c r="S49" i="86"/>
  <c r="S22" i="86"/>
  <c r="T50" i="86" s="1"/>
  <c r="T52" i="86" s="1"/>
  <c r="R56" i="86"/>
  <c r="X21" i="86"/>
  <c r="U38" i="86"/>
  <c r="U37" i="86"/>
  <c r="U36" i="86"/>
  <c r="U35" i="86"/>
  <c r="U34" i="86"/>
  <c r="U33" i="86"/>
  <c r="U32" i="86"/>
  <c r="U31" i="86"/>
  <c r="U30" i="86"/>
  <c r="U29" i="86"/>
  <c r="U28" i="86"/>
  <c r="U27" i="86"/>
  <c r="U26" i="86"/>
  <c r="U25" i="86"/>
  <c r="U24" i="86"/>
  <c r="V18" i="86"/>
  <c r="R50" i="83"/>
  <c r="R52" i="83" s="1"/>
  <c r="R22" i="83"/>
  <c r="R49" i="83"/>
  <c r="V21" i="75"/>
  <c r="O7" i="42"/>
  <c r="Q56" i="72"/>
  <c r="Q50" i="80"/>
  <c r="Q52" i="80" s="1"/>
  <c r="Q49" i="80"/>
  <c r="P56" i="80"/>
  <c r="N15" i="82" s="1"/>
  <c r="Q22" i="80"/>
  <c r="V8" i="84"/>
  <c r="V21" i="84" s="1"/>
  <c r="V8" i="80"/>
  <c r="V21" i="80" s="1"/>
  <c r="V8" i="81"/>
  <c r="V21" i="81" s="1"/>
  <c r="V8" i="83"/>
  <c r="V21" i="83" s="1"/>
  <c r="M18" i="82"/>
  <c r="M14" i="53"/>
  <c r="M11" i="54"/>
  <c r="N8" i="42"/>
  <c r="P56" i="75"/>
  <c r="Q50" i="84"/>
  <c r="Q52" i="84" s="1"/>
  <c r="Q49" i="84"/>
  <c r="P56" i="84"/>
  <c r="N17" i="82" s="1"/>
  <c r="Q22" i="84"/>
  <c r="N9" i="54"/>
  <c r="N12" i="53"/>
  <c r="T44" i="84"/>
  <c r="T48" i="84" s="1"/>
  <c r="U38" i="84"/>
  <c r="U37" i="84"/>
  <c r="U36" i="84"/>
  <c r="U35" i="84"/>
  <c r="U34" i="84"/>
  <c r="U33" i="84"/>
  <c r="U32" i="84"/>
  <c r="U31" i="84"/>
  <c r="U30" i="84"/>
  <c r="U29" i="84"/>
  <c r="U28" i="84"/>
  <c r="U27" i="84"/>
  <c r="U26" i="84"/>
  <c r="U25" i="84"/>
  <c r="U24" i="84"/>
  <c r="V18" i="84"/>
  <c r="T44" i="83"/>
  <c r="T48" i="83" s="1"/>
  <c r="S50" i="83"/>
  <c r="S52" i="83" s="1"/>
  <c r="S49" i="83"/>
  <c r="S22" i="83"/>
  <c r="R56" i="83"/>
  <c r="P16" i="82" s="1"/>
  <c r="U35" i="83"/>
  <c r="U31" i="83"/>
  <c r="U37" i="83"/>
  <c r="U36" i="83"/>
  <c r="U32" i="83"/>
  <c r="U28" i="83"/>
  <c r="U27" i="83"/>
  <c r="U26" i="83"/>
  <c r="U25" i="83"/>
  <c r="V18" i="83"/>
  <c r="U29" i="83"/>
  <c r="U24" i="83"/>
  <c r="U33" i="83"/>
  <c r="U38" i="83"/>
  <c r="U34" i="83"/>
  <c r="U30" i="83"/>
  <c r="T44" i="81"/>
  <c r="T48" i="81" s="1"/>
  <c r="S50" i="81"/>
  <c r="S52" i="81" s="1"/>
  <c r="R56" i="81"/>
  <c r="P14" i="82" s="1"/>
  <c r="S22" i="81"/>
  <c r="S49" i="81"/>
  <c r="U24" i="81"/>
  <c r="U25" i="81"/>
  <c r="V18" i="81"/>
  <c r="U38" i="81"/>
  <c r="U37" i="81"/>
  <c r="U36" i="81"/>
  <c r="U35" i="81"/>
  <c r="U34" i="81"/>
  <c r="U33" i="81"/>
  <c r="U32" i="81"/>
  <c r="U31" i="81"/>
  <c r="U30" i="81"/>
  <c r="U29" i="81"/>
  <c r="U28" i="81"/>
  <c r="U27" i="81"/>
  <c r="U26" i="81"/>
  <c r="T44" i="80"/>
  <c r="T48" i="80" s="1"/>
  <c r="Y7" i="80"/>
  <c r="U38" i="80"/>
  <c r="U37" i="80"/>
  <c r="U36" i="80"/>
  <c r="U35" i="80"/>
  <c r="U34" i="80"/>
  <c r="U33" i="80"/>
  <c r="U32" i="80"/>
  <c r="U31" i="80"/>
  <c r="U30" i="80"/>
  <c r="U29" i="80"/>
  <c r="U28" i="80"/>
  <c r="U27" i="80"/>
  <c r="U26" i="80"/>
  <c r="U25" i="80"/>
  <c r="V18" i="80"/>
  <c r="U24" i="80"/>
  <c r="W19" i="74"/>
  <c r="W21" i="74" s="1"/>
  <c r="V47" i="74"/>
  <c r="W8" i="77"/>
  <c r="W21" i="77" s="1"/>
  <c r="X7" i="77"/>
  <c r="T44" i="77"/>
  <c r="T48" i="77" s="1"/>
  <c r="U38" i="77"/>
  <c r="U37" i="77"/>
  <c r="U36" i="77"/>
  <c r="U35" i="77"/>
  <c r="U34" i="77"/>
  <c r="U30" i="77"/>
  <c r="U26" i="77"/>
  <c r="U24" i="77"/>
  <c r="U27" i="77"/>
  <c r="U33" i="77"/>
  <c r="U29" i="77"/>
  <c r="U25" i="77"/>
  <c r="U32" i="77"/>
  <c r="U28" i="77"/>
  <c r="V18" i="77"/>
  <c r="U31" i="77"/>
  <c r="S50" i="77"/>
  <c r="S52" i="77" s="1"/>
  <c r="S22" i="77"/>
  <c r="S56" i="77" s="1"/>
  <c r="Q10" i="54" s="1"/>
  <c r="S49" i="77"/>
  <c r="S44" i="76"/>
  <c r="S48" i="76" s="1"/>
  <c r="X7" i="76"/>
  <c r="W8" i="76"/>
  <c r="T36" i="76"/>
  <c r="T32" i="76"/>
  <c r="T28" i="76"/>
  <c r="T24" i="76"/>
  <c r="T37" i="76"/>
  <c r="T33" i="76"/>
  <c r="T29" i="76"/>
  <c r="T25" i="76"/>
  <c r="T34" i="76"/>
  <c r="T30" i="76"/>
  <c r="T26" i="76"/>
  <c r="U18" i="76"/>
  <c r="T35" i="76"/>
  <c r="T31" i="76"/>
  <c r="T27" i="76"/>
  <c r="Q49" i="76"/>
  <c r="Q50" i="76"/>
  <c r="Q52" i="76" s="1"/>
  <c r="Q22" i="76"/>
  <c r="Q56" i="76" s="1"/>
  <c r="O13" i="53" s="1"/>
  <c r="V21" i="76"/>
  <c r="X8" i="75"/>
  <c r="Y7" i="75"/>
  <c r="Q49" i="75"/>
  <c r="Q50" i="75"/>
  <c r="Q52" i="75" s="1"/>
  <c r="Q22" i="75"/>
  <c r="U38" i="75"/>
  <c r="U37" i="75"/>
  <c r="U36" i="75"/>
  <c r="U35" i="75"/>
  <c r="U34" i="75"/>
  <c r="U33" i="75"/>
  <c r="U32" i="75"/>
  <c r="U31" i="75"/>
  <c r="U30" i="75"/>
  <c r="U29" i="75"/>
  <c r="U28" i="75"/>
  <c r="U27" i="75"/>
  <c r="U26" i="75"/>
  <c r="U25" i="75"/>
  <c r="U24" i="75"/>
  <c r="V18" i="75"/>
  <c r="T44" i="75"/>
  <c r="T48" i="75" s="1"/>
  <c r="W19" i="75"/>
  <c r="W47" i="75" s="1"/>
  <c r="R49" i="74"/>
  <c r="R50" i="74"/>
  <c r="R52" i="74" s="1"/>
  <c r="R22" i="74"/>
  <c r="R56" i="74" s="1"/>
  <c r="T34" i="74"/>
  <c r="T30" i="74"/>
  <c r="T35" i="74"/>
  <c r="T31" i="74"/>
  <c r="T27" i="74"/>
  <c r="T26" i="74"/>
  <c r="T25" i="74"/>
  <c r="T24" i="74"/>
  <c r="U18" i="74"/>
  <c r="T36" i="74"/>
  <c r="T32" i="74"/>
  <c r="T28" i="74"/>
  <c r="T37" i="74"/>
  <c r="T33" i="74"/>
  <c r="T29" i="74"/>
  <c r="S44" i="74"/>
  <c r="S48" i="74" s="1"/>
  <c r="Y7" i="74"/>
  <c r="X8" i="74"/>
  <c r="U18" i="71"/>
  <c r="T30" i="71"/>
  <c r="T31" i="71"/>
  <c r="T32" i="71"/>
  <c r="T24" i="71"/>
  <c r="T33" i="71"/>
  <c r="T25" i="71"/>
  <c r="T34" i="71"/>
  <c r="T26" i="71"/>
  <c r="T35" i="71"/>
  <c r="T27" i="71"/>
  <c r="T37" i="71"/>
  <c r="T36" i="71"/>
  <c r="T28" i="71"/>
  <c r="T29" i="71"/>
  <c r="W8" i="72"/>
  <c r="X7" i="72"/>
  <c r="V21" i="72"/>
  <c r="R50" i="72"/>
  <c r="R52" i="72" s="1"/>
  <c r="R49" i="72"/>
  <c r="R22" i="72"/>
  <c r="U18" i="72"/>
  <c r="T37" i="72"/>
  <c r="T35" i="72"/>
  <c r="T33" i="72"/>
  <c r="T31" i="72"/>
  <c r="T29" i="72"/>
  <c r="T27" i="72"/>
  <c r="T25" i="72"/>
  <c r="T36" i="72"/>
  <c r="T34" i="72"/>
  <c r="T32" i="72"/>
  <c r="T30" i="72"/>
  <c r="T28" i="72"/>
  <c r="T26" i="72"/>
  <c r="T24" i="72"/>
  <c r="S44" i="72"/>
  <c r="S48" i="72" s="1"/>
  <c r="W8" i="71"/>
  <c r="X7" i="71"/>
  <c r="V21" i="71"/>
  <c r="V38" i="86" l="1"/>
  <c r="V36" i="86"/>
  <c r="V34" i="86"/>
  <c r="V32" i="86"/>
  <c r="V30" i="86"/>
  <c r="V28" i="86"/>
  <c r="W18" i="86"/>
  <c r="V27" i="86"/>
  <c r="V26" i="86"/>
  <c r="V25" i="86"/>
  <c r="V24" i="86"/>
  <c r="E24" i="86" s="1"/>
  <c r="V39" i="86"/>
  <c r="V37" i="86"/>
  <c r="V35" i="86"/>
  <c r="V33" i="86"/>
  <c r="V31" i="86"/>
  <c r="V29" i="86"/>
  <c r="U44" i="86"/>
  <c r="U48" i="86" s="1"/>
  <c r="Y21" i="86"/>
  <c r="E21" i="86" s="1"/>
  <c r="T49" i="86"/>
  <c r="S56" i="86"/>
  <c r="T22" i="86"/>
  <c r="U50" i="86" s="1"/>
  <c r="U52" i="86" s="1"/>
  <c r="N18" i="82"/>
  <c r="N14" i="53"/>
  <c r="N11" i="54"/>
  <c r="Q56" i="80"/>
  <c r="O15" i="82" s="1"/>
  <c r="R50" i="80"/>
  <c r="R52" i="80" s="1"/>
  <c r="R49" i="80"/>
  <c r="R22" i="80"/>
  <c r="P7" i="42"/>
  <c r="R56" i="72"/>
  <c r="O9" i="54"/>
  <c r="O12" i="53"/>
  <c r="O8" i="42"/>
  <c r="Q56" i="75"/>
  <c r="W8" i="80"/>
  <c r="W21" i="80" s="1"/>
  <c r="W8" i="83"/>
  <c r="W21" i="83" s="1"/>
  <c r="W8" i="81"/>
  <c r="W21" i="81" s="1"/>
  <c r="W8" i="84"/>
  <c r="W21" i="84" s="1"/>
  <c r="Q56" i="84"/>
  <c r="O17" i="82" s="1"/>
  <c r="R50" i="84"/>
  <c r="R52" i="84" s="1"/>
  <c r="R49" i="84"/>
  <c r="R22" i="84"/>
  <c r="V38" i="84"/>
  <c r="V36" i="84"/>
  <c r="V34" i="84"/>
  <c r="V32" i="84"/>
  <c r="V30" i="84"/>
  <c r="V28" i="84"/>
  <c r="V26" i="84"/>
  <c r="V24" i="84"/>
  <c r="E24" i="84" s="1"/>
  <c r="V39" i="84"/>
  <c r="V37" i="84"/>
  <c r="V35" i="84"/>
  <c r="V33" i="84"/>
  <c r="V31" i="84"/>
  <c r="V29" i="84"/>
  <c r="V27" i="84"/>
  <c r="W18" i="84"/>
  <c r="V25" i="84"/>
  <c r="U44" i="84"/>
  <c r="U48" i="84" s="1"/>
  <c r="U44" i="83"/>
  <c r="U48" i="83" s="1"/>
  <c r="T49" i="83"/>
  <c r="S56" i="83"/>
  <c r="Q16" i="82" s="1"/>
  <c r="T50" i="83"/>
  <c r="T52" i="83" s="1"/>
  <c r="T22" i="83"/>
  <c r="V39" i="83"/>
  <c r="V35" i="83"/>
  <c r="V31" i="83"/>
  <c r="V36" i="83"/>
  <c r="V32" i="83"/>
  <c r="V28" i="83"/>
  <c r="V27" i="83"/>
  <c r="V26" i="83"/>
  <c r="V25" i="83"/>
  <c r="W18" i="83"/>
  <c r="V24" i="83"/>
  <c r="E24" i="83" s="1"/>
  <c r="V37" i="83"/>
  <c r="V33" i="83"/>
  <c r="V29" i="83"/>
  <c r="V38" i="83"/>
  <c r="V34" i="83"/>
  <c r="V30" i="83"/>
  <c r="U44" i="81"/>
  <c r="U48" i="81" s="1"/>
  <c r="V39" i="81"/>
  <c r="V38" i="81"/>
  <c r="V37" i="81"/>
  <c r="V36" i="81"/>
  <c r="V35" i="81"/>
  <c r="V34" i="81"/>
  <c r="V33" i="81"/>
  <c r="V32" i="81"/>
  <c r="V31" i="81"/>
  <c r="V30" i="81"/>
  <c r="V29" i="81"/>
  <c r="V28" i="81"/>
  <c r="V27" i="81"/>
  <c r="V26" i="81"/>
  <c r="V25" i="81"/>
  <c r="V24" i="81"/>
  <c r="E24" i="81" s="1"/>
  <c r="W18" i="81"/>
  <c r="S56" i="81"/>
  <c r="Q14" i="82" s="1"/>
  <c r="T22" i="81"/>
  <c r="T50" i="81"/>
  <c r="T52" i="81" s="1"/>
  <c r="T49" i="81"/>
  <c r="Z7" i="80"/>
  <c r="AA7" i="80" s="1"/>
  <c r="AB7" i="80" s="1"/>
  <c r="AC7" i="80" s="1"/>
  <c r="AD7" i="80" s="1"/>
  <c r="AE7" i="80" s="1"/>
  <c r="AF7" i="80" s="1"/>
  <c r="AG7" i="80" s="1"/>
  <c r="AH7" i="80" s="1"/>
  <c r="AI7" i="80" s="1"/>
  <c r="AJ7" i="80" s="1"/>
  <c r="AK7" i="80" s="1"/>
  <c r="AL7" i="80" s="1"/>
  <c r="AM7" i="80" s="1"/>
  <c r="AN7" i="80" s="1"/>
  <c r="AO7" i="80" s="1"/>
  <c r="U44" i="80"/>
  <c r="U48" i="80" s="1"/>
  <c r="V38" i="80"/>
  <c r="V36" i="80"/>
  <c r="V34" i="80"/>
  <c r="V32" i="80"/>
  <c r="V30" i="80"/>
  <c r="V28" i="80"/>
  <c r="V25" i="80"/>
  <c r="W18" i="80"/>
  <c r="V24" i="80"/>
  <c r="E24" i="80" s="1"/>
  <c r="V26" i="80"/>
  <c r="V39" i="80"/>
  <c r="V37" i="80"/>
  <c r="V35" i="80"/>
  <c r="V33" i="80"/>
  <c r="V31" i="80"/>
  <c r="V29" i="80"/>
  <c r="V27" i="80"/>
  <c r="X19" i="74"/>
  <c r="X21" i="74" s="1"/>
  <c r="W47" i="74"/>
  <c r="Y7" i="77"/>
  <c r="X8" i="77"/>
  <c r="X21" i="77" s="1"/>
  <c r="T49" i="77"/>
  <c r="T22" i="77"/>
  <c r="T56" i="77" s="1"/>
  <c r="R10" i="54" s="1"/>
  <c r="T50" i="77"/>
  <c r="T52" i="77" s="1"/>
  <c r="U44" i="77"/>
  <c r="U48" i="77" s="1"/>
  <c r="V39" i="77"/>
  <c r="V38" i="77"/>
  <c r="V37" i="77"/>
  <c r="V36" i="77"/>
  <c r="V35" i="77"/>
  <c r="V34" i="77"/>
  <c r="V33" i="77"/>
  <c r="V32" i="77"/>
  <c r="V31" i="77"/>
  <c r="V30" i="77"/>
  <c r="V29" i="77"/>
  <c r="V28" i="77"/>
  <c r="V27" i="77"/>
  <c r="V26" i="77"/>
  <c r="V24" i="77"/>
  <c r="E24" i="77" s="1"/>
  <c r="V25" i="77"/>
  <c r="W18" i="77"/>
  <c r="T44" i="76"/>
  <c r="T48" i="76" s="1"/>
  <c r="U38" i="76"/>
  <c r="U37" i="76"/>
  <c r="U36" i="76"/>
  <c r="U35" i="76"/>
  <c r="U34" i="76"/>
  <c r="U33" i="76"/>
  <c r="U32" i="76"/>
  <c r="U31" i="76"/>
  <c r="U30" i="76"/>
  <c r="U29" i="76"/>
  <c r="U28" i="76"/>
  <c r="U27" i="76"/>
  <c r="U26" i="76"/>
  <c r="U25" i="76"/>
  <c r="U24" i="76"/>
  <c r="V18" i="76"/>
  <c r="R49" i="76"/>
  <c r="R50" i="76"/>
  <c r="R52" i="76" s="1"/>
  <c r="R22" i="76"/>
  <c r="R56" i="76" s="1"/>
  <c r="P13" i="53" s="1"/>
  <c r="W21" i="76"/>
  <c r="Y7" i="76"/>
  <c r="X8" i="76"/>
  <c r="V39" i="75"/>
  <c r="V38" i="75"/>
  <c r="V37" i="75"/>
  <c r="V36" i="75"/>
  <c r="V35" i="75"/>
  <c r="V34" i="75"/>
  <c r="V33" i="75"/>
  <c r="V32" i="75"/>
  <c r="V31" i="75"/>
  <c r="V30" i="75"/>
  <c r="V29" i="75"/>
  <c r="V28" i="75"/>
  <c r="V27" i="75"/>
  <c r="V26" i="75"/>
  <c r="V25" i="75"/>
  <c r="V24" i="75"/>
  <c r="E24" i="75" s="1"/>
  <c r="W18" i="75"/>
  <c r="R49" i="75"/>
  <c r="R50" i="75"/>
  <c r="R52" i="75" s="1"/>
  <c r="R22" i="75"/>
  <c r="U44" i="75"/>
  <c r="U48" i="75" s="1"/>
  <c r="Z7" i="75"/>
  <c r="AA7" i="75" s="1"/>
  <c r="AB7" i="75" s="1"/>
  <c r="AC7" i="75" s="1"/>
  <c r="AD7" i="75" s="1"/>
  <c r="AE7" i="75" s="1"/>
  <c r="AF7" i="75" s="1"/>
  <c r="AG7" i="75" s="1"/>
  <c r="AH7" i="75" s="1"/>
  <c r="AI7" i="75" s="1"/>
  <c r="AJ7" i="75" s="1"/>
  <c r="AK7" i="75" s="1"/>
  <c r="AL7" i="75" s="1"/>
  <c r="AM7" i="75" s="1"/>
  <c r="AN7" i="75" s="1"/>
  <c r="AO7" i="75" s="1"/>
  <c r="Y8" i="75"/>
  <c r="W21" i="75"/>
  <c r="X19" i="75"/>
  <c r="X47" i="75" s="1"/>
  <c r="Z7" i="74"/>
  <c r="AA7" i="74" s="1"/>
  <c r="AB7" i="74" s="1"/>
  <c r="AC7" i="74" s="1"/>
  <c r="AD7" i="74" s="1"/>
  <c r="AE7" i="74" s="1"/>
  <c r="AF7" i="74" s="1"/>
  <c r="AG7" i="74" s="1"/>
  <c r="AH7" i="74" s="1"/>
  <c r="AI7" i="74" s="1"/>
  <c r="AJ7" i="74" s="1"/>
  <c r="AK7" i="74" s="1"/>
  <c r="AL7" i="74" s="1"/>
  <c r="AM7" i="74" s="1"/>
  <c r="AN7" i="74" s="1"/>
  <c r="AO7" i="74" s="1"/>
  <c r="Y8" i="74"/>
  <c r="U38" i="74"/>
  <c r="U37" i="74"/>
  <c r="U36" i="74"/>
  <c r="U35" i="74"/>
  <c r="U34" i="74"/>
  <c r="U33" i="74"/>
  <c r="U32" i="74"/>
  <c r="U31" i="74"/>
  <c r="U30" i="74"/>
  <c r="U29" i="74"/>
  <c r="U28" i="74"/>
  <c r="U27" i="74"/>
  <c r="U26" i="74"/>
  <c r="U25" i="74"/>
  <c r="U24" i="74"/>
  <c r="V18" i="74"/>
  <c r="S49" i="74"/>
  <c r="S22" i="74"/>
  <c r="S56" i="74" s="1"/>
  <c r="S50" i="74"/>
  <c r="S52" i="74" s="1"/>
  <c r="T44" i="74"/>
  <c r="T48" i="74" s="1"/>
  <c r="V18" i="71"/>
  <c r="U31" i="71"/>
  <c r="U37" i="71"/>
  <c r="U32" i="71"/>
  <c r="U24" i="71"/>
  <c r="U33" i="71"/>
  <c r="U25" i="71"/>
  <c r="U34" i="71"/>
  <c r="U26" i="71"/>
  <c r="U35" i="71"/>
  <c r="U27" i="71"/>
  <c r="U36" i="71"/>
  <c r="U28" i="71"/>
  <c r="U30" i="71"/>
  <c r="U29" i="71"/>
  <c r="U38" i="71"/>
  <c r="X8" i="72"/>
  <c r="Y7" i="72"/>
  <c r="U38" i="72"/>
  <c r="U37" i="72"/>
  <c r="U36" i="72"/>
  <c r="U35" i="72"/>
  <c r="U34" i="72"/>
  <c r="U33" i="72"/>
  <c r="U32" i="72"/>
  <c r="U31" i="72"/>
  <c r="U30" i="72"/>
  <c r="U29" i="72"/>
  <c r="U28" i="72"/>
  <c r="U27" i="72"/>
  <c r="U26" i="72"/>
  <c r="U25" i="72"/>
  <c r="U24" i="72"/>
  <c r="V18" i="72"/>
  <c r="W21" i="72"/>
  <c r="S50" i="72"/>
  <c r="S52" i="72" s="1"/>
  <c r="S22" i="72"/>
  <c r="S49" i="72"/>
  <c r="T44" i="72"/>
  <c r="T48" i="72" s="1"/>
  <c r="X8" i="71"/>
  <c r="Y7" i="71"/>
  <c r="W21" i="71"/>
  <c r="V44" i="86" l="1"/>
  <c r="V48" i="86" s="1"/>
  <c r="U49" i="86"/>
  <c r="T56" i="86"/>
  <c r="U22" i="86"/>
  <c r="V50" i="86" s="1"/>
  <c r="V52" i="86" s="1"/>
  <c r="W40" i="86"/>
  <c r="W36" i="86"/>
  <c r="W28" i="86"/>
  <c r="X18" i="86"/>
  <c r="W34" i="86"/>
  <c r="W30" i="86"/>
  <c r="W26" i="86"/>
  <c r="W25" i="86"/>
  <c r="E25" i="86" s="1"/>
  <c r="W39" i="86"/>
  <c r="W37" i="86"/>
  <c r="W35" i="86"/>
  <c r="W33" i="86"/>
  <c r="W31" i="86"/>
  <c r="W29" i="86"/>
  <c r="W38" i="86"/>
  <c r="W27" i="86"/>
  <c r="W32" i="86"/>
  <c r="P8" i="42"/>
  <c r="R56" i="75"/>
  <c r="S50" i="84"/>
  <c r="S52" i="84" s="1"/>
  <c r="S49" i="84"/>
  <c r="R56" i="84"/>
  <c r="P17" i="82" s="1"/>
  <c r="S22" i="84"/>
  <c r="X8" i="81"/>
  <c r="X21" i="81" s="1"/>
  <c r="X8" i="80"/>
  <c r="X21" i="80" s="1"/>
  <c r="X8" i="83"/>
  <c r="X21" i="83" s="1"/>
  <c r="X8" i="84"/>
  <c r="X21" i="84" s="1"/>
  <c r="S50" i="80"/>
  <c r="S52" i="80" s="1"/>
  <c r="S49" i="80"/>
  <c r="S22" i="80"/>
  <c r="R56" i="80"/>
  <c r="P15" i="82" s="1"/>
  <c r="O18" i="82"/>
  <c r="O11" i="54"/>
  <c r="O14" i="53"/>
  <c r="S56" i="72"/>
  <c r="Q7" i="42"/>
  <c r="P12" i="53"/>
  <c r="P9" i="54"/>
  <c r="W39" i="84"/>
  <c r="W37" i="84"/>
  <c r="W33" i="84"/>
  <c r="W31" i="84"/>
  <c r="W40" i="84"/>
  <c r="W36" i="84"/>
  <c r="W32" i="84"/>
  <c r="W28" i="84"/>
  <c r="W29" i="84"/>
  <c r="W35" i="84"/>
  <c r="W27" i="84"/>
  <c r="W25" i="84"/>
  <c r="E25" i="84" s="1"/>
  <c r="X18" i="84"/>
  <c r="W38" i="84"/>
  <c r="W34" i="84"/>
  <c r="W30" i="84"/>
  <c r="W26" i="84"/>
  <c r="V44" i="84"/>
  <c r="V48" i="84" s="1"/>
  <c r="U49" i="83"/>
  <c r="T56" i="83"/>
  <c r="R16" i="82" s="1"/>
  <c r="U50" i="83"/>
  <c r="U52" i="83" s="1"/>
  <c r="U22" i="83"/>
  <c r="V44" i="83"/>
  <c r="V48" i="83" s="1"/>
  <c r="W40" i="83"/>
  <c r="W39" i="83"/>
  <c r="W38" i="83"/>
  <c r="W37" i="83"/>
  <c r="W36" i="83"/>
  <c r="W35" i="83"/>
  <c r="W34" i="83"/>
  <c r="W33" i="83"/>
  <c r="W32" i="83"/>
  <c r="W31" i="83"/>
  <c r="W30" i="83"/>
  <c r="W29" i="83"/>
  <c r="W28" i="83"/>
  <c r="W27" i="83"/>
  <c r="W26" i="83"/>
  <c r="W25" i="83"/>
  <c r="E25" i="83" s="1"/>
  <c r="X18" i="83"/>
  <c r="U49" i="81"/>
  <c r="U50" i="81"/>
  <c r="U52" i="81" s="1"/>
  <c r="T56" i="81"/>
  <c r="R14" i="82" s="1"/>
  <c r="U22" i="81"/>
  <c r="W40" i="81"/>
  <c r="W39" i="81"/>
  <c r="W38" i="81"/>
  <c r="W37" i="81"/>
  <c r="W36" i="81"/>
  <c r="W35" i="81"/>
  <c r="W34" i="81"/>
  <c r="W33" i="81"/>
  <c r="W32" i="81"/>
  <c r="W31" i="81"/>
  <c r="W30" i="81"/>
  <c r="W29" i="81"/>
  <c r="W28" i="81"/>
  <c r="W27" i="81"/>
  <c r="W26" i="81"/>
  <c r="W25" i="81"/>
  <c r="E25" i="81" s="1"/>
  <c r="X18" i="81"/>
  <c r="V44" i="81"/>
  <c r="V48" i="81" s="1"/>
  <c r="V44" i="80"/>
  <c r="V48" i="80" s="1"/>
  <c r="W25" i="80"/>
  <c r="E25" i="80" s="1"/>
  <c r="X18" i="80"/>
  <c r="W40" i="80"/>
  <c r="W28" i="80"/>
  <c r="W26" i="80"/>
  <c r="W30" i="80"/>
  <c r="W39" i="80"/>
  <c r="W37" i="80"/>
  <c r="W35" i="80"/>
  <c r="W33" i="80"/>
  <c r="W31" i="80"/>
  <c r="W29" i="80"/>
  <c r="W36" i="80"/>
  <c r="W27" i="80"/>
  <c r="W38" i="80"/>
  <c r="W32" i="80"/>
  <c r="W34" i="80"/>
  <c r="Y19" i="74"/>
  <c r="E19" i="74" s="1"/>
  <c r="X47" i="74"/>
  <c r="Z7" i="77"/>
  <c r="AA7" i="77" s="1"/>
  <c r="AB7" i="77" s="1"/>
  <c r="AC7" i="77" s="1"/>
  <c r="AD7" i="77" s="1"/>
  <c r="AE7" i="77" s="1"/>
  <c r="AF7" i="77" s="1"/>
  <c r="AG7" i="77" s="1"/>
  <c r="AH7" i="77" s="1"/>
  <c r="AI7" i="77" s="1"/>
  <c r="AJ7" i="77" s="1"/>
  <c r="AK7" i="77" s="1"/>
  <c r="AL7" i="77" s="1"/>
  <c r="AM7" i="77" s="1"/>
  <c r="AN7" i="77" s="1"/>
  <c r="AO7" i="77" s="1"/>
  <c r="Y8" i="77"/>
  <c r="Y21" i="77" s="1"/>
  <c r="E21" i="77" s="1"/>
  <c r="X21" i="75"/>
  <c r="W40" i="77"/>
  <c r="W39" i="77"/>
  <c r="W38" i="77"/>
  <c r="W37" i="77"/>
  <c r="W36" i="77"/>
  <c r="W35" i="77"/>
  <c r="W34" i="77"/>
  <c r="W33" i="77"/>
  <c r="W32" i="77"/>
  <c r="W31" i="77"/>
  <c r="W30" i="77"/>
  <c r="W29" i="77"/>
  <c r="W28" i="77"/>
  <c r="W27" i="77"/>
  <c r="W26" i="77"/>
  <c r="W25" i="77"/>
  <c r="E25" i="77" s="1"/>
  <c r="X18" i="77"/>
  <c r="U50" i="77"/>
  <c r="U52" i="77" s="1"/>
  <c r="U49" i="77"/>
  <c r="U22" i="77"/>
  <c r="U56" i="77" s="1"/>
  <c r="S10" i="54" s="1"/>
  <c r="V44" i="77"/>
  <c r="V48" i="77" s="1"/>
  <c r="V39" i="76"/>
  <c r="V38" i="76"/>
  <c r="V37" i="76"/>
  <c r="V36" i="76"/>
  <c r="V35" i="76"/>
  <c r="V34" i="76"/>
  <c r="V33" i="76"/>
  <c r="V32" i="76"/>
  <c r="V31" i="76"/>
  <c r="V30" i="76"/>
  <c r="V29" i="76"/>
  <c r="V28" i="76"/>
  <c r="V27" i="76"/>
  <c r="V26" i="76"/>
  <c r="V25" i="76"/>
  <c r="V24" i="76"/>
  <c r="E24" i="76" s="1"/>
  <c r="W18" i="76"/>
  <c r="X21" i="76"/>
  <c r="U44" i="76"/>
  <c r="U48" i="76" s="1"/>
  <c r="S22" i="76"/>
  <c r="S56" i="76" s="1"/>
  <c r="Q13" i="53" s="1"/>
  <c r="S50" i="76"/>
  <c r="S52" i="76" s="1"/>
  <c r="S49" i="76"/>
  <c r="Y8" i="76"/>
  <c r="Z7" i="76"/>
  <c r="AA7" i="76" s="1"/>
  <c r="AB7" i="76" s="1"/>
  <c r="AC7" i="76" s="1"/>
  <c r="AD7" i="76" s="1"/>
  <c r="AE7" i="76" s="1"/>
  <c r="AF7" i="76" s="1"/>
  <c r="AG7" i="76" s="1"/>
  <c r="AH7" i="76" s="1"/>
  <c r="AI7" i="76" s="1"/>
  <c r="AJ7" i="76" s="1"/>
  <c r="AK7" i="76" s="1"/>
  <c r="AL7" i="76" s="1"/>
  <c r="AM7" i="76" s="1"/>
  <c r="AN7" i="76" s="1"/>
  <c r="AO7" i="76" s="1"/>
  <c r="S49" i="75"/>
  <c r="S22" i="75"/>
  <c r="S50" i="75"/>
  <c r="S52" i="75" s="1"/>
  <c r="W40" i="75"/>
  <c r="W39" i="75"/>
  <c r="W38" i="75"/>
  <c r="W37" i="75"/>
  <c r="W36" i="75"/>
  <c r="W35" i="75"/>
  <c r="W34" i="75"/>
  <c r="W33" i="75"/>
  <c r="W32" i="75"/>
  <c r="W31" i="75"/>
  <c r="W30" i="75"/>
  <c r="W29" i="75"/>
  <c r="W28" i="75"/>
  <c r="W27" i="75"/>
  <c r="W26" i="75"/>
  <c r="W25" i="75"/>
  <c r="E25" i="75" s="1"/>
  <c r="X18" i="75"/>
  <c r="Y19" i="75"/>
  <c r="E19" i="75" s="1"/>
  <c r="V44" i="75"/>
  <c r="V48" i="75" s="1"/>
  <c r="T49" i="74"/>
  <c r="T50" i="74"/>
  <c r="T52" i="74" s="1"/>
  <c r="T22" i="74"/>
  <c r="T56" i="74" s="1"/>
  <c r="Y21" i="74"/>
  <c r="E21" i="74" s="1"/>
  <c r="U44" i="74"/>
  <c r="U48" i="74" s="1"/>
  <c r="V39" i="74"/>
  <c r="V38" i="74"/>
  <c r="V37" i="74"/>
  <c r="V36" i="74"/>
  <c r="V35" i="74"/>
  <c r="V34" i="74"/>
  <c r="V33" i="74"/>
  <c r="V32" i="74"/>
  <c r="V31" i="74"/>
  <c r="V30" i="74"/>
  <c r="V29" i="74"/>
  <c r="V28" i="74"/>
  <c r="V27" i="74"/>
  <c r="V26" i="74"/>
  <c r="V25" i="74"/>
  <c r="V24" i="74"/>
  <c r="E24" i="74" s="1"/>
  <c r="W18" i="74"/>
  <c r="W18" i="71"/>
  <c r="V32" i="71"/>
  <c r="V24" i="71"/>
  <c r="E24" i="71" s="1"/>
  <c r="V33" i="71"/>
  <c r="V25" i="71"/>
  <c r="V34" i="71"/>
  <c r="V26" i="71"/>
  <c r="V38" i="71"/>
  <c r="V35" i="71"/>
  <c r="V27" i="71"/>
  <c r="V36" i="71"/>
  <c r="V28" i="71"/>
  <c r="V37" i="71"/>
  <c r="V29" i="71"/>
  <c r="V39" i="71"/>
  <c r="V31" i="71"/>
  <c r="V30" i="71"/>
  <c r="V39" i="72"/>
  <c r="V38" i="72"/>
  <c r="V37" i="72"/>
  <c r="V36" i="72"/>
  <c r="V35" i="72"/>
  <c r="V34" i="72"/>
  <c r="V33" i="72"/>
  <c r="V32" i="72"/>
  <c r="V31" i="72"/>
  <c r="V30" i="72"/>
  <c r="V29" i="72"/>
  <c r="V28" i="72"/>
  <c r="V27" i="72"/>
  <c r="V26" i="72"/>
  <c r="V25" i="72"/>
  <c r="V24" i="72"/>
  <c r="E24" i="72" s="1"/>
  <c r="W18" i="72"/>
  <c r="U44" i="72"/>
  <c r="U48" i="72" s="1"/>
  <c r="Y8" i="72"/>
  <c r="Z7" i="72"/>
  <c r="AA7" i="72" s="1"/>
  <c r="AB7" i="72" s="1"/>
  <c r="AC7" i="72" s="1"/>
  <c r="AD7" i="72" s="1"/>
  <c r="AE7" i="72" s="1"/>
  <c r="AF7" i="72" s="1"/>
  <c r="AG7" i="72" s="1"/>
  <c r="AH7" i="72" s="1"/>
  <c r="AI7" i="72" s="1"/>
  <c r="AJ7" i="72" s="1"/>
  <c r="AK7" i="72" s="1"/>
  <c r="AL7" i="72" s="1"/>
  <c r="AM7" i="72" s="1"/>
  <c r="AN7" i="72" s="1"/>
  <c r="AO7" i="72" s="1"/>
  <c r="X21" i="72"/>
  <c r="T50" i="72"/>
  <c r="T52" i="72" s="1"/>
  <c r="T49" i="72"/>
  <c r="T22" i="72"/>
  <c r="Y8" i="71"/>
  <c r="Z7" i="71"/>
  <c r="AA7" i="71" s="1"/>
  <c r="AB7" i="71" s="1"/>
  <c r="AC7" i="71" s="1"/>
  <c r="AD7" i="71" s="1"/>
  <c r="AE7" i="71" s="1"/>
  <c r="AF7" i="71" s="1"/>
  <c r="AG7" i="71" s="1"/>
  <c r="AH7" i="71" s="1"/>
  <c r="AI7" i="71" s="1"/>
  <c r="AJ7" i="71" s="1"/>
  <c r="AK7" i="71" s="1"/>
  <c r="AL7" i="71" s="1"/>
  <c r="AM7" i="71" s="1"/>
  <c r="AN7" i="71" s="1"/>
  <c r="AO7" i="71" s="1"/>
  <c r="X21" i="71"/>
  <c r="X41" i="86" l="1"/>
  <c r="X40" i="86"/>
  <c r="X39" i="86"/>
  <c r="X38" i="86"/>
  <c r="X37" i="86"/>
  <c r="X36" i="86"/>
  <c r="X35" i="86"/>
  <c r="X34" i="86"/>
  <c r="X33" i="86"/>
  <c r="X32" i="86"/>
  <c r="X31" i="86"/>
  <c r="X30" i="86"/>
  <c r="X29" i="86"/>
  <c r="X28" i="86"/>
  <c r="X27" i="86"/>
  <c r="X26" i="86"/>
  <c r="E26" i="86" s="1"/>
  <c r="Y18" i="86"/>
  <c r="W44" i="86"/>
  <c r="W48" i="86" s="1"/>
  <c r="V49" i="86"/>
  <c r="U56" i="86"/>
  <c r="V22" i="86"/>
  <c r="W50" i="86" s="1"/>
  <c r="W52" i="86" s="1"/>
  <c r="T22" i="84"/>
  <c r="S56" i="84"/>
  <c r="Q17" i="82" s="1"/>
  <c r="T50" i="84"/>
  <c r="T52" i="84" s="1"/>
  <c r="T49" i="84"/>
  <c r="R7" i="42"/>
  <c r="T56" i="72"/>
  <c r="Q12" i="53"/>
  <c r="Q9" i="54"/>
  <c r="Y8" i="84"/>
  <c r="Y21" i="84" s="1"/>
  <c r="E21" i="84" s="1"/>
  <c r="Y8" i="81"/>
  <c r="Y21" i="81" s="1"/>
  <c r="E21" i="81" s="1"/>
  <c r="Y8" i="80"/>
  <c r="Y21" i="80" s="1"/>
  <c r="E21" i="80" s="1"/>
  <c r="Y8" i="83"/>
  <c r="Y21" i="83" s="1"/>
  <c r="E21" i="83" s="1"/>
  <c r="Q8" i="42"/>
  <c r="S56" i="75"/>
  <c r="T50" i="80"/>
  <c r="T52" i="80" s="1"/>
  <c r="T49" i="80"/>
  <c r="T22" i="80"/>
  <c r="S56" i="80"/>
  <c r="Q15" i="82" s="1"/>
  <c r="P18" i="82"/>
  <c r="P11" i="54"/>
  <c r="P14" i="53"/>
  <c r="X41" i="84"/>
  <c r="X40" i="84"/>
  <c r="X39" i="84"/>
  <c r="X38" i="84"/>
  <c r="X37" i="84"/>
  <c r="X36" i="84"/>
  <c r="X35" i="84"/>
  <c r="X34" i="84"/>
  <c r="X33" i="84"/>
  <c r="X32" i="84"/>
  <c r="X31" i="84"/>
  <c r="X30" i="84"/>
  <c r="X29" i="84"/>
  <c r="X28" i="84"/>
  <c r="X27" i="84"/>
  <c r="X26" i="84"/>
  <c r="E26" i="84" s="1"/>
  <c r="Y18" i="84"/>
  <c r="W44" i="84"/>
  <c r="W48" i="84" s="1"/>
  <c r="U56" i="83"/>
  <c r="S16" i="82" s="1"/>
  <c r="V50" i="83"/>
  <c r="V52" i="83" s="1"/>
  <c r="V49" i="83"/>
  <c r="V22" i="83"/>
  <c r="X41" i="83"/>
  <c r="X40" i="83"/>
  <c r="X39" i="83"/>
  <c r="X38" i="83"/>
  <c r="X37" i="83"/>
  <c r="X36" i="83"/>
  <c r="X35" i="83"/>
  <c r="X34" i="83"/>
  <c r="X33" i="83"/>
  <c r="X32" i="83"/>
  <c r="X31" i="83"/>
  <c r="X30" i="83"/>
  <c r="X29" i="83"/>
  <c r="X28" i="83"/>
  <c r="X27" i="83"/>
  <c r="X26" i="83"/>
  <c r="E26" i="83" s="1"/>
  <c r="Y18" i="83"/>
  <c r="W44" i="83"/>
  <c r="W48" i="83" s="1"/>
  <c r="V50" i="81"/>
  <c r="V52" i="81" s="1"/>
  <c r="V22" i="81"/>
  <c r="V49" i="81"/>
  <c r="U56" i="81"/>
  <c r="S14" i="82" s="1"/>
  <c r="X41" i="81"/>
  <c r="X40" i="81"/>
  <c r="X39" i="81"/>
  <c r="X38" i="81"/>
  <c r="X37" i="81"/>
  <c r="X36" i="81"/>
  <c r="X35" i="81"/>
  <c r="X34" i="81"/>
  <c r="X33" i="81"/>
  <c r="X32" i="81"/>
  <c r="X31" i="81"/>
  <c r="X30" i="81"/>
  <c r="X29" i="81"/>
  <c r="X28" i="81"/>
  <c r="X27" i="81"/>
  <c r="X26" i="81"/>
  <c r="E26" i="81" s="1"/>
  <c r="Y18" i="81"/>
  <c r="W44" i="81"/>
  <c r="W48" i="81" s="1"/>
  <c r="X41" i="80"/>
  <c r="X40" i="80"/>
  <c r="X39" i="80"/>
  <c r="X38" i="80"/>
  <c r="X37" i="80"/>
  <c r="X36" i="80"/>
  <c r="X35" i="80"/>
  <c r="X34" i="80"/>
  <c r="X33" i="80"/>
  <c r="X32" i="80"/>
  <c r="X31" i="80"/>
  <c r="X30" i="80"/>
  <c r="X29" i="80"/>
  <c r="X28" i="80"/>
  <c r="X27" i="80"/>
  <c r="X26" i="80"/>
  <c r="E26" i="80" s="1"/>
  <c r="Y18" i="80"/>
  <c r="W44" i="80"/>
  <c r="W48" i="80" s="1"/>
  <c r="Y47" i="74"/>
  <c r="E47" i="74" s="1"/>
  <c r="V50" i="77"/>
  <c r="V52" i="77" s="1"/>
  <c r="V49" i="77"/>
  <c r="V22" i="77"/>
  <c r="V56" i="77" s="1"/>
  <c r="T10" i="54" s="1"/>
  <c r="X41" i="77"/>
  <c r="X40" i="77"/>
  <c r="X39" i="77"/>
  <c r="X38" i="77"/>
  <c r="X37" i="77"/>
  <c r="X36" i="77"/>
  <c r="X35" i="77"/>
  <c r="X34" i="77"/>
  <c r="X30" i="77"/>
  <c r="X26" i="77"/>
  <c r="E26" i="77" s="1"/>
  <c r="X33" i="77"/>
  <c r="X29" i="77"/>
  <c r="Y18" i="77"/>
  <c r="X32" i="77"/>
  <c r="X28" i="77"/>
  <c r="X31" i="77"/>
  <c r="X27" i="77"/>
  <c r="W44" i="77"/>
  <c r="W48" i="77" s="1"/>
  <c r="V44" i="76"/>
  <c r="V48" i="76" s="1"/>
  <c r="T50" i="76"/>
  <c r="T52" i="76" s="1"/>
  <c r="T22" i="76"/>
  <c r="T56" i="76" s="1"/>
  <c r="R13" i="53" s="1"/>
  <c r="T49" i="76"/>
  <c r="Y21" i="76"/>
  <c r="E21" i="76" s="1"/>
  <c r="W40" i="76"/>
  <c r="W39" i="76"/>
  <c r="W38" i="76"/>
  <c r="W37" i="76"/>
  <c r="W36" i="76"/>
  <c r="W35" i="76"/>
  <c r="W34" i="76"/>
  <c r="W33" i="76"/>
  <c r="W32" i="76"/>
  <c r="W31" i="76"/>
  <c r="W30" i="76"/>
  <c r="W29" i="76"/>
  <c r="W28" i="76"/>
  <c r="W27" i="76"/>
  <c r="W26" i="76"/>
  <c r="W25" i="76"/>
  <c r="E25" i="76" s="1"/>
  <c r="X18" i="76"/>
  <c r="X41" i="75"/>
  <c r="X39" i="75"/>
  <c r="X37" i="75"/>
  <c r="X35" i="75"/>
  <c r="X33" i="75"/>
  <c r="X31" i="75"/>
  <c r="X29" i="75"/>
  <c r="X27" i="75"/>
  <c r="Y18" i="75"/>
  <c r="X40" i="75"/>
  <c r="X38" i="75"/>
  <c r="X36" i="75"/>
  <c r="X34" i="75"/>
  <c r="X32" i="75"/>
  <c r="X30" i="75"/>
  <c r="X28" i="75"/>
  <c r="X26" i="75"/>
  <c r="E26" i="75" s="1"/>
  <c r="W44" i="75"/>
  <c r="W48" i="75" s="1"/>
  <c r="T49" i="75"/>
  <c r="T50" i="75"/>
  <c r="T52" i="75" s="1"/>
  <c r="T22" i="75"/>
  <c r="Y47" i="75"/>
  <c r="E47" i="75" s="1"/>
  <c r="Y21" i="75"/>
  <c r="E21" i="75" s="1"/>
  <c r="U50" i="74"/>
  <c r="U52" i="74" s="1"/>
  <c r="U22" i="74"/>
  <c r="U56" i="74" s="1"/>
  <c r="U49" i="74"/>
  <c r="V44" i="74"/>
  <c r="V48" i="74" s="1"/>
  <c r="W40" i="74"/>
  <c r="W39" i="74"/>
  <c r="W35" i="74"/>
  <c r="W31" i="74"/>
  <c r="W27" i="74"/>
  <c r="W26" i="74"/>
  <c r="W25" i="74"/>
  <c r="E25" i="74" s="1"/>
  <c r="X18" i="74"/>
  <c r="W33" i="74"/>
  <c r="W36" i="74"/>
  <c r="W32" i="74"/>
  <c r="W28" i="74"/>
  <c r="W37" i="74"/>
  <c r="W29" i="74"/>
  <c r="W38" i="74"/>
  <c r="W34" i="74"/>
  <c r="W30" i="74"/>
  <c r="X18" i="71"/>
  <c r="W33" i="71"/>
  <c r="W25" i="71"/>
  <c r="E25" i="71" s="1"/>
  <c r="W34" i="71"/>
  <c r="W26" i="71"/>
  <c r="W39" i="71"/>
  <c r="W35" i="71"/>
  <c r="W27" i="71"/>
  <c r="W36" i="71"/>
  <c r="W28" i="71"/>
  <c r="W37" i="71"/>
  <c r="W29" i="71"/>
  <c r="W38" i="71"/>
  <c r="W30" i="71"/>
  <c r="W32" i="71"/>
  <c r="W40" i="71"/>
  <c r="W31" i="71"/>
  <c r="V44" i="72"/>
  <c r="V48" i="72" s="1"/>
  <c r="U49" i="72"/>
  <c r="U50" i="72"/>
  <c r="U52" i="72" s="1"/>
  <c r="U22" i="72"/>
  <c r="Y21" i="72"/>
  <c r="E21" i="72" s="1"/>
  <c r="W40" i="72"/>
  <c r="W39" i="72"/>
  <c r="W38" i="72"/>
  <c r="W37" i="72"/>
  <c r="W36" i="72"/>
  <c r="W35" i="72"/>
  <c r="W34" i="72"/>
  <c r="W33" i="72"/>
  <c r="W32" i="72"/>
  <c r="W31" i="72"/>
  <c r="W30" i="72"/>
  <c r="W29" i="72"/>
  <c r="W28" i="72"/>
  <c r="W27" i="72"/>
  <c r="W26" i="72"/>
  <c r="W25" i="72"/>
  <c r="E25" i="72" s="1"/>
  <c r="X18" i="72"/>
  <c r="Y21" i="71"/>
  <c r="E21" i="71" s="1"/>
  <c r="W49" i="86" l="1"/>
  <c r="V56" i="86"/>
  <c r="W22" i="86"/>
  <c r="X50" i="86" s="1"/>
  <c r="X52" i="86" s="1"/>
  <c r="X44" i="86"/>
  <c r="X48" i="86" s="1"/>
  <c r="Y42" i="86"/>
  <c r="Y41" i="86"/>
  <c r="Y40" i="86"/>
  <c r="Y39" i="86"/>
  <c r="Y38" i="86"/>
  <c r="Y37" i="86"/>
  <c r="Y36" i="86"/>
  <c r="Y35" i="86"/>
  <c r="Y34" i="86"/>
  <c r="Y33" i="86"/>
  <c r="Y32" i="86"/>
  <c r="Y31" i="86"/>
  <c r="Y30" i="86"/>
  <c r="Y29" i="86"/>
  <c r="Y28" i="86"/>
  <c r="Y27" i="86"/>
  <c r="E27" i="86" s="1"/>
  <c r="Z18" i="86"/>
  <c r="R8" i="42"/>
  <c r="T56" i="75"/>
  <c r="U22" i="80"/>
  <c r="U49" i="80"/>
  <c r="T56" i="80"/>
  <c r="R15" i="82" s="1"/>
  <c r="U50" i="80"/>
  <c r="U52" i="80" s="1"/>
  <c r="U56" i="72"/>
  <c r="S7" i="42"/>
  <c r="R12" i="53"/>
  <c r="R9" i="54"/>
  <c r="Q18" i="82"/>
  <c r="Q11" i="54"/>
  <c r="Q14" i="53"/>
  <c r="T56" i="84"/>
  <c r="R17" i="82" s="1"/>
  <c r="U49" i="84"/>
  <c r="U22" i="84"/>
  <c r="U50" i="84"/>
  <c r="U52" i="84" s="1"/>
  <c r="Y42" i="84"/>
  <c r="Y41" i="84"/>
  <c r="Y40" i="84"/>
  <c r="Y39" i="84"/>
  <c r="Y38" i="84"/>
  <c r="Y37" i="84"/>
  <c r="Y36" i="84"/>
  <c r="Y35" i="84"/>
  <c r="Y34" i="84"/>
  <c r="Y33" i="84"/>
  <c r="Y32" i="84"/>
  <c r="Y31" i="84"/>
  <c r="Y30" i="84"/>
  <c r="Y29" i="84"/>
  <c r="Y28" i="84"/>
  <c r="Y27" i="84"/>
  <c r="E27" i="84" s="1"/>
  <c r="Z18" i="84"/>
  <c r="X44" i="84"/>
  <c r="X48" i="84" s="1"/>
  <c r="Y42" i="83"/>
  <c r="Y41" i="83"/>
  <c r="Y40" i="83"/>
  <c r="Y39" i="83"/>
  <c r="Y38" i="83"/>
  <c r="Y37" i="83"/>
  <c r="Y36" i="83"/>
  <c r="Y35" i="83"/>
  <c r="Y34" i="83"/>
  <c r="Y33" i="83"/>
  <c r="Y32" i="83"/>
  <c r="Y31" i="83"/>
  <c r="Y30" i="83"/>
  <c r="Y29" i="83"/>
  <c r="Y28" i="83"/>
  <c r="Y27" i="83"/>
  <c r="E27" i="83" s="1"/>
  <c r="Z18" i="83"/>
  <c r="X44" i="83"/>
  <c r="X48" i="83" s="1"/>
  <c r="W49" i="83"/>
  <c r="V56" i="83"/>
  <c r="T16" i="82" s="1"/>
  <c r="W50" i="83"/>
  <c r="W52" i="83" s="1"/>
  <c r="W22" i="83"/>
  <c r="Y42" i="81"/>
  <c r="Y41" i="81"/>
  <c r="Y40" i="81"/>
  <c r="Y39" i="81"/>
  <c r="Y38" i="81"/>
  <c r="Y37" i="81"/>
  <c r="Y36" i="81"/>
  <c r="Y35" i="81"/>
  <c r="Y34" i="81"/>
  <c r="Y33" i="81"/>
  <c r="Y32" i="81"/>
  <c r="Y31" i="81"/>
  <c r="Y30" i="81"/>
  <c r="Y29" i="81"/>
  <c r="Y28" i="81"/>
  <c r="Y27" i="81"/>
  <c r="E27" i="81" s="1"/>
  <c r="Z18" i="81"/>
  <c r="X44" i="81"/>
  <c r="X48" i="81" s="1"/>
  <c r="W49" i="81"/>
  <c r="V56" i="81"/>
  <c r="T14" i="82" s="1"/>
  <c r="W22" i="81"/>
  <c r="W50" i="81"/>
  <c r="W52" i="81" s="1"/>
  <c r="X44" i="80"/>
  <c r="X48" i="80" s="1"/>
  <c r="Y42" i="80"/>
  <c r="Y41" i="80"/>
  <c r="Y40" i="80"/>
  <c r="Y39" i="80"/>
  <c r="Y38" i="80"/>
  <c r="Y37" i="80"/>
  <c r="Y36" i="80"/>
  <c r="Y35" i="80"/>
  <c r="Y34" i="80"/>
  <c r="Y33" i="80"/>
  <c r="Y32" i="80"/>
  <c r="Y31" i="80"/>
  <c r="Y30" i="80"/>
  <c r="Y29" i="80"/>
  <c r="Y28" i="80"/>
  <c r="Z18" i="80"/>
  <c r="Y27" i="80"/>
  <c r="E27" i="80" s="1"/>
  <c r="X44" i="77"/>
  <c r="X48" i="77" s="1"/>
  <c r="W49" i="77"/>
  <c r="W22" i="77"/>
  <c r="W56" i="77" s="1"/>
  <c r="U10" i="54" s="1"/>
  <c r="W50" i="77"/>
  <c r="W52" i="77" s="1"/>
  <c r="Y39" i="77"/>
  <c r="Y34" i="77"/>
  <c r="Y30" i="77"/>
  <c r="Y33" i="77"/>
  <c r="Y29" i="77"/>
  <c r="Z18" i="77"/>
  <c r="Y42" i="77"/>
  <c r="Y38" i="77"/>
  <c r="Y40" i="77"/>
  <c r="Y37" i="77"/>
  <c r="Y32" i="77"/>
  <c r="Y28" i="77"/>
  <c r="Y41" i="77"/>
  <c r="Y31" i="77"/>
  <c r="Y27" i="77"/>
  <c r="E27" i="77" s="1"/>
  <c r="Y36" i="77"/>
  <c r="Y35" i="77"/>
  <c r="W44" i="76"/>
  <c r="W48" i="76" s="1"/>
  <c r="U50" i="76"/>
  <c r="U52" i="76" s="1"/>
  <c r="U49" i="76"/>
  <c r="U22" i="76"/>
  <c r="U56" i="76" s="1"/>
  <c r="S13" i="53" s="1"/>
  <c r="Y18" i="76"/>
  <c r="X39" i="76"/>
  <c r="X41" i="76"/>
  <c r="X37" i="76"/>
  <c r="X33" i="76"/>
  <c r="X29" i="76"/>
  <c r="X38" i="76"/>
  <c r="X34" i="76"/>
  <c r="X30" i="76"/>
  <c r="X26" i="76"/>
  <c r="E26" i="76" s="1"/>
  <c r="X27" i="76"/>
  <c r="X35" i="76"/>
  <c r="X40" i="76"/>
  <c r="X36" i="76"/>
  <c r="X32" i="76"/>
  <c r="X28" i="76"/>
  <c r="X31" i="76"/>
  <c r="X44" i="75"/>
  <c r="X48" i="75" s="1"/>
  <c r="Y42" i="75"/>
  <c r="Y41" i="75"/>
  <c r="Y40" i="75"/>
  <c r="Y39" i="75"/>
  <c r="Y38" i="75"/>
  <c r="Y37" i="75"/>
  <c r="Y36" i="75"/>
  <c r="Y35" i="75"/>
  <c r="Y34" i="75"/>
  <c r="Y33" i="75"/>
  <c r="Y32" i="75"/>
  <c r="Y31" i="75"/>
  <c r="Y30" i="75"/>
  <c r="Y29" i="75"/>
  <c r="Y28" i="75"/>
  <c r="Y27" i="75"/>
  <c r="E27" i="75" s="1"/>
  <c r="Z18" i="75"/>
  <c r="U50" i="75"/>
  <c r="U52" i="75" s="1"/>
  <c r="U49" i="75"/>
  <c r="U22" i="75"/>
  <c r="X41" i="74"/>
  <c r="X40" i="74"/>
  <c r="X39" i="74"/>
  <c r="X38" i="74"/>
  <c r="X37" i="74"/>
  <c r="X36" i="74"/>
  <c r="X35" i="74"/>
  <c r="X34" i="74"/>
  <c r="X33" i="74"/>
  <c r="X32" i="74"/>
  <c r="X31" i="74"/>
  <c r="X30" i="74"/>
  <c r="X29" i="74"/>
  <c r="X28" i="74"/>
  <c r="X27" i="74"/>
  <c r="X26" i="74"/>
  <c r="E26" i="74" s="1"/>
  <c r="Y18" i="74"/>
  <c r="W44" i="74"/>
  <c r="W48" i="74" s="1"/>
  <c r="V50" i="74"/>
  <c r="V52" i="74" s="1"/>
  <c r="V49" i="74"/>
  <c r="V22" i="74"/>
  <c r="V56" i="74" s="1"/>
  <c r="W44" i="71"/>
  <c r="W48" i="71" s="1"/>
  <c r="Y18" i="71"/>
  <c r="X34" i="71"/>
  <c r="X26" i="71"/>
  <c r="E26" i="71" s="1"/>
  <c r="X40" i="71"/>
  <c r="X35" i="71"/>
  <c r="X27" i="71"/>
  <c r="X36" i="71"/>
  <c r="X28" i="71"/>
  <c r="X37" i="71"/>
  <c r="X29" i="71"/>
  <c r="X38" i="71"/>
  <c r="X30" i="71"/>
  <c r="X39" i="71"/>
  <c r="X31" i="71"/>
  <c r="X41" i="71"/>
  <c r="X33" i="71"/>
  <c r="X32" i="71"/>
  <c r="X41" i="72"/>
  <c r="X39" i="72"/>
  <c r="X40" i="72"/>
  <c r="X37" i="72"/>
  <c r="X35" i="72"/>
  <c r="X33" i="72"/>
  <c r="X31" i="72"/>
  <c r="X29" i="72"/>
  <c r="X27" i="72"/>
  <c r="Y18" i="72"/>
  <c r="X38" i="72"/>
  <c r="X36" i="72"/>
  <c r="X34" i="72"/>
  <c r="X32" i="72"/>
  <c r="X30" i="72"/>
  <c r="X28" i="72"/>
  <c r="X26" i="72"/>
  <c r="E26" i="72" s="1"/>
  <c r="W44" i="72"/>
  <c r="W48" i="72" s="1"/>
  <c r="V49" i="72"/>
  <c r="V50" i="72"/>
  <c r="V52" i="72" s="1"/>
  <c r="V22" i="72"/>
  <c r="Z43" i="86" l="1"/>
  <c r="Z42" i="86"/>
  <c r="Z41" i="86"/>
  <c r="Z40" i="86"/>
  <c r="Z39" i="86"/>
  <c r="Z38" i="86"/>
  <c r="Z37" i="86"/>
  <c r="Z36" i="86"/>
  <c r="Z35" i="86"/>
  <c r="Z34" i="86"/>
  <c r="Z33" i="86"/>
  <c r="Z32" i="86"/>
  <c r="Z31" i="86"/>
  <c r="Z30" i="86"/>
  <c r="Z29" i="86"/>
  <c r="Z28" i="86"/>
  <c r="E28" i="86" s="1"/>
  <c r="AA18" i="86"/>
  <c r="Y44" i="86"/>
  <c r="Y48" i="86" s="1"/>
  <c r="X49" i="86"/>
  <c r="W56" i="86"/>
  <c r="X22" i="86"/>
  <c r="Y50" i="86" s="1"/>
  <c r="Y52" i="86" s="1"/>
  <c r="V56" i="72"/>
  <c r="T7" i="42"/>
  <c r="V49" i="80"/>
  <c r="U56" i="80"/>
  <c r="S15" i="82" s="1"/>
  <c r="V50" i="80"/>
  <c r="V52" i="80" s="1"/>
  <c r="V22" i="80"/>
  <c r="V49" i="84"/>
  <c r="U56" i="84"/>
  <c r="S17" i="82" s="1"/>
  <c r="V22" i="84"/>
  <c r="V50" i="84"/>
  <c r="V52" i="84" s="1"/>
  <c r="R18" i="82"/>
  <c r="R11" i="54"/>
  <c r="R14" i="53"/>
  <c r="S8" i="42"/>
  <c r="U56" i="75"/>
  <c r="S9" i="54"/>
  <c r="S12" i="53"/>
  <c r="Z43" i="84"/>
  <c r="Z42" i="84"/>
  <c r="Z41" i="84"/>
  <c r="Z40" i="84"/>
  <c r="Z39" i="84"/>
  <c r="Z38" i="84"/>
  <c r="Z37" i="84"/>
  <c r="Z36" i="84"/>
  <c r="Z35" i="84"/>
  <c r="Z34" i="84"/>
  <c r="Z33" i="84"/>
  <c r="Z32" i="84"/>
  <c r="Z31" i="84"/>
  <c r="Z30" i="84"/>
  <c r="Z29" i="84"/>
  <c r="Z28" i="84"/>
  <c r="E28" i="84" s="1"/>
  <c r="AA18" i="84"/>
  <c r="Y44" i="84"/>
  <c r="Y48" i="84" s="1"/>
  <c r="W56" i="83"/>
  <c r="U16" i="82" s="1"/>
  <c r="X50" i="83"/>
  <c r="X52" i="83" s="1"/>
  <c r="X22" i="83"/>
  <c r="X49" i="83"/>
  <c r="Y44" i="83"/>
  <c r="Y48" i="83" s="1"/>
  <c r="Z43" i="83"/>
  <c r="Z42" i="83"/>
  <c r="Z41" i="83"/>
  <c r="Z40" i="83"/>
  <c r="Z39" i="83"/>
  <c r="Z38" i="83"/>
  <c r="Z37" i="83"/>
  <c r="Z36" i="83"/>
  <c r="Z35" i="83"/>
  <c r="Z34" i="83"/>
  <c r="Z33" i="83"/>
  <c r="Z32" i="83"/>
  <c r="Z31" i="83"/>
  <c r="Z30" i="83"/>
  <c r="Z29" i="83"/>
  <c r="Z28" i="83"/>
  <c r="E28" i="83" s="1"/>
  <c r="AA18" i="83"/>
  <c r="W56" i="81"/>
  <c r="U14" i="82" s="1"/>
  <c r="X50" i="81"/>
  <c r="X52" i="81" s="1"/>
  <c r="X49" i="81"/>
  <c r="X22" i="81"/>
  <c r="Z43" i="81"/>
  <c r="Z42" i="81"/>
  <c r="Z41" i="81"/>
  <c r="Z40" i="81"/>
  <c r="Z39" i="81"/>
  <c r="Z38" i="81"/>
  <c r="Z37" i="81"/>
  <c r="Z36" i="81"/>
  <c r="Z35" i="81"/>
  <c r="Z34" i="81"/>
  <c r="Z33" i="81"/>
  <c r="Z32" i="81"/>
  <c r="Z31" i="81"/>
  <c r="Z30" i="81"/>
  <c r="Z29" i="81"/>
  <c r="Z28" i="81"/>
  <c r="E28" i="81" s="1"/>
  <c r="AA18" i="81"/>
  <c r="Y44" i="81"/>
  <c r="Y48" i="81" s="1"/>
  <c r="Z43" i="80"/>
  <c r="Z42" i="80"/>
  <c r="Z41" i="80"/>
  <c r="Z40" i="80"/>
  <c r="Z39" i="80"/>
  <c r="Z38" i="80"/>
  <c r="Z37" i="80"/>
  <c r="Z36" i="80"/>
  <c r="Z35" i="80"/>
  <c r="Z34" i="80"/>
  <c r="Z33" i="80"/>
  <c r="Z32" i="80"/>
  <c r="Z31" i="80"/>
  <c r="Z30" i="80"/>
  <c r="Z29" i="80"/>
  <c r="Z28" i="80"/>
  <c r="E28" i="80" s="1"/>
  <c r="AA18" i="80"/>
  <c r="Y44" i="80"/>
  <c r="Y48" i="80" s="1"/>
  <c r="X50" i="77"/>
  <c r="X52" i="77" s="1"/>
  <c r="X49" i="77"/>
  <c r="X22" i="77"/>
  <c r="X56" i="77" s="1"/>
  <c r="V10" i="54" s="1"/>
  <c r="Z43" i="77"/>
  <c r="Z42" i="77"/>
  <c r="Z41" i="77"/>
  <c r="Z40" i="77"/>
  <c r="Z39" i="77"/>
  <c r="Z38" i="77"/>
  <c r="Z37" i="77"/>
  <c r="Z36" i="77"/>
  <c r="Z35" i="77"/>
  <c r="Z34" i="77"/>
  <c r="Z33" i="77"/>
  <c r="Z32" i="77"/>
  <c r="Z31" i="77"/>
  <c r="Z30" i="77"/>
  <c r="Z29" i="77"/>
  <c r="Z28" i="77"/>
  <c r="E28" i="77" s="1"/>
  <c r="AA18" i="77"/>
  <c r="Y44" i="77"/>
  <c r="Y48" i="77" s="1"/>
  <c r="V50" i="76"/>
  <c r="V52" i="76" s="1"/>
  <c r="V49" i="76"/>
  <c r="V22" i="76"/>
  <c r="V56" i="76" s="1"/>
  <c r="T13" i="53" s="1"/>
  <c r="X44" i="76"/>
  <c r="X48" i="76" s="1"/>
  <c r="Y41" i="76"/>
  <c r="Y37" i="76"/>
  <c r="Y33" i="76"/>
  <c r="Y29" i="76"/>
  <c r="Y42" i="76"/>
  <c r="Y38" i="76"/>
  <c r="Y34" i="76"/>
  <c r="Y30" i="76"/>
  <c r="Y39" i="76"/>
  <c r="Y35" i="76"/>
  <c r="Y31" i="76"/>
  <c r="Y27" i="76"/>
  <c r="E27" i="76" s="1"/>
  <c r="Y40" i="76"/>
  <c r="Y36" i="76"/>
  <c r="Y32" i="76"/>
  <c r="Y28" i="76"/>
  <c r="Z18" i="76"/>
  <c r="Z43" i="75"/>
  <c r="Z42" i="75"/>
  <c r="Z41" i="75"/>
  <c r="Z40" i="75"/>
  <c r="Z39" i="75"/>
  <c r="Z38" i="75"/>
  <c r="Z37" i="75"/>
  <c r="Z36" i="75"/>
  <c r="Z35" i="75"/>
  <c r="Z34" i="75"/>
  <c r="Z33" i="75"/>
  <c r="Z32" i="75"/>
  <c r="Z31" i="75"/>
  <c r="Z30" i="75"/>
  <c r="Z29" i="75"/>
  <c r="Z28" i="75"/>
  <c r="E28" i="75" s="1"/>
  <c r="AA18" i="75"/>
  <c r="Y44" i="75"/>
  <c r="Y48" i="75" s="1"/>
  <c r="V50" i="75"/>
  <c r="V52" i="75" s="1"/>
  <c r="V49" i="75"/>
  <c r="V22" i="75"/>
  <c r="W50" i="74"/>
  <c r="W52" i="74" s="1"/>
  <c r="W22" i="74"/>
  <c r="W56" i="74" s="1"/>
  <c r="W49" i="74"/>
  <c r="X44" i="74"/>
  <c r="X48" i="74" s="1"/>
  <c r="Y42" i="74"/>
  <c r="Y41" i="74"/>
  <c r="Y40" i="74"/>
  <c r="Y39" i="74"/>
  <c r="Y38" i="74"/>
  <c r="Y37" i="74"/>
  <c r="Y36" i="74"/>
  <c r="Y35" i="74"/>
  <c r="Y34" i="74"/>
  <c r="Y33" i="74"/>
  <c r="Y32" i="74"/>
  <c r="Y31" i="74"/>
  <c r="Y30" i="74"/>
  <c r="Y29" i="74"/>
  <c r="Y28" i="74"/>
  <c r="Y27" i="74"/>
  <c r="E27" i="74" s="1"/>
  <c r="Z18" i="74"/>
  <c r="X44" i="71"/>
  <c r="X48" i="71" s="1"/>
  <c r="Z18" i="71"/>
  <c r="Y35" i="71"/>
  <c r="Y27" i="71"/>
  <c r="E27" i="71" s="1"/>
  <c r="Y36" i="71"/>
  <c r="Y28" i="71"/>
  <c r="Y37" i="71"/>
  <c r="Y29" i="71"/>
  <c r="Y41" i="71"/>
  <c r="Y38" i="71"/>
  <c r="Y30" i="71"/>
  <c r="Y39" i="71"/>
  <c r="Y31" i="71"/>
  <c r="Y40" i="71"/>
  <c r="Y32" i="71"/>
  <c r="Y34" i="71"/>
  <c r="Y33" i="71"/>
  <c r="Y42" i="71"/>
  <c r="W49" i="72"/>
  <c r="W22" i="72"/>
  <c r="W50" i="72"/>
  <c r="W52" i="72" s="1"/>
  <c r="Y42" i="72"/>
  <c r="Y41" i="72"/>
  <c r="Y40" i="72"/>
  <c r="Y39" i="72"/>
  <c r="Y38" i="72"/>
  <c r="Y37" i="72"/>
  <c r="Y36" i="72"/>
  <c r="Y35" i="72"/>
  <c r="Y34" i="72"/>
  <c r="Y33" i="72"/>
  <c r="Y32" i="72"/>
  <c r="Y31" i="72"/>
  <c r="Y30" i="72"/>
  <c r="Y29" i="72"/>
  <c r="Y28" i="72"/>
  <c r="Y27" i="72"/>
  <c r="E27" i="72" s="1"/>
  <c r="Z18" i="72"/>
  <c r="X44" i="72"/>
  <c r="X48" i="72" s="1"/>
  <c r="X56" i="86" l="1"/>
  <c r="Y49" i="86"/>
  <c r="Y22" i="86"/>
  <c r="Z50" i="86" s="1"/>
  <c r="Z52" i="86" s="1"/>
  <c r="Z44" i="86"/>
  <c r="Z48" i="86" s="1"/>
  <c r="AA43" i="86"/>
  <c r="AA42" i="86"/>
  <c r="AA41" i="86"/>
  <c r="AA40" i="86"/>
  <c r="AA39" i="86"/>
  <c r="AA38" i="86"/>
  <c r="AA37" i="86"/>
  <c r="AA36" i="86"/>
  <c r="AA35" i="86"/>
  <c r="AA34" i="86"/>
  <c r="AA33" i="86"/>
  <c r="AA32" i="86"/>
  <c r="AA31" i="86"/>
  <c r="AA30" i="86"/>
  <c r="AA29" i="86"/>
  <c r="E29" i="86" s="1"/>
  <c r="AB18" i="86"/>
  <c r="W49" i="84"/>
  <c r="V56" i="84"/>
  <c r="T17" i="82" s="1"/>
  <c r="W50" i="84"/>
  <c r="W52" i="84" s="1"/>
  <c r="W22" i="84"/>
  <c r="S18" i="82"/>
  <c r="S14" i="53"/>
  <c r="S11" i="54"/>
  <c r="T8" i="42"/>
  <c r="V56" i="75"/>
  <c r="W56" i="72"/>
  <c r="U7" i="42"/>
  <c r="T9" i="54"/>
  <c r="T12" i="53"/>
  <c r="W49" i="80"/>
  <c r="V56" i="80"/>
  <c r="T15" i="82" s="1"/>
  <c r="W50" i="80"/>
  <c r="W52" i="80" s="1"/>
  <c r="W22" i="80"/>
  <c r="AA43" i="84"/>
  <c r="AA42" i="84"/>
  <c r="AA41" i="84"/>
  <c r="AA40" i="84"/>
  <c r="AA39" i="84"/>
  <c r="AA38" i="84"/>
  <c r="AA37" i="84"/>
  <c r="AA36" i="84"/>
  <c r="AA35" i="84"/>
  <c r="AA34" i="84"/>
  <c r="AA33" i="84"/>
  <c r="AA32" i="84"/>
  <c r="AA31" i="84"/>
  <c r="AA30" i="84"/>
  <c r="AA29" i="84"/>
  <c r="E29" i="84" s="1"/>
  <c r="AB18" i="84"/>
  <c r="Z44" i="84"/>
  <c r="Z48" i="84" s="1"/>
  <c r="X56" i="83"/>
  <c r="V16" i="82" s="1"/>
  <c r="Y50" i="83"/>
  <c r="Y52" i="83" s="1"/>
  <c r="Y22" i="83"/>
  <c r="Y49" i="83"/>
  <c r="AA40" i="83"/>
  <c r="AA36" i="83"/>
  <c r="AA32" i="83"/>
  <c r="AA34" i="83"/>
  <c r="AB18" i="83"/>
  <c r="AA41" i="83"/>
  <c r="AA37" i="83"/>
  <c r="AA33" i="83"/>
  <c r="AA29" i="83"/>
  <c r="E29" i="83" s="1"/>
  <c r="AA42" i="83"/>
  <c r="AA30" i="83"/>
  <c r="AA43" i="83"/>
  <c r="AA39" i="83"/>
  <c r="AA35" i="83"/>
  <c r="AA31" i="83"/>
  <c r="AA38" i="83"/>
  <c r="Z44" i="83"/>
  <c r="Z48" i="83" s="1"/>
  <c r="X56" i="81"/>
  <c r="V14" i="82" s="1"/>
  <c r="Y50" i="81"/>
  <c r="Y52" i="81" s="1"/>
  <c r="Y49" i="81"/>
  <c r="Y22" i="81"/>
  <c r="AA43" i="81"/>
  <c r="AA42" i="81"/>
  <c r="AA41" i="81"/>
  <c r="AA40" i="81"/>
  <c r="AA39" i="81"/>
  <c r="AA38" i="81"/>
  <c r="AA37" i="81"/>
  <c r="AA36" i="81"/>
  <c r="AA35" i="81"/>
  <c r="AA34" i="81"/>
  <c r="AA33" i="81"/>
  <c r="AA32" i="81"/>
  <c r="AA31" i="81"/>
  <c r="AA30" i="81"/>
  <c r="AA29" i="81"/>
  <c r="E29" i="81" s="1"/>
  <c r="AB18" i="81"/>
  <c r="Z44" i="81"/>
  <c r="Z48" i="81" s="1"/>
  <c r="AA43" i="80"/>
  <c r="AA42" i="80"/>
  <c r="AA41" i="80"/>
  <c r="AA40" i="80"/>
  <c r="AA39" i="80"/>
  <c r="AA38" i="80"/>
  <c r="AA37" i="80"/>
  <c r="AA36" i="80"/>
  <c r="AA35" i="80"/>
  <c r="AA34" i="80"/>
  <c r="AA33" i="80"/>
  <c r="AA32" i="80"/>
  <c r="AA31" i="80"/>
  <c r="AA30" i="80"/>
  <c r="AA29" i="80"/>
  <c r="E29" i="80" s="1"/>
  <c r="AB18" i="80"/>
  <c r="Z44" i="80"/>
  <c r="Z48" i="80" s="1"/>
  <c r="AA43" i="77"/>
  <c r="AA42" i="77"/>
  <c r="AA41" i="77"/>
  <c r="AA40" i="77"/>
  <c r="AA39" i="77"/>
  <c r="AA38" i="77"/>
  <c r="AA37" i="77"/>
  <c r="AA36" i="77"/>
  <c r="AA35" i="77"/>
  <c r="AA34" i="77"/>
  <c r="AA33" i="77"/>
  <c r="AA29" i="77"/>
  <c r="E29" i="77" s="1"/>
  <c r="AA32" i="77"/>
  <c r="AB18" i="77"/>
  <c r="AA31" i="77"/>
  <c r="AA30" i="77"/>
  <c r="Y49" i="77"/>
  <c r="Y50" i="77"/>
  <c r="Y52" i="77" s="1"/>
  <c r="Y22" i="77"/>
  <c r="Y56" i="77" s="1"/>
  <c r="W10" i="54" s="1"/>
  <c r="Z44" i="77"/>
  <c r="Z48" i="77" s="1"/>
  <c r="Y44" i="76"/>
  <c r="Y48" i="76" s="1"/>
  <c r="W22" i="76"/>
  <c r="W56" i="76" s="1"/>
  <c r="U13" i="53" s="1"/>
  <c r="W49" i="76"/>
  <c r="W50" i="76"/>
  <c r="W52" i="76" s="1"/>
  <c r="Z43" i="76"/>
  <c r="Z42" i="76"/>
  <c r="Z41" i="76"/>
  <c r="Z40" i="76"/>
  <c r="Z39" i="76"/>
  <c r="Z38" i="76"/>
  <c r="Z37" i="76"/>
  <c r="Z36" i="76"/>
  <c r="Z35" i="76"/>
  <c r="Z34" i="76"/>
  <c r="Z33" i="76"/>
  <c r="Z32" i="76"/>
  <c r="Z31" i="76"/>
  <c r="Z30" i="76"/>
  <c r="Z29" i="76"/>
  <c r="Z28" i="76"/>
  <c r="E28" i="76" s="1"/>
  <c r="AA18" i="76"/>
  <c r="Z44" i="75"/>
  <c r="Z48" i="75" s="1"/>
  <c r="W50" i="75"/>
  <c r="W52" i="75" s="1"/>
  <c r="W22" i="75"/>
  <c r="W49" i="75"/>
  <c r="AA43" i="75"/>
  <c r="AA42" i="75"/>
  <c r="AA41" i="75"/>
  <c r="AA40" i="75"/>
  <c r="AA39" i="75"/>
  <c r="AA38" i="75"/>
  <c r="AA37" i="75"/>
  <c r="AA36" i="75"/>
  <c r="AA35" i="75"/>
  <c r="AA34" i="75"/>
  <c r="AA33" i="75"/>
  <c r="AA32" i="75"/>
  <c r="AA31" i="75"/>
  <c r="AA30" i="75"/>
  <c r="AA29" i="75"/>
  <c r="E29" i="75" s="1"/>
  <c r="AB18" i="75"/>
  <c r="Y44" i="74"/>
  <c r="Y48" i="74" s="1"/>
  <c r="Z35" i="74"/>
  <c r="Z31" i="74"/>
  <c r="Z43" i="74"/>
  <c r="Z41" i="74"/>
  <c r="Z39" i="74"/>
  <c r="Z36" i="74"/>
  <c r="Z32" i="74"/>
  <c r="Z28" i="74"/>
  <c r="E28" i="74" s="1"/>
  <c r="Z37" i="74"/>
  <c r="Z33" i="74"/>
  <c r="Z29" i="74"/>
  <c r="Z42" i="74"/>
  <c r="Z40" i="74"/>
  <c r="Z38" i="74"/>
  <c r="Z34" i="74"/>
  <c r="Z30" i="74"/>
  <c r="AA18" i="74"/>
  <c r="X50" i="74"/>
  <c r="X52" i="74" s="1"/>
  <c r="X49" i="74"/>
  <c r="X22" i="74"/>
  <c r="X56" i="74" s="1"/>
  <c r="Y44" i="71"/>
  <c r="Y48" i="71" s="1"/>
  <c r="AA18" i="71"/>
  <c r="Z36" i="71"/>
  <c r="Z28" i="71"/>
  <c r="E28" i="71" s="1"/>
  <c r="Z42" i="71"/>
  <c r="Z37" i="71"/>
  <c r="Z29" i="71"/>
  <c r="Z38" i="71"/>
  <c r="Z30" i="71"/>
  <c r="Z39" i="71"/>
  <c r="Z31" i="71"/>
  <c r="Z40" i="71"/>
  <c r="Z32" i="71"/>
  <c r="Z41" i="71"/>
  <c r="Z33" i="71"/>
  <c r="Z43" i="71"/>
  <c r="Z35" i="71"/>
  <c r="Z34" i="71"/>
  <c r="Y44" i="72"/>
  <c r="Y48" i="72" s="1"/>
  <c r="X49" i="72"/>
  <c r="X50" i="72"/>
  <c r="X52" i="72" s="1"/>
  <c r="X22" i="72"/>
  <c r="Z43" i="72"/>
  <c r="Z42" i="72"/>
  <c r="Z41" i="72"/>
  <c r="Z40" i="72"/>
  <c r="Z39" i="72"/>
  <c r="Z38" i="72"/>
  <c r="Z37" i="72"/>
  <c r="Z36" i="72"/>
  <c r="Z35" i="72"/>
  <c r="Z34" i="72"/>
  <c r="Z33" i="72"/>
  <c r="Z32" i="72"/>
  <c r="Z31" i="72"/>
  <c r="Z30" i="72"/>
  <c r="Z29" i="72"/>
  <c r="Z28" i="72"/>
  <c r="E28" i="72" s="1"/>
  <c r="AA18" i="72"/>
  <c r="AB43" i="86" l="1"/>
  <c r="AB42" i="86"/>
  <c r="AB41" i="86"/>
  <c r="AB40" i="86"/>
  <c r="AB39" i="86"/>
  <c r="AB38" i="86"/>
  <c r="AB37" i="86"/>
  <c r="AB36" i="86"/>
  <c r="AB35" i="86"/>
  <c r="AB34" i="86"/>
  <c r="AB33" i="86"/>
  <c r="AB32" i="86"/>
  <c r="AB31" i="86"/>
  <c r="AB30" i="86"/>
  <c r="E30" i="86" s="1"/>
  <c r="AC18" i="86"/>
  <c r="AA44" i="86"/>
  <c r="AA48" i="86" s="1"/>
  <c r="Y56" i="86"/>
  <c r="Z22" i="86"/>
  <c r="AA50" i="86" s="1"/>
  <c r="AA52" i="86" s="1"/>
  <c r="Z49" i="86"/>
  <c r="W56" i="80"/>
  <c r="U15" i="82" s="1"/>
  <c r="X50" i="80"/>
  <c r="X52" i="80" s="1"/>
  <c r="X22" i="80"/>
  <c r="X49" i="80"/>
  <c r="U9" i="54"/>
  <c r="U12" i="53"/>
  <c r="U8" i="42"/>
  <c r="W56" i="75"/>
  <c r="W56" i="84"/>
  <c r="U17" i="82" s="1"/>
  <c r="X50" i="84"/>
  <c r="X52" i="84" s="1"/>
  <c r="X22" i="84"/>
  <c r="X49" i="84"/>
  <c r="V7" i="42"/>
  <c r="X56" i="72"/>
  <c r="T18" i="82"/>
  <c r="T14" i="53"/>
  <c r="T11" i="54"/>
  <c r="AA44" i="84"/>
  <c r="AA48" i="84" s="1"/>
  <c r="AB43" i="84"/>
  <c r="AB42" i="84"/>
  <c r="AB41" i="84"/>
  <c r="AB40" i="84"/>
  <c r="AB39" i="84"/>
  <c r="AB38" i="84"/>
  <c r="AB37" i="84"/>
  <c r="AB36" i="84"/>
  <c r="AB35" i="84"/>
  <c r="AB34" i="84"/>
  <c r="AB33" i="84"/>
  <c r="AB32" i="84"/>
  <c r="AB31" i="84"/>
  <c r="AB30" i="84"/>
  <c r="E30" i="84" s="1"/>
  <c r="AC18" i="84"/>
  <c r="AA44" i="83"/>
  <c r="AA48" i="83" s="1"/>
  <c r="Y56" i="83"/>
  <c r="W16" i="82" s="1"/>
  <c r="Z49" i="83"/>
  <c r="Z50" i="83"/>
  <c r="Z52" i="83" s="1"/>
  <c r="Z22" i="83"/>
  <c r="AB43" i="83"/>
  <c r="AB42" i="83"/>
  <c r="AB41" i="83"/>
  <c r="AB40" i="83"/>
  <c r="AB39" i="83"/>
  <c r="AB38" i="83"/>
  <c r="AB37" i="83"/>
  <c r="AB36" i="83"/>
  <c r="AB35" i="83"/>
  <c r="AB34" i="83"/>
  <c r="AB33" i="83"/>
  <c r="AB32" i="83"/>
  <c r="AB31" i="83"/>
  <c r="AB30" i="83"/>
  <c r="E30" i="83" s="1"/>
  <c r="AC18" i="83"/>
  <c r="AB43" i="81"/>
  <c r="AB42" i="81"/>
  <c r="AB41" i="81"/>
  <c r="AB40" i="81"/>
  <c r="AB39" i="81"/>
  <c r="AB38" i="81"/>
  <c r="AB37" i="81"/>
  <c r="AB36" i="81"/>
  <c r="AB35" i="81"/>
  <c r="AB34" i="81"/>
  <c r="AB33" i="81"/>
  <c r="AB32" i="81"/>
  <c r="AB31" i="81"/>
  <c r="AB30" i="81"/>
  <c r="E30" i="81" s="1"/>
  <c r="AC18" i="81"/>
  <c r="Y56" i="81"/>
  <c r="W14" i="82" s="1"/>
  <c r="Z49" i="81"/>
  <c r="Z50" i="81"/>
  <c r="Z52" i="81" s="1"/>
  <c r="Z22" i="81"/>
  <c r="AA44" i="81"/>
  <c r="AA48" i="81" s="1"/>
  <c r="AB43" i="80"/>
  <c r="AB42" i="80"/>
  <c r="AB41" i="80"/>
  <c r="AB40" i="80"/>
  <c r="AB39" i="80"/>
  <c r="AB38" i="80"/>
  <c r="AB37" i="80"/>
  <c r="AB36" i="80"/>
  <c r="AB35" i="80"/>
  <c r="AB34" i="80"/>
  <c r="AB33" i="80"/>
  <c r="AB32" i="80"/>
  <c r="AB31" i="80"/>
  <c r="AB30" i="80"/>
  <c r="E30" i="80" s="1"/>
  <c r="AC18" i="80"/>
  <c r="AA44" i="80"/>
  <c r="AA48" i="80" s="1"/>
  <c r="AB32" i="77"/>
  <c r="AB33" i="77"/>
  <c r="AB31" i="77"/>
  <c r="AB30" i="77"/>
  <c r="E30" i="77" s="1"/>
  <c r="AB43" i="77"/>
  <c r="AB42" i="77"/>
  <c r="AB41" i="77"/>
  <c r="AB40" i="77"/>
  <c r="AB39" i="77"/>
  <c r="AB38" i="77"/>
  <c r="AB37" i="77"/>
  <c r="AB36" i="77"/>
  <c r="AB35" i="77"/>
  <c r="AB34" i="77"/>
  <c r="AC18" i="77"/>
  <c r="Z49" i="77"/>
  <c r="Z50" i="77"/>
  <c r="Z52" i="77" s="1"/>
  <c r="Z22" i="77"/>
  <c r="Z56" i="77" s="1"/>
  <c r="X10" i="54" s="1"/>
  <c r="AA44" i="77"/>
  <c r="AA48" i="77" s="1"/>
  <c r="AA43" i="76"/>
  <c r="AA42" i="76"/>
  <c r="AA41" i="76"/>
  <c r="AA40" i="76"/>
  <c r="AA39" i="76"/>
  <c r="AA38" i="76"/>
  <c r="AA37" i="76"/>
  <c r="AA36" i="76"/>
  <c r="AA35" i="76"/>
  <c r="AA34" i="76"/>
  <c r="AA33" i="76"/>
  <c r="AA32" i="76"/>
  <c r="AA31" i="76"/>
  <c r="AA30" i="76"/>
  <c r="AA29" i="76"/>
  <c r="E29" i="76" s="1"/>
  <c r="AB18" i="76"/>
  <c r="X49" i="76"/>
  <c r="X22" i="76"/>
  <c r="X56" i="76" s="1"/>
  <c r="V13" i="53" s="1"/>
  <c r="X50" i="76"/>
  <c r="X52" i="76" s="1"/>
  <c r="Z44" i="76"/>
  <c r="Z48" i="76" s="1"/>
  <c r="AA44" i="75"/>
  <c r="AA48" i="75" s="1"/>
  <c r="X50" i="75"/>
  <c r="X52" i="75" s="1"/>
  <c r="X49" i="75"/>
  <c r="X22" i="75"/>
  <c r="AB43" i="75"/>
  <c r="AB41" i="75"/>
  <c r="AB39" i="75"/>
  <c r="AB37" i="75"/>
  <c r="AB35" i="75"/>
  <c r="AB33" i="75"/>
  <c r="AB31" i="75"/>
  <c r="AB42" i="75"/>
  <c r="AB40" i="75"/>
  <c r="AB38" i="75"/>
  <c r="AB36" i="75"/>
  <c r="AB34" i="75"/>
  <c r="AB32" i="75"/>
  <c r="AB30" i="75"/>
  <c r="E30" i="75" s="1"/>
  <c r="AC18" i="75"/>
  <c r="Y49" i="74"/>
  <c r="Y50" i="74"/>
  <c r="Y52" i="74" s="1"/>
  <c r="Y22" i="74"/>
  <c r="Y56" i="74" s="1"/>
  <c r="AA43" i="74"/>
  <c r="AA42" i="74"/>
  <c r="AA41" i="74"/>
  <c r="AA40" i="74"/>
  <c r="AA39" i="74"/>
  <c r="AA38" i="74"/>
  <c r="AA37" i="74"/>
  <c r="AA36" i="74"/>
  <c r="AA35" i="74"/>
  <c r="AA34" i="74"/>
  <c r="AA33" i="74"/>
  <c r="AA32" i="74"/>
  <c r="AA31" i="74"/>
  <c r="AA30" i="74"/>
  <c r="AA29" i="74"/>
  <c r="E29" i="74" s="1"/>
  <c r="AB18" i="74"/>
  <c r="Z44" i="74"/>
  <c r="Z48" i="74" s="1"/>
  <c r="AB18" i="71"/>
  <c r="AA37" i="71"/>
  <c r="AA29" i="71"/>
  <c r="E29" i="71" s="1"/>
  <c r="AA38" i="71"/>
  <c r="AA30" i="71"/>
  <c r="AA39" i="71"/>
  <c r="AA31" i="71"/>
  <c r="AA40" i="71"/>
  <c r="AA32" i="71"/>
  <c r="AA41" i="71"/>
  <c r="AA33" i="71"/>
  <c r="AA35" i="71"/>
  <c r="AA42" i="71"/>
  <c r="AA34" i="71"/>
  <c r="AA43" i="71"/>
  <c r="AA36" i="71"/>
  <c r="Z44" i="71"/>
  <c r="Z48" i="71" s="1"/>
  <c r="Y50" i="72"/>
  <c r="Y52" i="72" s="1"/>
  <c r="Y49" i="72"/>
  <c r="Y22" i="72"/>
  <c r="AA43" i="72"/>
  <c r="AA42" i="72"/>
  <c r="AA41" i="72"/>
  <c r="AA40" i="72"/>
  <c r="AA39" i="72"/>
  <c r="AA38" i="72"/>
  <c r="AA37" i="72"/>
  <c r="AA36" i="72"/>
  <c r="AA35" i="72"/>
  <c r="AA34" i="72"/>
  <c r="AA33" i="72"/>
  <c r="AA32" i="72"/>
  <c r="AA31" i="72"/>
  <c r="AA30" i="72"/>
  <c r="AA29" i="72"/>
  <c r="E29" i="72" s="1"/>
  <c r="AB18" i="72"/>
  <c r="Z44" i="72"/>
  <c r="Z48" i="72" s="1"/>
  <c r="AC43" i="86" l="1"/>
  <c r="AC42" i="86"/>
  <c r="AC41" i="86"/>
  <c r="AC40" i="86"/>
  <c r="AC39" i="86"/>
  <c r="AC38" i="86"/>
  <c r="AC37" i="86"/>
  <c r="AC36" i="86"/>
  <c r="AC35" i="86"/>
  <c r="AC34" i="86"/>
  <c r="AC33" i="86"/>
  <c r="AC32" i="86"/>
  <c r="AC31" i="86"/>
  <c r="E31" i="86" s="1"/>
  <c r="AD18" i="86"/>
  <c r="AB44" i="86"/>
  <c r="AB48" i="86" s="1"/>
  <c r="AA49" i="86"/>
  <c r="AA22" i="86"/>
  <c r="AB50" i="86" s="1"/>
  <c r="AB52" i="86" s="1"/>
  <c r="Z56" i="86"/>
  <c r="W7" i="42"/>
  <c r="Y56" i="72"/>
  <c r="X56" i="80"/>
  <c r="V15" i="82" s="1"/>
  <c r="Y50" i="80"/>
  <c r="Y52" i="80" s="1"/>
  <c r="Y49" i="80"/>
  <c r="Y22" i="80"/>
  <c r="V9" i="54"/>
  <c r="V12" i="53"/>
  <c r="Y50" i="84"/>
  <c r="Y52" i="84" s="1"/>
  <c r="Y49" i="84"/>
  <c r="Y22" i="84"/>
  <c r="X56" i="84"/>
  <c r="V17" i="82" s="1"/>
  <c r="V8" i="42"/>
  <c r="X56" i="75"/>
  <c r="U18" i="82"/>
  <c r="U14" i="53"/>
  <c r="U11" i="54"/>
  <c r="AC43" i="84"/>
  <c r="AC42" i="84"/>
  <c r="AC41" i="84"/>
  <c r="AC40" i="84"/>
  <c r="AC39" i="84"/>
  <c r="AC38" i="84"/>
  <c r="AC37" i="84"/>
  <c r="AC36" i="84"/>
  <c r="AC35" i="84"/>
  <c r="AC34" i="84"/>
  <c r="AC33" i="84"/>
  <c r="AC32" i="84"/>
  <c r="AC31" i="84"/>
  <c r="E31" i="84" s="1"/>
  <c r="AD18" i="84"/>
  <c r="AB44" i="84"/>
  <c r="AB48" i="84" s="1"/>
  <c r="AC40" i="83"/>
  <c r="AC36" i="83"/>
  <c r="AC32" i="83"/>
  <c r="AC41" i="83"/>
  <c r="AC37" i="83"/>
  <c r="AC33" i="83"/>
  <c r="AD18" i="83"/>
  <c r="AC42" i="83"/>
  <c r="AC38" i="83"/>
  <c r="AC34" i="83"/>
  <c r="AC43" i="83"/>
  <c r="AC39" i="83"/>
  <c r="AC35" i="83"/>
  <c r="AC31" i="83"/>
  <c r="E31" i="83" s="1"/>
  <c r="AA50" i="83"/>
  <c r="AA52" i="83" s="1"/>
  <c r="AA49" i="83"/>
  <c r="AA22" i="83"/>
  <c r="Z56" i="83"/>
  <c r="X16" i="82" s="1"/>
  <c r="AB44" i="83"/>
  <c r="AB48" i="83" s="1"/>
  <c r="AB44" i="81"/>
  <c r="AB48" i="81" s="1"/>
  <c r="AA50" i="81"/>
  <c r="AA52" i="81" s="1"/>
  <c r="Z56" i="81"/>
  <c r="X14" i="82" s="1"/>
  <c r="AA49" i="81"/>
  <c r="AA22" i="81"/>
  <c r="AC43" i="81"/>
  <c r="AC42" i="81"/>
  <c r="AC41" i="81"/>
  <c r="AC40" i="81"/>
  <c r="AC39" i="81"/>
  <c r="AC38" i="81"/>
  <c r="AC37" i="81"/>
  <c r="AC36" i="81"/>
  <c r="AC35" i="81"/>
  <c r="AC34" i="81"/>
  <c r="AC33" i="81"/>
  <c r="AC32" i="81"/>
  <c r="AC31" i="81"/>
  <c r="E31" i="81" s="1"/>
  <c r="AD18" i="81"/>
  <c r="AC43" i="80"/>
  <c r="AC42" i="80"/>
  <c r="AC41" i="80"/>
  <c r="AC40" i="80"/>
  <c r="AC39" i="80"/>
  <c r="AC38" i="80"/>
  <c r="AC37" i="80"/>
  <c r="AC36" i="80"/>
  <c r="AC35" i="80"/>
  <c r="AC34" i="80"/>
  <c r="AC33" i="80"/>
  <c r="AC32" i="80"/>
  <c r="AC31" i="80"/>
  <c r="E31" i="80" s="1"/>
  <c r="AD18" i="80"/>
  <c r="AB44" i="80"/>
  <c r="AB48" i="80" s="1"/>
  <c r="AC32" i="77"/>
  <c r="AC31" i="77"/>
  <c r="E31" i="77" s="1"/>
  <c r="AC43" i="77"/>
  <c r="AC42" i="77"/>
  <c r="AC41" i="77"/>
  <c r="AC40" i="77"/>
  <c r="AC39" i="77"/>
  <c r="AC38" i="77"/>
  <c r="AC37" i="77"/>
  <c r="AC36" i="77"/>
  <c r="AC35" i="77"/>
  <c r="AC34" i="77"/>
  <c r="AD18" i="77"/>
  <c r="AC33" i="77"/>
  <c r="AB44" i="77"/>
  <c r="AB48" i="77" s="1"/>
  <c r="AA50" i="77"/>
  <c r="AA52" i="77" s="1"/>
  <c r="AA49" i="77"/>
  <c r="AA22" i="77"/>
  <c r="AA56" i="77" s="1"/>
  <c r="Y10" i="54" s="1"/>
  <c r="Y49" i="76"/>
  <c r="Y50" i="76"/>
  <c r="Y52" i="76" s="1"/>
  <c r="Y22" i="76"/>
  <c r="Y56" i="76" s="1"/>
  <c r="W13" i="53" s="1"/>
  <c r="AB42" i="76"/>
  <c r="AB38" i="76"/>
  <c r="AB34" i="76"/>
  <c r="AB30" i="76"/>
  <c r="E30" i="76" s="1"/>
  <c r="AB32" i="76"/>
  <c r="AB36" i="76"/>
  <c r="AB43" i="76"/>
  <c r="AB39" i="76"/>
  <c r="AB35" i="76"/>
  <c r="AB31" i="76"/>
  <c r="AB40" i="76"/>
  <c r="AC18" i="76"/>
  <c r="AB41" i="76"/>
  <c r="AB37" i="76"/>
  <c r="AB33" i="76"/>
  <c r="AA44" i="76"/>
  <c r="AA48" i="76" s="1"/>
  <c r="Y49" i="75"/>
  <c r="Y50" i="75"/>
  <c r="Y52" i="75" s="1"/>
  <c r="Y22" i="75"/>
  <c r="AC43" i="75"/>
  <c r="AC42" i="75"/>
  <c r="AC41" i="75"/>
  <c r="AC40" i="75"/>
  <c r="AC39" i="75"/>
  <c r="AC38" i="75"/>
  <c r="AC37" i="75"/>
  <c r="AC36" i="75"/>
  <c r="AC35" i="75"/>
  <c r="AC34" i="75"/>
  <c r="AC33" i="75"/>
  <c r="AC32" i="75"/>
  <c r="AC31" i="75"/>
  <c r="E31" i="75" s="1"/>
  <c r="AD18" i="75"/>
  <c r="AB44" i="75"/>
  <c r="AB48" i="75" s="1"/>
  <c r="AB38" i="74"/>
  <c r="AB30" i="74"/>
  <c r="E30" i="74" s="1"/>
  <c r="AB43" i="74"/>
  <c r="AB41" i="74"/>
  <c r="AB39" i="74"/>
  <c r="AB36" i="74"/>
  <c r="AB32" i="74"/>
  <c r="AC18" i="74"/>
  <c r="AB37" i="74"/>
  <c r="AB33" i="74"/>
  <c r="AB42" i="74"/>
  <c r="AB40" i="74"/>
  <c r="AB34" i="74"/>
  <c r="AB35" i="74"/>
  <c r="AB31" i="74"/>
  <c r="AA44" i="74"/>
  <c r="AA48" i="74" s="1"/>
  <c r="Z49" i="74"/>
  <c r="Z50" i="74"/>
  <c r="Z52" i="74" s="1"/>
  <c r="Z22" i="74"/>
  <c r="Z56" i="74" s="1"/>
  <c r="AA44" i="71"/>
  <c r="AA48" i="71" s="1"/>
  <c r="AC18" i="71"/>
  <c r="AB38" i="71"/>
  <c r="AB30" i="71"/>
  <c r="E30" i="71" s="1"/>
  <c r="AB39" i="71"/>
  <c r="AB31" i="71"/>
  <c r="AB36" i="71"/>
  <c r="AB40" i="71"/>
  <c r="AB32" i="71"/>
  <c r="AB41" i="71"/>
  <c r="AB33" i="71"/>
  <c r="AB42" i="71"/>
  <c r="AB34" i="71"/>
  <c r="AB43" i="71"/>
  <c r="AB35" i="71"/>
  <c r="AB37" i="71"/>
  <c r="AB43" i="72"/>
  <c r="AB42" i="72"/>
  <c r="AB41" i="72"/>
  <c r="AB40" i="72"/>
  <c r="AB39" i="72"/>
  <c r="AB38" i="72"/>
  <c r="AC18" i="72"/>
  <c r="AB36" i="72"/>
  <c r="AB32" i="72"/>
  <c r="AB37" i="72"/>
  <c r="AB35" i="72"/>
  <c r="AB33" i="72"/>
  <c r="AB31" i="72"/>
  <c r="AB34" i="72"/>
  <c r="AB30" i="72"/>
  <c r="E30" i="72" s="1"/>
  <c r="AA44" i="72"/>
  <c r="AA48" i="72" s="1"/>
  <c r="Z50" i="72"/>
  <c r="Z52" i="72" s="1"/>
  <c r="Z49" i="72"/>
  <c r="Z22" i="72"/>
  <c r="AD43" i="86" l="1"/>
  <c r="AD41" i="86"/>
  <c r="AD39" i="86"/>
  <c r="AD37" i="86"/>
  <c r="AD35" i="86"/>
  <c r="AD33" i="86"/>
  <c r="AE18" i="86"/>
  <c r="AD42" i="86"/>
  <c r="AD38" i="86"/>
  <c r="AD34" i="86"/>
  <c r="AD32" i="86"/>
  <c r="E32" i="86" s="1"/>
  <c r="AD40" i="86"/>
  <c r="AD36" i="86"/>
  <c r="AB49" i="86"/>
  <c r="AA56" i="86"/>
  <c r="AB22" i="86"/>
  <c r="AC50" i="86" s="1"/>
  <c r="AC52" i="86" s="1"/>
  <c r="AC44" i="86"/>
  <c r="AC48" i="86" s="1"/>
  <c r="Z49" i="84"/>
  <c r="Z22" i="84"/>
  <c r="Z50" i="84"/>
  <c r="Z52" i="84" s="1"/>
  <c r="Y56" i="84"/>
  <c r="W17" i="82" s="1"/>
  <c r="Z56" i="72"/>
  <c r="X7" i="42"/>
  <c r="V18" i="82"/>
  <c r="V14" i="53"/>
  <c r="V11" i="54"/>
  <c r="Z22" i="80"/>
  <c r="Z49" i="80"/>
  <c r="Y56" i="80"/>
  <c r="W15" i="82" s="1"/>
  <c r="Z50" i="80"/>
  <c r="Z52" i="80" s="1"/>
  <c r="W9" i="54"/>
  <c r="W12" i="53"/>
  <c r="W8" i="42"/>
  <c r="Y56" i="75"/>
  <c r="AD43" i="84"/>
  <c r="AD41" i="84"/>
  <c r="AD39" i="84"/>
  <c r="AD37" i="84"/>
  <c r="AD35" i="84"/>
  <c r="AD33" i="84"/>
  <c r="AD42" i="84"/>
  <c r="AD40" i="84"/>
  <c r="AD38" i="84"/>
  <c r="AD36" i="84"/>
  <c r="AD34" i="84"/>
  <c r="AD32" i="84"/>
  <c r="E32" i="84" s="1"/>
  <c r="AE18" i="84"/>
  <c r="AC44" i="84"/>
  <c r="AC48" i="84" s="1"/>
  <c r="AD43" i="83"/>
  <c r="AD35" i="83"/>
  <c r="AD41" i="83"/>
  <c r="AD37" i="83"/>
  <c r="AD33" i="83"/>
  <c r="AE18" i="83"/>
  <c r="AD39" i="83"/>
  <c r="AD42" i="83"/>
  <c r="AD38" i="83"/>
  <c r="AD34" i="83"/>
  <c r="AD40" i="83"/>
  <c r="AD36" i="83"/>
  <c r="AD32" i="83"/>
  <c r="E32" i="83" s="1"/>
  <c r="AC44" i="83"/>
  <c r="AC48" i="83" s="1"/>
  <c r="AB49" i="83"/>
  <c r="AA56" i="83"/>
  <c r="Y16" i="82" s="1"/>
  <c r="AB50" i="83"/>
  <c r="AB52" i="83" s="1"/>
  <c r="AB22" i="83"/>
  <c r="AC44" i="81"/>
  <c r="AC48" i="81" s="1"/>
  <c r="AA56" i="81"/>
  <c r="Y14" i="82" s="1"/>
  <c r="AB50" i="81"/>
  <c r="AB52" i="81" s="1"/>
  <c r="AB49" i="81"/>
  <c r="AB22" i="81"/>
  <c r="AD43" i="81"/>
  <c r="AD42" i="81"/>
  <c r="AD41" i="81"/>
  <c r="AD40" i="81"/>
  <c r="AD39" i="81"/>
  <c r="AD38" i="81"/>
  <c r="AD37" i="81"/>
  <c r="AD36" i="81"/>
  <c r="AD35" i="81"/>
  <c r="AD34" i="81"/>
  <c r="AD33" i="81"/>
  <c r="AD32" i="81"/>
  <c r="E32" i="81" s="1"/>
  <c r="AE18" i="81"/>
  <c r="AE18" i="80"/>
  <c r="AD40" i="80"/>
  <c r="AD36" i="80"/>
  <c r="AD43" i="80"/>
  <c r="AD41" i="80"/>
  <c r="AD39" i="80"/>
  <c r="AD37" i="80"/>
  <c r="AD35" i="80"/>
  <c r="AD33" i="80"/>
  <c r="AD42" i="80"/>
  <c r="AD38" i="80"/>
  <c r="AD34" i="80"/>
  <c r="AD32" i="80"/>
  <c r="E32" i="80" s="1"/>
  <c r="AC44" i="80"/>
  <c r="AC48" i="80" s="1"/>
  <c r="AB49" i="77"/>
  <c r="AB50" i="77"/>
  <c r="AB52" i="77" s="1"/>
  <c r="AB22" i="77"/>
  <c r="AB56" i="77" s="1"/>
  <c r="Z10" i="54" s="1"/>
  <c r="AD43" i="77"/>
  <c r="AD42" i="77"/>
  <c r="AD41" i="77"/>
  <c r="AD40" i="77"/>
  <c r="AD39" i="77"/>
  <c r="AD38" i="77"/>
  <c r="AD37" i="77"/>
  <c r="AD36" i="77"/>
  <c r="AD35" i="77"/>
  <c r="AD34" i="77"/>
  <c r="AD33" i="77"/>
  <c r="AD32" i="77"/>
  <c r="E32" i="77" s="1"/>
  <c r="AE18" i="77"/>
  <c r="AC44" i="77"/>
  <c r="AC48" i="77" s="1"/>
  <c r="Z49" i="76"/>
  <c r="Z22" i="76"/>
  <c r="Z56" i="76" s="1"/>
  <c r="X13" i="53" s="1"/>
  <c r="Z50" i="76"/>
  <c r="Z52" i="76" s="1"/>
  <c r="AC43" i="76"/>
  <c r="AC42" i="76"/>
  <c r="AC41" i="76"/>
  <c r="AC40" i="76"/>
  <c r="AC39" i="76"/>
  <c r="AC38" i="76"/>
  <c r="AC37" i="76"/>
  <c r="AC36" i="76"/>
  <c r="AC35" i="76"/>
  <c r="AC34" i="76"/>
  <c r="AC33" i="76"/>
  <c r="AC32" i="76"/>
  <c r="AC31" i="76"/>
  <c r="E31" i="76" s="1"/>
  <c r="AD18" i="76"/>
  <c r="AB44" i="76"/>
  <c r="AB48" i="76" s="1"/>
  <c r="AC44" i="75"/>
  <c r="AC48" i="75" s="1"/>
  <c r="Z49" i="75"/>
  <c r="Z50" i="75"/>
  <c r="Z52" i="75" s="1"/>
  <c r="Z22" i="75"/>
  <c r="AD43" i="75"/>
  <c r="AD42" i="75"/>
  <c r="AD41" i="75"/>
  <c r="AD40" i="75"/>
  <c r="AD39" i="75"/>
  <c r="AD38" i="75"/>
  <c r="AD37" i="75"/>
  <c r="AD36" i="75"/>
  <c r="AD35" i="75"/>
  <c r="AD34" i="75"/>
  <c r="AD33" i="75"/>
  <c r="AD32" i="75"/>
  <c r="E32" i="75" s="1"/>
  <c r="AE18" i="75"/>
  <c r="AA49" i="74"/>
  <c r="AA50" i="74"/>
  <c r="AA52" i="74" s="1"/>
  <c r="AA22" i="74"/>
  <c r="AA56" i="74" s="1"/>
  <c r="AB44" i="74"/>
  <c r="AB48" i="74" s="1"/>
  <c r="AC43" i="74"/>
  <c r="AC42" i="74"/>
  <c r="AC41" i="74"/>
  <c r="AC40" i="74"/>
  <c r="AC39" i="74"/>
  <c r="AC38" i="74"/>
  <c r="AC37" i="74"/>
  <c r="AC36" i="74"/>
  <c r="AC35" i="74"/>
  <c r="AC34" i="74"/>
  <c r="AC33" i="74"/>
  <c r="AC32" i="74"/>
  <c r="AC31" i="74"/>
  <c r="E31" i="74" s="1"/>
  <c r="AD18" i="74"/>
  <c r="AD18" i="71"/>
  <c r="AC39" i="71"/>
  <c r="AC31" i="71"/>
  <c r="E31" i="71" s="1"/>
  <c r="AC40" i="71"/>
  <c r="AC32" i="71"/>
  <c r="AC41" i="71"/>
  <c r="AC33" i="71"/>
  <c r="AC42" i="71"/>
  <c r="AC34" i="71"/>
  <c r="AC43" i="71"/>
  <c r="AC35" i="71"/>
  <c r="AC36" i="71"/>
  <c r="AC37" i="71"/>
  <c r="AC38" i="71"/>
  <c r="AB44" i="71"/>
  <c r="AB48" i="71" s="1"/>
  <c r="AB44" i="72"/>
  <c r="AB48" i="72" s="1"/>
  <c r="AC43" i="72"/>
  <c r="AC42" i="72"/>
  <c r="AC41" i="72"/>
  <c r="AC40" i="72"/>
  <c r="AC39" i="72"/>
  <c r="AC38" i="72"/>
  <c r="AC37" i="72"/>
  <c r="AC36" i="72"/>
  <c r="AC35" i="72"/>
  <c r="AC34" i="72"/>
  <c r="AC33" i="72"/>
  <c r="AC32" i="72"/>
  <c r="AC31" i="72"/>
  <c r="E31" i="72" s="1"/>
  <c r="AD18" i="72"/>
  <c r="AA50" i="72"/>
  <c r="AA52" i="72" s="1"/>
  <c r="AA49" i="72"/>
  <c r="AA22" i="72"/>
  <c r="AE43" i="86" l="1"/>
  <c r="AE41" i="86"/>
  <c r="AE39" i="86"/>
  <c r="AE37" i="86"/>
  <c r="AE35" i="86"/>
  <c r="AE33" i="86"/>
  <c r="E33" i="86" s="1"/>
  <c r="AF18" i="86"/>
  <c r="AE40" i="86"/>
  <c r="AE42" i="86"/>
  <c r="AE38" i="86"/>
  <c r="AE36" i="86"/>
  <c r="AE34" i="86"/>
  <c r="AD44" i="86"/>
  <c r="AD48" i="86" s="1"/>
  <c r="AC49" i="86"/>
  <c r="AB56" i="86"/>
  <c r="AC22" i="86"/>
  <c r="AD50" i="86" s="1"/>
  <c r="AD52" i="86" s="1"/>
  <c r="AA50" i="80"/>
  <c r="AA52" i="80" s="1"/>
  <c r="AA49" i="80"/>
  <c r="Z56" i="80"/>
  <c r="X15" i="82" s="1"/>
  <c r="AA22" i="80"/>
  <c r="X8" i="42"/>
  <c r="Z56" i="75"/>
  <c r="X9" i="54"/>
  <c r="X12" i="53"/>
  <c r="Y7" i="42"/>
  <c r="AA56" i="72"/>
  <c r="AA50" i="84"/>
  <c r="AA52" i="84" s="1"/>
  <c r="AA22" i="84"/>
  <c r="AA49" i="84"/>
  <c r="Z56" i="84"/>
  <c r="X17" i="82" s="1"/>
  <c r="W18" i="82"/>
  <c r="W11" i="54"/>
  <c r="W14" i="53"/>
  <c r="AE43" i="84"/>
  <c r="AE41" i="84"/>
  <c r="AE39" i="84"/>
  <c r="AE37" i="84"/>
  <c r="AE35" i="84"/>
  <c r="AE33" i="84"/>
  <c r="E33" i="84" s="1"/>
  <c r="AE42" i="84"/>
  <c r="AE40" i="84"/>
  <c r="AE38" i="84"/>
  <c r="AE36" i="84"/>
  <c r="AE34" i="84"/>
  <c r="AF18" i="84"/>
  <c r="AD44" i="84"/>
  <c r="AD48" i="84" s="1"/>
  <c r="AE43" i="83"/>
  <c r="AE42" i="83"/>
  <c r="AE41" i="83"/>
  <c r="AE40" i="83"/>
  <c r="AE39" i="83"/>
  <c r="AE38" i="83"/>
  <c r="AE37" i="83"/>
  <c r="AE36" i="83"/>
  <c r="AE35" i="83"/>
  <c r="AE34" i="83"/>
  <c r="AE33" i="83"/>
  <c r="E33" i="83" s="1"/>
  <c r="AF18" i="83"/>
  <c r="AD44" i="83"/>
  <c r="AD48" i="83" s="1"/>
  <c r="AC49" i="83"/>
  <c r="AB56" i="83"/>
  <c r="Z16" i="82" s="1"/>
  <c r="AC22" i="83"/>
  <c r="AC50" i="83"/>
  <c r="AC52" i="83" s="1"/>
  <c r="AC49" i="81"/>
  <c r="AC50" i="81"/>
  <c r="AC52" i="81" s="1"/>
  <c r="AC22" i="81"/>
  <c r="AB56" i="81"/>
  <c r="Z14" i="82" s="1"/>
  <c r="AE43" i="81"/>
  <c r="AE42" i="81"/>
  <c r="AE41" i="81"/>
  <c r="AE40" i="81"/>
  <c r="AE39" i="81"/>
  <c r="AE38" i="81"/>
  <c r="AE37" i="81"/>
  <c r="AE36" i="81"/>
  <c r="AE35" i="81"/>
  <c r="AE34" i="81"/>
  <c r="AE33" i="81"/>
  <c r="E33" i="81" s="1"/>
  <c r="AF18" i="81"/>
  <c r="AD44" i="81"/>
  <c r="AD48" i="81" s="1"/>
  <c r="AD44" i="80"/>
  <c r="AD48" i="80" s="1"/>
  <c r="AF18" i="80"/>
  <c r="AE43" i="80"/>
  <c r="AE41" i="80"/>
  <c r="AE39" i="80"/>
  <c r="AE37" i="80"/>
  <c r="AE35" i="80"/>
  <c r="AE33" i="80"/>
  <c r="E33" i="80" s="1"/>
  <c r="AE42" i="80"/>
  <c r="AE40" i="80"/>
  <c r="AE38" i="80"/>
  <c r="AE36" i="80"/>
  <c r="AE34" i="80"/>
  <c r="AD44" i="77"/>
  <c r="AD48" i="77" s="1"/>
  <c r="AE43" i="77"/>
  <c r="AE42" i="77"/>
  <c r="AE41" i="77"/>
  <c r="AE40" i="77"/>
  <c r="AE39" i="77"/>
  <c r="AE38" i="77"/>
  <c r="AE37" i="77"/>
  <c r="AE36" i="77"/>
  <c r="AE35" i="77"/>
  <c r="AE34" i="77"/>
  <c r="AE33" i="77"/>
  <c r="E33" i="77" s="1"/>
  <c r="AF18" i="77"/>
  <c r="AC50" i="77"/>
  <c r="AC52" i="77" s="1"/>
  <c r="AC49" i="77"/>
  <c r="AC22" i="77"/>
  <c r="AC56" i="77" s="1"/>
  <c r="AA10" i="54" s="1"/>
  <c r="AD43" i="76"/>
  <c r="AD42" i="76"/>
  <c r="AD41" i="76"/>
  <c r="AD40" i="76"/>
  <c r="AD39" i="76"/>
  <c r="AD38" i="76"/>
  <c r="AD37" i="76"/>
  <c r="AD36" i="76"/>
  <c r="AD35" i="76"/>
  <c r="AD34" i="76"/>
  <c r="AD33" i="76"/>
  <c r="AD32" i="76"/>
  <c r="E32" i="76" s="1"/>
  <c r="AE18" i="76"/>
  <c r="AA22" i="76"/>
  <c r="AA56" i="76" s="1"/>
  <c r="Y13" i="53" s="1"/>
  <c r="AA49" i="76"/>
  <c r="AA50" i="76"/>
  <c r="AA52" i="76" s="1"/>
  <c r="AC44" i="76"/>
  <c r="AC48" i="76" s="1"/>
  <c r="AA49" i="75"/>
  <c r="AA22" i="75"/>
  <c r="AA50" i="75"/>
  <c r="AA52" i="75" s="1"/>
  <c r="AE43" i="75"/>
  <c r="AE42" i="75"/>
  <c r="AE41" i="75"/>
  <c r="AE40" i="75"/>
  <c r="AE39" i="75"/>
  <c r="AE38" i="75"/>
  <c r="AE37" i="75"/>
  <c r="AE36" i="75"/>
  <c r="AE35" i="75"/>
  <c r="AE34" i="75"/>
  <c r="AE33" i="75"/>
  <c r="E33" i="75" s="1"/>
  <c r="AF18" i="75"/>
  <c r="AD44" i="75"/>
  <c r="AD48" i="75" s="1"/>
  <c r="AB49" i="74"/>
  <c r="AB50" i="74"/>
  <c r="AB52" i="74" s="1"/>
  <c r="AB22" i="74"/>
  <c r="AB56" i="74" s="1"/>
  <c r="AD43" i="74"/>
  <c r="AD42" i="74"/>
  <c r="AD41" i="74"/>
  <c r="AD40" i="74"/>
  <c r="AD39" i="74"/>
  <c r="AD38" i="74"/>
  <c r="AD37" i="74"/>
  <c r="AD36" i="74"/>
  <c r="AD35" i="74"/>
  <c r="AD34" i="74"/>
  <c r="AD33" i="74"/>
  <c r="AD32" i="74"/>
  <c r="E32" i="74" s="1"/>
  <c r="AE18" i="74"/>
  <c r="AC44" i="74"/>
  <c r="AC48" i="74" s="1"/>
  <c r="AC44" i="71"/>
  <c r="AC48" i="71" s="1"/>
  <c r="AE18" i="71"/>
  <c r="AD40" i="71"/>
  <c r="AD32" i="71"/>
  <c r="E32" i="71" s="1"/>
  <c r="AD41" i="71"/>
  <c r="AD33" i="71"/>
  <c r="AD42" i="71"/>
  <c r="AD34" i="71"/>
  <c r="AD43" i="71"/>
  <c r="AD35" i="71"/>
  <c r="AD36" i="71"/>
  <c r="AD38" i="71"/>
  <c r="AD37" i="71"/>
  <c r="AD39" i="71"/>
  <c r="AD43" i="72"/>
  <c r="AD42" i="72"/>
  <c r="AD41" i="72"/>
  <c r="AD40" i="72"/>
  <c r="AD39" i="72"/>
  <c r="AD38" i="72"/>
  <c r="AD37" i="72"/>
  <c r="AD36" i="72"/>
  <c r="AD35" i="72"/>
  <c r="AD34" i="72"/>
  <c r="AD33" i="72"/>
  <c r="AD32" i="72"/>
  <c r="E32" i="72" s="1"/>
  <c r="AE18" i="72"/>
  <c r="AC44" i="72"/>
  <c r="AC48" i="72" s="1"/>
  <c r="AB50" i="72"/>
  <c r="AB52" i="72" s="1"/>
  <c r="AB49" i="72"/>
  <c r="AB22" i="72"/>
  <c r="AF43" i="86" l="1"/>
  <c r="AF42" i="86"/>
  <c r="AF41" i="86"/>
  <c r="AF40" i="86"/>
  <c r="AF39" i="86"/>
  <c r="AF38" i="86"/>
  <c r="AF37" i="86"/>
  <c r="AF36" i="86"/>
  <c r="AF35" i="86"/>
  <c r="AF34" i="86"/>
  <c r="E34" i="86" s="1"/>
  <c r="AG18" i="86"/>
  <c r="AE44" i="86"/>
  <c r="AE48" i="86" s="1"/>
  <c r="AD49" i="86"/>
  <c r="AC56" i="86"/>
  <c r="AD22" i="86"/>
  <c r="AE50" i="86" s="1"/>
  <c r="AE52" i="86" s="1"/>
  <c r="AB50" i="80"/>
  <c r="AB52" i="80" s="1"/>
  <c r="AB49" i="80"/>
  <c r="AA56" i="80"/>
  <c r="Y15" i="82" s="1"/>
  <c r="AB22" i="80"/>
  <c r="Y8" i="42"/>
  <c r="AA56" i="75"/>
  <c r="X18" i="82"/>
  <c r="X11" i="54"/>
  <c r="X14" i="53"/>
  <c r="Z7" i="42"/>
  <c r="AB56" i="72"/>
  <c r="AB50" i="84"/>
  <c r="AB52" i="84" s="1"/>
  <c r="AB49" i="84"/>
  <c r="AA56" i="84"/>
  <c r="Y17" i="82" s="1"/>
  <c r="AB22" i="84"/>
  <c r="Y9" i="54"/>
  <c r="Y12" i="53"/>
  <c r="AE44" i="84"/>
  <c r="AE48" i="84" s="1"/>
  <c r="AF43" i="84"/>
  <c r="AF42" i="84"/>
  <c r="AF41" i="84"/>
  <c r="AF40" i="84"/>
  <c r="AF39" i="84"/>
  <c r="AF38" i="84"/>
  <c r="AF37" i="84"/>
  <c r="AF36" i="84"/>
  <c r="AF35" i="84"/>
  <c r="AF34" i="84"/>
  <c r="E34" i="84" s="1"/>
  <c r="AG18" i="84"/>
  <c r="AF43" i="83"/>
  <c r="AF42" i="83"/>
  <c r="AF41" i="83"/>
  <c r="AF40" i="83"/>
  <c r="AF39" i="83"/>
  <c r="AF38" i="83"/>
  <c r="AF37" i="83"/>
  <c r="AF36" i="83"/>
  <c r="AF35" i="83"/>
  <c r="AF34" i="83"/>
  <c r="E34" i="83" s="1"/>
  <c r="AG18" i="83"/>
  <c r="AE44" i="83"/>
  <c r="AE48" i="83" s="1"/>
  <c r="AC56" i="83"/>
  <c r="AA16" i="82" s="1"/>
  <c r="AD50" i="83"/>
  <c r="AD52" i="83" s="1"/>
  <c r="AD49" i="83"/>
  <c r="AD22" i="83"/>
  <c r="AG18" i="81"/>
  <c r="AF43" i="81"/>
  <c r="AF42" i="81"/>
  <c r="AF41" i="81"/>
  <c r="AF40" i="81"/>
  <c r="AF39" i="81"/>
  <c r="AF38" i="81"/>
  <c r="AF37" i="81"/>
  <c r="AF36" i="81"/>
  <c r="AF35" i="81"/>
  <c r="AF34" i="81"/>
  <c r="E34" i="81" s="1"/>
  <c r="AE44" i="81"/>
  <c r="AE48" i="81" s="1"/>
  <c r="AD50" i="81"/>
  <c r="AD52" i="81" s="1"/>
  <c r="AD49" i="81"/>
  <c r="AD22" i="81"/>
  <c r="AC56" i="81"/>
  <c r="AA14" i="82" s="1"/>
  <c r="AE44" i="80"/>
  <c r="AE48" i="80" s="1"/>
  <c r="AF43" i="80"/>
  <c r="AF42" i="80"/>
  <c r="AF41" i="80"/>
  <c r="AF40" i="80"/>
  <c r="AF39" i="80"/>
  <c r="AF38" i="80"/>
  <c r="AF37" i="80"/>
  <c r="AF36" i="80"/>
  <c r="AF35" i="80"/>
  <c r="AF34" i="80"/>
  <c r="E34" i="80" s="1"/>
  <c r="AG18" i="80"/>
  <c r="AG18" i="77"/>
  <c r="AF43" i="77"/>
  <c r="AF42" i="77"/>
  <c r="AF41" i="77"/>
  <c r="AF40" i="77"/>
  <c r="AF39" i="77"/>
  <c r="AF38" i="77"/>
  <c r="AF37" i="77"/>
  <c r="AF36" i="77"/>
  <c r="AF35" i="77"/>
  <c r="AF34" i="77"/>
  <c r="E34" i="77" s="1"/>
  <c r="AD50" i="77"/>
  <c r="AD52" i="77" s="1"/>
  <c r="AD49" i="77"/>
  <c r="AD22" i="77"/>
  <c r="AD56" i="77" s="1"/>
  <c r="AB10" i="54" s="1"/>
  <c r="AE44" i="77"/>
  <c r="AE48" i="77" s="1"/>
  <c r="AB50" i="76"/>
  <c r="AB52" i="76" s="1"/>
  <c r="AB49" i="76"/>
  <c r="AB22" i="76"/>
  <c r="AB56" i="76" s="1"/>
  <c r="Z13" i="53" s="1"/>
  <c r="AE43" i="76"/>
  <c r="AE42" i="76"/>
  <c r="AE41" i="76"/>
  <c r="AE40" i="76"/>
  <c r="AE39" i="76"/>
  <c r="AE38" i="76"/>
  <c r="AE37" i="76"/>
  <c r="AE36" i="76"/>
  <c r="AE35" i="76"/>
  <c r="AE34" i="76"/>
  <c r="AE33" i="76"/>
  <c r="E33" i="76" s="1"/>
  <c r="AF18" i="76"/>
  <c r="AD44" i="76"/>
  <c r="AD48" i="76" s="1"/>
  <c r="AE44" i="75"/>
  <c r="AE48" i="75" s="1"/>
  <c r="AB49" i="75"/>
  <c r="AB50" i="75"/>
  <c r="AB52" i="75" s="1"/>
  <c r="AB22" i="75"/>
  <c r="AF43" i="75"/>
  <c r="AF41" i="75"/>
  <c r="AF39" i="75"/>
  <c r="AF37" i="75"/>
  <c r="AF35" i="75"/>
  <c r="AF40" i="75"/>
  <c r="AF36" i="75"/>
  <c r="AG18" i="75"/>
  <c r="AF42" i="75"/>
  <c r="AF38" i="75"/>
  <c r="AF34" i="75"/>
  <c r="E34" i="75" s="1"/>
  <c r="AC50" i="74"/>
  <c r="AC52" i="74" s="1"/>
  <c r="AC22" i="74"/>
  <c r="AC56" i="74" s="1"/>
  <c r="AC49" i="74"/>
  <c r="AD44" i="74"/>
  <c r="AD48" i="74" s="1"/>
  <c r="AE43" i="74"/>
  <c r="AE42" i="74"/>
  <c r="AE41" i="74"/>
  <c r="AE40" i="74"/>
  <c r="AE39" i="74"/>
  <c r="AE38" i="74"/>
  <c r="AE36" i="74"/>
  <c r="AE37" i="74"/>
  <c r="AE33" i="74"/>
  <c r="E33" i="74" s="1"/>
  <c r="AF18" i="74"/>
  <c r="AE34" i="74"/>
  <c r="AE35" i="74"/>
  <c r="AD44" i="71"/>
  <c r="AD48" i="71" s="1"/>
  <c r="AF18" i="71"/>
  <c r="AE41" i="71"/>
  <c r="AE33" i="71"/>
  <c r="E33" i="71" s="1"/>
  <c r="AE42" i="71"/>
  <c r="AE34" i="71"/>
  <c r="AE43" i="71"/>
  <c r="AE35" i="71"/>
  <c r="AE36" i="71"/>
  <c r="AE37" i="71"/>
  <c r="AE38" i="71"/>
  <c r="AE39" i="71"/>
  <c r="AE40" i="71"/>
  <c r="AE43" i="72"/>
  <c r="AE42" i="72"/>
  <c r="AE41" i="72"/>
  <c r="AE40" i="72"/>
  <c r="AE39" i="72"/>
  <c r="AE38" i="72"/>
  <c r="AE37" i="72"/>
  <c r="AE36" i="72"/>
  <c r="AE35" i="72"/>
  <c r="AE34" i="72"/>
  <c r="AE33" i="72"/>
  <c r="E33" i="72" s="1"/>
  <c r="AF18" i="72"/>
  <c r="AD44" i="72"/>
  <c r="AD48" i="72" s="1"/>
  <c r="AC49" i="72"/>
  <c r="AC50" i="72"/>
  <c r="AC52" i="72" s="1"/>
  <c r="AC22" i="72"/>
  <c r="AE49" i="86" l="1"/>
  <c r="AD56" i="86"/>
  <c r="AE22" i="86"/>
  <c r="AF50" i="86" s="1"/>
  <c r="AF52" i="86" s="1"/>
  <c r="AG43" i="86"/>
  <c r="AG42" i="86"/>
  <c r="AG41" i="86"/>
  <c r="AG40" i="86"/>
  <c r="AG39" i="86"/>
  <c r="AG38" i="86"/>
  <c r="AG37" i="86"/>
  <c r="AG36" i="86"/>
  <c r="AG35" i="86"/>
  <c r="E35" i="86" s="1"/>
  <c r="AH18" i="86"/>
  <c r="AF44" i="86"/>
  <c r="AF48" i="86" s="1"/>
  <c r="Y18" i="82"/>
  <c r="Y14" i="53"/>
  <c r="Y11" i="54"/>
  <c r="Z8" i="42"/>
  <c r="AB56" i="75"/>
  <c r="AC49" i="80"/>
  <c r="AB56" i="80"/>
  <c r="Z15" i="82" s="1"/>
  <c r="AC50" i="80"/>
  <c r="AC52" i="80" s="1"/>
  <c r="AC22" i="80"/>
  <c r="AA7" i="42"/>
  <c r="AC56" i="72"/>
  <c r="AC50" i="84"/>
  <c r="AC52" i="84" s="1"/>
  <c r="AC22" i="84"/>
  <c r="AC49" i="84"/>
  <c r="AB56" i="84"/>
  <c r="Z17" i="82" s="1"/>
  <c r="Z9" i="54"/>
  <c r="Z12" i="53"/>
  <c r="AG43" i="84"/>
  <c r="AG42" i="84"/>
  <c r="AG41" i="84"/>
  <c r="AG40" i="84"/>
  <c r="AG39" i="84"/>
  <c r="AG38" i="84"/>
  <c r="AG37" i="84"/>
  <c r="AG36" i="84"/>
  <c r="AG35" i="84"/>
  <c r="E35" i="84" s="1"/>
  <c r="AH18" i="84"/>
  <c r="AF44" i="84"/>
  <c r="AF48" i="84" s="1"/>
  <c r="AG43" i="83"/>
  <c r="AG42" i="83"/>
  <c r="AG41" i="83"/>
  <c r="AG40" i="83"/>
  <c r="AG39" i="83"/>
  <c r="AG38" i="83"/>
  <c r="AG37" i="83"/>
  <c r="AG36" i="83"/>
  <c r="AG35" i="83"/>
  <c r="E35" i="83" s="1"/>
  <c r="AH18" i="83"/>
  <c r="AF44" i="83"/>
  <c r="AF48" i="83" s="1"/>
  <c r="AE49" i="83"/>
  <c r="AD56" i="83"/>
  <c r="AB16" i="82" s="1"/>
  <c r="AE50" i="83"/>
  <c r="AE52" i="83" s="1"/>
  <c r="AE22" i="83"/>
  <c r="AE49" i="81"/>
  <c r="AD56" i="81"/>
  <c r="AB14" i="82" s="1"/>
  <c r="AE22" i="81"/>
  <c r="AE50" i="81"/>
  <c r="AE52" i="81" s="1"/>
  <c r="AF44" i="81"/>
  <c r="AF48" i="81" s="1"/>
  <c r="AH18" i="81"/>
  <c r="AG43" i="81"/>
  <c r="AG42" i="81"/>
  <c r="AG41" i="81"/>
  <c r="AG40" i="81"/>
  <c r="AG39" i="81"/>
  <c r="AG38" i="81"/>
  <c r="AG37" i="81"/>
  <c r="AG36" i="81"/>
  <c r="AG35" i="81"/>
  <c r="E35" i="81" s="1"/>
  <c r="AF44" i="80"/>
  <c r="AF48" i="80" s="1"/>
  <c r="AG43" i="80"/>
  <c r="AG42" i="80"/>
  <c r="AG41" i="80"/>
  <c r="AG40" i="80"/>
  <c r="AG39" i="80"/>
  <c r="AG38" i="80"/>
  <c r="AG37" i="80"/>
  <c r="AG36" i="80"/>
  <c r="AG35" i="80"/>
  <c r="E35" i="80" s="1"/>
  <c r="AH18" i="80"/>
  <c r="AE49" i="77"/>
  <c r="AE50" i="77"/>
  <c r="AE52" i="77" s="1"/>
  <c r="AE22" i="77"/>
  <c r="AE56" i="77" s="1"/>
  <c r="AC10" i="54" s="1"/>
  <c r="AF44" i="77"/>
  <c r="AF48" i="77" s="1"/>
  <c r="AH18" i="77"/>
  <c r="AG43" i="77"/>
  <c r="AG42" i="77"/>
  <c r="AG41" i="77"/>
  <c r="AG40" i="77"/>
  <c r="AG39" i="77"/>
  <c r="AG38" i="77"/>
  <c r="AG37" i="77"/>
  <c r="AG36" i="77"/>
  <c r="AG35" i="77"/>
  <c r="E35" i="77" s="1"/>
  <c r="AF42" i="76"/>
  <c r="AF38" i="76"/>
  <c r="AF34" i="76"/>
  <c r="E34" i="76" s="1"/>
  <c r="AG18" i="76"/>
  <c r="AF43" i="76"/>
  <c r="AF39" i="76"/>
  <c r="AF35" i="76"/>
  <c r="AF40" i="76"/>
  <c r="AF36" i="76"/>
  <c r="AF41" i="76"/>
  <c r="AF37" i="76"/>
  <c r="AE44" i="76"/>
  <c r="AE48" i="76" s="1"/>
  <c r="AC50" i="76"/>
  <c r="AC52" i="76" s="1"/>
  <c r="AC49" i="76"/>
  <c r="AC22" i="76"/>
  <c r="AC56" i="76" s="1"/>
  <c r="AA13" i="53" s="1"/>
  <c r="AG43" i="75"/>
  <c r="AG42" i="75"/>
  <c r="AG41" i="75"/>
  <c r="AG40" i="75"/>
  <c r="AG39" i="75"/>
  <c r="AG38" i="75"/>
  <c r="AG37" i="75"/>
  <c r="AG36" i="75"/>
  <c r="AG35" i="75"/>
  <c r="E35" i="75" s="1"/>
  <c r="AH18" i="75"/>
  <c r="AC50" i="75"/>
  <c r="AC52" i="75" s="1"/>
  <c r="AC49" i="75"/>
  <c r="AC22" i="75"/>
  <c r="AF44" i="75"/>
  <c r="AF48" i="75" s="1"/>
  <c r="AE44" i="74"/>
  <c r="AE48" i="74" s="1"/>
  <c r="AD50" i="74"/>
  <c r="AD52" i="74" s="1"/>
  <c r="AD49" i="74"/>
  <c r="AD22" i="74"/>
  <c r="AD56" i="74" s="1"/>
  <c r="AF43" i="74"/>
  <c r="AF42" i="74"/>
  <c r="AF41" i="74"/>
  <c r="AF40" i="74"/>
  <c r="AF39" i="74"/>
  <c r="AF38" i="74"/>
  <c r="AF37" i="74"/>
  <c r="AF36" i="74"/>
  <c r="AF35" i="74"/>
  <c r="AF34" i="74"/>
  <c r="E34" i="74" s="1"/>
  <c r="AG18" i="74"/>
  <c r="AE44" i="71"/>
  <c r="AE48" i="71" s="1"/>
  <c r="AG18" i="71"/>
  <c r="AF42" i="71"/>
  <c r="AF34" i="71"/>
  <c r="E34" i="71" s="1"/>
  <c r="AF43" i="71"/>
  <c r="AF35" i="71"/>
  <c r="AF36" i="71"/>
  <c r="AF37" i="71"/>
  <c r="AF38" i="71"/>
  <c r="AF40" i="71"/>
  <c r="AF39" i="71"/>
  <c r="AF41" i="71"/>
  <c r="AE44" i="72"/>
  <c r="AE48" i="72" s="1"/>
  <c r="AF37" i="72"/>
  <c r="AF35" i="72"/>
  <c r="AF34" i="72"/>
  <c r="E34" i="72" s="1"/>
  <c r="AF40" i="72"/>
  <c r="AF38" i="72"/>
  <c r="AF43" i="72"/>
  <c r="AF39" i="72"/>
  <c r="AF36" i="72"/>
  <c r="AG18" i="72"/>
  <c r="AF42" i="72"/>
  <c r="AF41" i="72"/>
  <c r="AD49" i="72"/>
  <c r="AD50" i="72"/>
  <c r="AD52" i="72" s="1"/>
  <c r="AD22" i="72"/>
  <c r="AH43" i="86" l="1"/>
  <c r="AH42" i="86"/>
  <c r="AH41" i="86"/>
  <c r="AH40" i="86"/>
  <c r="AH39" i="86"/>
  <c r="AH38" i="86"/>
  <c r="AH37" i="86"/>
  <c r="AH36" i="86"/>
  <c r="E36" i="86" s="1"/>
  <c r="AI18" i="86"/>
  <c r="AF49" i="86"/>
  <c r="AE56" i="86"/>
  <c r="AF22" i="86"/>
  <c r="AG50" i="86" s="1"/>
  <c r="AG52" i="86" s="1"/>
  <c r="AG44" i="86"/>
  <c r="AG48" i="86" s="1"/>
  <c r="Z18" i="82"/>
  <c r="Z14" i="53"/>
  <c r="Z11" i="54"/>
  <c r="AD49" i="84"/>
  <c r="AC56" i="84"/>
  <c r="AA17" i="82" s="1"/>
  <c r="AD22" i="84"/>
  <c r="AD50" i="84"/>
  <c r="AD52" i="84" s="1"/>
  <c r="AD49" i="80"/>
  <c r="AD50" i="80"/>
  <c r="AD52" i="80" s="1"/>
  <c r="AD22" i="80"/>
  <c r="AC56" i="80"/>
  <c r="AA15" i="82" s="1"/>
  <c r="AA12" i="53"/>
  <c r="AA9" i="54"/>
  <c r="AA8" i="42"/>
  <c r="AC56" i="75"/>
  <c r="AD56" i="72"/>
  <c r="AB7" i="42"/>
  <c r="AH43" i="84"/>
  <c r="AH42" i="84"/>
  <c r="AH41" i="84"/>
  <c r="AH40" i="84"/>
  <c r="AH39" i="84"/>
  <c r="AH38" i="84"/>
  <c r="AH37" i="84"/>
  <c r="AH36" i="84"/>
  <c r="E36" i="84" s="1"/>
  <c r="AI18" i="84"/>
  <c r="AG44" i="84"/>
  <c r="AG48" i="84" s="1"/>
  <c r="AH43" i="83"/>
  <c r="AH42" i="83"/>
  <c r="AH41" i="83"/>
  <c r="AH40" i="83"/>
  <c r="AH39" i="83"/>
  <c r="AH38" i="83"/>
  <c r="AH37" i="83"/>
  <c r="AH36" i="83"/>
  <c r="E36" i="83" s="1"/>
  <c r="AI18" i="83"/>
  <c r="AG44" i="83"/>
  <c r="AG48" i="83" s="1"/>
  <c r="AE56" i="83"/>
  <c r="AC16" i="82" s="1"/>
  <c r="AF50" i="83"/>
  <c r="AF52" i="83" s="1"/>
  <c r="AF22" i="83"/>
  <c r="AF49" i="83"/>
  <c r="AE56" i="81"/>
  <c r="AC14" i="82" s="1"/>
  <c r="AF49" i="81"/>
  <c r="AF50" i="81"/>
  <c r="AF52" i="81" s="1"/>
  <c r="AF22" i="81"/>
  <c r="AG44" i="81"/>
  <c r="AG48" i="81" s="1"/>
  <c r="AH43" i="81"/>
  <c r="AH42" i="81"/>
  <c r="AH41" i="81"/>
  <c r="AH40" i="81"/>
  <c r="AH39" i="81"/>
  <c r="AH38" i="81"/>
  <c r="AH37" i="81"/>
  <c r="AH36" i="81"/>
  <c r="E36" i="81" s="1"/>
  <c r="AI18" i="81"/>
  <c r="AG44" i="80"/>
  <c r="AG48" i="80" s="1"/>
  <c r="AH43" i="80"/>
  <c r="AH42" i="80"/>
  <c r="AH41" i="80"/>
  <c r="AH40" i="80"/>
  <c r="AH39" i="80"/>
  <c r="AH38" i="80"/>
  <c r="AH37" i="80"/>
  <c r="AH36" i="80"/>
  <c r="E36" i="80" s="1"/>
  <c r="AI18" i="80"/>
  <c r="AG44" i="77"/>
  <c r="AG48" i="77" s="1"/>
  <c r="AH43" i="77"/>
  <c r="AH42" i="77"/>
  <c r="AH41" i="77"/>
  <c r="AH40" i="77"/>
  <c r="AH39" i="77"/>
  <c r="AH38" i="77"/>
  <c r="AH37" i="77"/>
  <c r="AH36" i="77"/>
  <c r="E36" i="77" s="1"/>
  <c r="AI18" i="77"/>
  <c r="AF50" i="77"/>
  <c r="AF52" i="77" s="1"/>
  <c r="AF22" i="77"/>
  <c r="AF56" i="77" s="1"/>
  <c r="AD10" i="54" s="1"/>
  <c r="AF49" i="77"/>
  <c r="AG43" i="76"/>
  <c r="AG39" i="76"/>
  <c r="AG35" i="76"/>
  <c r="E35" i="76" s="1"/>
  <c r="AG41" i="76"/>
  <c r="AG40" i="76"/>
  <c r="AG36" i="76"/>
  <c r="AG42" i="76"/>
  <c r="AG38" i="76"/>
  <c r="AH18" i="76"/>
  <c r="AG37" i="76"/>
  <c r="AF44" i="76"/>
  <c r="AF48" i="76" s="1"/>
  <c r="AD50" i="76"/>
  <c r="AD52" i="76" s="1"/>
  <c r="AD49" i="76"/>
  <c r="AD22" i="76"/>
  <c r="AD56" i="76" s="1"/>
  <c r="AB13" i="53" s="1"/>
  <c r="AH43" i="75"/>
  <c r="AH42" i="75"/>
  <c r="AH41" i="75"/>
  <c r="AH40" i="75"/>
  <c r="AH39" i="75"/>
  <c r="AH38" i="75"/>
  <c r="AH37" i="75"/>
  <c r="AH36" i="75"/>
  <c r="E36" i="75" s="1"/>
  <c r="AI18" i="75"/>
  <c r="AD50" i="75"/>
  <c r="AD52" i="75" s="1"/>
  <c r="AD49" i="75"/>
  <c r="AD22" i="75"/>
  <c r="AG44" i="75"/>
  <c r="AG48" i="75" s="1"/>
  <c r="AF44" i="74"/>
  <c r="AF48" i="74" s="1"/>
  <c r="AE50" i="74"/>
  <c r="AE52" i="74" s="1"/>
  <c r="AE22" i="74"/>
  <c r="AE56" i="74" s="1"/>
  <c r="AE49" i="74"/>
  <c r="AG43" i="74"/>
  <c r="AG42" i="74"/>
  <c r="AG41" i="74"/>
  <c r="AG40" i="74"/>
  <c r="AG39" i="74"/>
  <c r="AG38" i="74"/>
  <c r="AG37" i="74"/>
  <c r="AG36" i="74"/>
  <c r="AG35" i="74"/>
  <c r="E35" i="74" s="1"/>
  <c r="AH18" i="74"/>
  <c r="AF44" i="71"/>
  <c r="AF48" i="71" s="1"/>
  <c r="AH18" i="71"/>
  <c r="AG43" i="71"/>
  <c r="AG35" i="71"/>
  <c r="E35" i="71" s="1"/>
  <c r="AG36" i="71"/>
  <c r="AG37" i="71"/>
  <c r="AG38" i="71"/>
  <c r="AG41" i="71"/>
  <c r="AG39" i="71"/>
  <c r="AG40" i="71"/>
  <c r="AG42" i="71"/>
  <c r="AE49" i="72"/>
  <c r="AE22" i="72"/>
  <c r="AE50" i="72"/>
  <c r="AE52" i="72" s="1"/>
  <c r="AF44" i="72"/>
  <c r="AF48" i="72" s="1"/>
  <c r="AG43" i="72"/>
  <c r="AG42" i="72"/>
  <c r="AG41" i="72"/>
  <c r="AG40" i="72"/>
  <c r="AG39" i="72"/>
  <c r="AG38" i="72"/>
  <c r="AG37" i="72"/>
  <c r="AG36" i="72"/>
  <c r="AG35" i="72"/>
  <c r="E35" i="72" s="1"/>
  <c r="AH18" i="72"/>
  <c r="AF56" i="86" l="1"/>
  <c r="AG22" i="86"/>
  <c r="AH50" i="86" s="1"/>
  <c r="AH52" i="86" s="1"/>
  <c r="AG49" i="86"/>
  <c r="AH44" i="86"/>
  <c r="AH48" i="86" s="1"/>
  <c r="AI43" i="86"/>
  <c r="AI42" i="86"/>
  <c r="AI41" i="86"/>
  <c r="AI40" i="86"/>
  <c r="AI39" i="86"/>
  <c r="AI38" i="86"/>
  <c r="AI37" i="86"/>
  <c r="E37" i="86" s="1"/>
  <c r="AJ18" i="86"/>
  <c r="AC7" i="42"/>
  <c r="AE56" i="72"/>
  <c r="AB8" i="42"/>
  <c r="AD56" i="75"/>
  <c r="AB9" i="54"/>
  <c r="AB12" i="53"/>
  <c r="AA18" i="82"/>
  <c r="AA14" i="53"/>
  <c r="AA11" i="54"/>
  <c r="AE50" i="80"/>
  <c r="AE52" i="80" s="1"/>
  <c r="AE22" i="80"/>
  <c r="AE49" i="80"/>
  <c r="AD56" i="80"/>
  <c r="AB15" i="82" s="1"/>
  <c r="AE49" i="84"/>
  <c r="AD56" i="84"/>
  <c r="AB17" i="82" s="1"/>
  <c r="AE50" i="84"/>
  <c r="AE52" i="84" s="1"/>
  <c r="AE22" i="84"/>
  <c r="AI43" i="84"/>
  <c r="AI42" i="84"/>
  <c r="AI41" i="84"/>
  <c r="AI40" i="84"/>
  <c r="AI39" i="84"/>
  <c r="AI38" i="84"/>
  <c r="AI37" i="84"/>
  <c r="E37" i="84" s="1"/>
  <c r="AJ18" i="84"/>
  <c r="AH44" i="84"/>
  <c r="AH48" i="84" s="1"/>
  <c r="AI41" i="83"/>
  <c r="AI37" i="83"/>
  <c r="E37" i="83" s="1"/>
  <c r="AI42" i="83"/>
  <c r="AI38" i="83"/>
  <c r="AJ18" i="83"/>
  <c r="AI43" i="83"/>
  <c r="AI39" i="83"/>
  <c r="AI40" i="83"/>
  <c r="AH44" i="83"/>
  <c r="AH48" i="83" s="1"/>
  <c r="AF56" i="83"/>
  <c r="AD16" i="82" s="1"/>
  <c r="AG50" i="83"/>
  <c r="AG52" i="83" s="1"/>
  <c r="AG22" i="83"/>
  <c r="AG49" i="83"/>
  <c r="AI39" i="81"/>
  <c r="AJ18" i="81"/>
  <c r="AI41" i="81"/>
  <c r="AI43" i="81"/>
  <c r="AI38" i="81"/>
  <c r="AI40" i="81"/>
  <c r="AI42" i="81"/>
  <c r="AI37" i="81"/>
  <c r="E37" i="81" s="1"/>
  <c r="AF56" i="81"/>
  <c r="AD14" i="82" s="1"/>
  <c r="AG50" i="81"/>
  <c r="AG52" i="81" s="1"/>
  <c r="AG49" i="81"/>
  <c r="AG22" i="81"/>
  <c r="AH44" i="81"/>
  <c r="AH48" i="81" s="1"/>
  <c r="AH44" i="80"/>
  <c r="AH48" i="80" s="1"/>
  <c r="AI43" i="80"/>
  <c r="AI42" i="80"/>
  <c r="AI41" i="80"/>
  <c r="AI40" i="80"/>
  <c r="AI39" i="80"/>
  <c r="AI38" i="80"/>
  <c r="AI37" i="80"/>
  <c r="E37" i="80" s="1"/>
  <c r="AJ18" i="80"/>
  <c r="AG49" i="77"/>
  <c r="AG50" i="77"/>
  <c r="AG52" i="77" s="1"/>
  <c r="AG22" i="77"/>
  <c r="AG56" i="77" s="1"/>
  <c r="AE10" i="54" s="1"/>
  <c r="AI43" i="77"/>
  <c r="AI42" i="77"/>
  <c r="AI41" i="77"/>
  <c r="AI40" i="77"/>
  <c r="AI39" i="77"/>
  <c r="AI38" i="77"/>
  <c r="AI37" i="77"/>
  <c r="E37" i="77" s="1"/>
  <c r="AJ18" i="77"/>
  <c r="AH44" i="77"/>
  <c r="AH48" i="77" s="1"/>
  <c r="AG44" i="76"/>
  <c r="AG48" i="76" s="1"/>
  <c r="AH43" i="76"/>
  <c r="AH42" i="76"/>
  <c r="AH41" i="76"/>
  <c r="AH40" i="76"/>
  <c r="AH39" i="76"/>
  <c r="AH38" i="76"/>
  <c r="AH37" i="76"/>
  <c r="AH36" i="76"/>
  <c r="E36" i="76" s="1"/>
  <c r="AI18" i="76"/>
  <c r="AE22" i="76"/>
  <c r="AE56" i="76" s="1"/>
  <c r="AC13" i="53" s="1"/>
  <c r="AE49" i="76"/>
  <c r="AE50" i="76"/>
  <c r="AE52" i="76" s="1"/>
  <c r="AI43" i="75"/>
  <c r="AI42" i="75"/>
  <c r="AI41" i="75"/>
  <c r="AI40" i="75"/>
  <c r="AI39" i="75"/>
  <c r="AI38" i="75"/>
  <c r="AI37" i="75"/>
  <c r="E37" i="75" s="1"/>
  <c r="AJ18" i="75"/>
  <c r="AE50" i="75"/>
  <c r="AE52" i="75" s="1"/>
  <c r="AE22" i="75"/>
  <c r="AE49" i="75"/>
  <c r="AH44" i="75"/>
  <c r="AH48" i="75" s="1"/>
  <c r="AG44" i="74"/>
  <c r="AG48" i="74" s="1"/>
  <c r="AF50" i="74"/>
  <c r="AF52" i="74" s="1"/>
  <c r="AF49" i="74"/>
  <c r="AF22" i="74"/>
  <c r="AF56" i="74" s="1"/>
  <c r="AH43" i="74"/>
  <c r="AH41" i="74"/>
  <c r="AH39" i="74"/>
  <c r="AH37" i="74"/>
  <c r="AH42" i="74"/>
  <c r="AH40" i="74"/>
  <c r="AH38" i="74"/>
  <c r="AH36" i="74"/>
  <c r="E36" i="74" s="1"/>
  <c r="AI18" i="74"/>
  <c r="AG44" i="71"/>
  <c r="AG48" i="71" s="1"/>
  <c r="AI18" i="71"/>
  <c r="AH36" i="71"/>
  <c r="E36" i="71" s="1"/>
  <c r="AH37" i="71"/>
  <c r="AH42" i="71"/>
  <c r="AH38" i="71"/>
  <c r="AH39" i="71"/>
  <c r="AH40" i="71"/>
  <c r="AH41" i="71"/>
  <c r="AH43" i="71"/>
  <c r="AH43" i="72"/>
  <c r="AH42" i="72"/>
  <c r="AH41" i="72"/>
  <c r="AH40" i="72"/>
  <c r="AH39" i="72"/>
  <c r="AH38" i="72"/>
  <c r="AH37" i="72"/>
  <c r="AH36" i="72"/>
  <c r="E36" i="72" s="1"/>
  <c r="AI18" i="72"/>
  <c r="AG44" i="72"/>
  <c r="AG48" i="72" s="1"/>
  <c r="AF49" i="72"/>
  <c r="AF50" i="72"/>
  <c r="AF52" i="72" s="1"/>
  <c r="AF22" i="72"/>
  <c r="AI44" i="86" l="1"/>
  <c r="AG56" i="86"/>
  <c r="AH22" i="86"/>
  <c r="AI50" i="86" s="1"/>
  <c r="AI52" i="86" s="1"/>
  <c r="AH49" i="86"/>
  <c r="AJ43" i="86"/>
  <c r="AJ42" i="86"/>
  <c r="AJ41" i="86"/>
  <c r="AJ40" i="86"/>
  <c r="AJ39" i="86"/>
  <c r="AJ38" i="86"/>
  <c r="E38" i="86" s="1"/>
  <c r="AK18" i="86"/>
  <c r="AF50" i="80"/>
  <c r="AF52" i="80" s="1"/>
  <c r="AF22" i="80"/>
  <c r="AE56" i="80"/>
  <c r="AC15" i="82" s="1"/>
  <c r="AF49" i="80"/>
  <c r="AD7" i="42"/>
  <c r="AF56" i="72"/>
  <c r="AB18" i="82"/>
  <c r="AB14" i="53"/>
  <c r="AB11" i="54"/>
  <c r="AF22" i="84"/>
  <c r="AF49" i="84"/>
  <c r="AE56" i="84"/>
  <c r="AC17" i="82" s="1"/>
  <c r="AF50" i="84"/>
  <c r="AF52" i="84" s="1"/>
  <c r="AC8" i="42"/>
  <c r="AE56" i="75"/>
  <c r="AC9" i="54"/>
  <c r="AC12" i="53"/>
  <c r="AJ43" i="84"/>
  <c r="AJ42" i="84"/>
  <c r="AJ41" i="84"/>
  <c r="AJ40" i="84"/>
  <c r="AJ39" i="84"/>
  <c r="AJ38" i="84"/>
  <c r="E38" i="84" s="1"/>
  <c r="AK18" i="84"/>
  <c r="AI44" i="84"/>
  <c r="AI44" i="83"/>
  <c r="AJ43" i="83"/>
  <c r="AJ42" i="83"/>
  <c r="AJ41" i="83"/>
  <c r="AJ40" i="83"/>
  <c r="AJ39" i="83"/>
  <c r="AJ38" i="83"/>
  <c r="E38" i="83" s="1"/>
  <c r="AK18" i="83"/>
  <c r="AG56" i="83"/>
  <c r="AE16" i="82" s="1"/>
  <c r="AH49" i="83"/>
  <c r="AH22" i="83"/>
  <c r="AH50" i="83"/>
  <c r="AH52" i="83" s="1"/>
  <c r="AI44" i="81"/>
  <c r="AG56" i="81"/>
  <c r="AE14" i="82" s="1"/>
  <c r="AH49" i="81"/>
  <c r="AH50" i="81"/>
  <c r="AH52" i="81" s="1"/>
  <c r="AH22" i="81"/>
  <c r="AJ43" i="81"/>
  <c r="AJ42" i="81"/>
  <c r="AJ41" i="81"/>
  <c r="AJ40" i="81"/>
  <c r="AJ39" i="81"/>
  <c r="AJ38" i="81"/>
  <c r="E38" i="81" s="1"/>
  <c r="AK18" i="81"/>
  <c r="AI44" i="80"/>
  <c r="AJ43" i="80"/>
  <c r="AJ42" i="80"/>
  <c r="AJ41" i="80"/>
  <c r="AJ40" i="80"/>
  <c r="AJ39" i="80"/>
  <c r="AJ38" i="80"/>
  <c r="E38" i="80" s="1"/>
  <c r="AK18" i="80"/>
  <c r="AJ43" i="77"/>
  <c r="AJ42" i="77"/>
  <c r="AJ41" i="77"/>
  <c r="AJ40" i="77"/>
  <c r="AJ39" i="77"/>
  <c r="AJ38" i="77"/>
  <c r="E38" i="77" s="1"/>
  <c r="AK18" i="77"/>
  <c r="AH49" i="77"/>
  <c r="AH50" i="77"/>
  <c r="AH52" i="77" s="1"/>
  <c r="AH22" i="77"/>
  <c r="AH56" i="77" s="1"/>
  <c r="AF10" i="54" s="1"/>
  <c r="AI44" i="77"/>
  <c r="AF49" i="76"/>
  <c r="AF50" i="76"/>
  <c r="AF52" i="76" s="1"/>
  <c r="AF22" i="76"/>
  <c r="AF56" i="76" s="1"/>
  <c r="AD13" i="53" s="1"/>
  <c r="AI43" i="76"/>
  <c r="AI42" i="76"/>
  <c r="AI41" i="76"/>
  <c r="AI40" i="76"/>
  <c r="AI39" i="76"/>
  <c r="AI38" i="76"/>
  <c r="AI37" i="76"/>
  <c r="E37" i="76" s="1"/>
  <c r="AJ18" i="76"/>
  <c r="AH44" i="76"/>
  <c r="AH48" i="76" s="1"/>
  <c r="AI44" i="75"/>
  <c r="AF50" i="75"/>
  <c r="AF52" i="75" s="1"/>
  <c r="AF49" i="75"/>
  <c r="AF22" i="75"/>
  <c r="AJ43" i="75"/>
  <c r="AJ41" i="75"/>
  <c r="AJ39" i="75"/>
  <c r="AJ42" i="75"/>
  <c r="AJ40" i="75"/>
  <c r="AJ38" i="75"/>
  <c r="E38" i="75" s="1"/>
  <c r="AK18" i="75"/>
  <c r="AI43" i="74"/>
  <c r="AI42" i="74"/>
  <c r="AI41" i="74"/>
  <c r="AI40" i="74"/>
  <c r="AI39" i="74"/>
  <c r="AI38" i="74"/>
  <c r="AI37" i="74"/>
  <c r="E37" i="74" s="1"/>
  <c r="AJ18" i="74"/>
  <c r="AG49" i="74"/>
  <c r="AG50" i="74"/>
  <c r="AG52" i="74" s="1"/>
  <c r="AG22" i="74"/>
  <c r="AG56" i="74" s="1"/>
  <c r="AH44" i="74"/>
  <c r="AH48" i="74" s="1"/>
  <c r="AH44" i="71"/>
  <c r="AH48" i="71" s="1"/>
  <c r="AJ18" i="71"/>
  <c r="AI37" i="71"/>
  <c r="E37" i="71" s="1"/>
  <c r="AI38" i="71"/>
  <c r="AI39" i="71"/>
  <c r="AI40" i="71"/>
  <c r="AI41" i="71"/>
  <c r="AI43" i="71"/>
  <c r="AI42" i="71"/>
  <c r="AH44" i="72"/>
  <c r="AH48" i="72" s="1"/>
  <c r="AG50" i="72"/>
  <c r="AG52" i="72" s="1"/>
  <c r="AG49" i="72"/>
  <c r="AG22" i="72"/>
  <c r="AI43" i="72"/>
  <c r="AI42" i="72"/>
  <c r="AI41" i="72"/>
  <c r="AI40" i="72"/>
  <c r="AI39" i="72"/>
  <c r="AI38" i="72"/>
  <c r="AI37" i="72"/>
  <c r="E37" i="72" s="1"/>
  <c r="AJ18" i="72"/>
  <c r="AK43" i="86" l="1"/>
  <c r="AK42" i="86"/>
  <c r="AK41" i="86"/>
  <c r="AK40" i="86"/>
  <c r="AK39" i="86"/>
  <c r="AL18" i="86"/>
  <c r="AI49" i="86"/>
  <c r="AI22" i="86"/>
  <c r="AJ50" i="86" s="1"/>
  <c r="AJ52" i="86" s="1"/>
  <c r="AH56" i="86"/>
  <c r="AJ44" i="86"/>
  <c r="AJ48" i="86" s="1"/>
  <c r="AI48" i="86"/>
  <c r="AJ44" i="84"/>
  <c r="AJ48" i="84" s="1"/>
  <c r="AG49" i="84"/>
  <c r="AG22" i="84"/>
  <c r="AF56" i="84"/>
  <c r="AD17" i="82" s="1"/>
  <c r="AG50" i="84"/>
  <c r="AG52" i="84" s="1"/>
  <c r="AD9" i="54"/>
  <c r="AD12" i="53"/>
  <c r="AD8" i="42"/>
  <c r="AF56" i="75"/>
  <c r="AF56" i="80"/>
  <c r="AD15" i="82" s="1"/>
  <c r="AG50" i="80"/>
  <c r="AG52" i="80" s="1"/>
  <c r="AG22" i="80"/>
  <c r="AG49" i="80"/>
  <c r="AE7" i="42"/>
  <c r="AG56" i="72"/>
  <c r="AC18" i="82"/>
  <c r="AC14" i="53"/>
  <c r="AC11" i="54"/>
  <c r="AJ44" i="83"/>
  <c r="AJ48" i="83" s="1"/>
  <c r="AK43" i="84"/>
  <c r="AK42" i="84"/>
  <c r="AK41" i="84"/>
  <c r="AK40" i="84"/>
  <c r="AK39" i="84"/>
  <c r="E39" i="84" s="1"/>
  <c r="AL18" i="84"/>
  <c r="AI48" i="84"/>
  <c r="AI50" i="83"/>
  <c r="AI52" i="83" s="1"/>
  <c r="AI49" i="83"/>
  <c r="AH56" i="83"/>
  <c r="AF16" i="82" s="1"/>
  <c r="AI22" i="83"/>
  <c r="AK42" i="83"/>
  <c r="AK43" i="83"/>
  <c r="AK39" i="83"/>
  <c r="E39" i="83" s="1"/>
  <c r="AL18" i="83"/>
  <c r="AK41" i="83"/>
  <c r="AK40" i="83"/>
  <c r="AI48" i="83"/>
  <c r="AI50" i="81"/>
  <c r="AI52" i="81" s="1"/>
  <c r="AH56" i="81"/>
  <c r="AF14" i="82" s="1"/>
  <c r="AI22" i="81"/>
  <c r="AI49" i="81"/>
  <c r="AL18" i="81"/>
  <c r="AK43" i="81"/>
  <c r="AK42" i="81"/>
  <c r="AK41" i="81"/>
  <c r="AK40" i="81"/>
  <c r="AK39" i="81"/>
  <c r="E39" i="81" s="1"/>
  <c r="AJ44" i="81"/>
  <c r="AJ48" i="81" s="1"/>
  <c r="AI48" i="81"/>
  <c r="AK43" i="80"/>
  <c r="AK42" i="80"/>
  <c r="AK41" i="80"/>
  <c r="AK40" i="80"/>
  <c r="AK39" i="80"/>
  <c r="E39" i="80" s="1"/>
  <c r="AL18" i="80"/>
  <c r="AJ44" i="80"/>
  <c r="AJ48" i="80" s="1"/>
  <c r="AI48" i="80"/>
  <c r="AK43" i="77"/>
  <c r="AK42" i="77"/>
  <c r="AK41" i="77"/>
  <c r="AK40" i="77"/>
  <c r="AK39" i="77"/>
  <c r="E39" i="77" s="1"/>
  <c r="AL18" i="77"/>
  <c r="AJ44" i="77"/>
  <c r="AJ48" i="77" s="1"/>
  <c r="AI48" i="77"/>
  <c r="AI50" i="77"/>
  <c r="AI52" i="77" s="1"/>
  <c r="AI49" i="77"/>
  <c r="AI22" i="77"/>
  <c r="AI56" i="77" s="1"/>
  <c r="AG10" i="54" s="1"/>
  <c r="AJ43" i="76"/>
  <c r="AJ39" i="76"/>
  <c r="AJ40" i="76"/>
  <c r="AJ41" i="76"/>
  <c r="AK18" i="76"/>
  <c r="AJ42" i="76"/>
  <c r="AJ38" i="76"/>
  <c r="E38" i="76" s="1"/>
  <c r="AG49" i="76"/>
  <c r="AG50" i="76"/>
  <c r="AG52" i="76" s="1"/>
  <c r="AG22" i="76"/>
  <c r="AG56" i="76" s="1"/>
  <c r="AE13" i="53" s="1"/>
  <c r="AI44" i="76"/>
  <c r="AG49" i="75"/>
  <c r="AG50" i="75"/>
  <c r="AG52" i="75" s="1"/>
  <c r="AG22" i="75"/>
  <c r="AJ44" i="75"/>
  <c r="AJ48" i="75" s="1"/>
  <c r="AK43" i="75"/>
  <c r="AK42" i="75"/>
  <c r="AK41" i="75"/>
  <c r="AK40" i="75"/>
  <c r="AK39" i="75"/>
  <c r="E39" i="75" s="1"/>
  <c r="AL18" i="75"/>
  <c r="AI48" i="75"/>
  <c r="AI44" i="74"/>
  <c r="AJ42" i="74"/>
  <c r="AJ40" i="74"/>
  <c r="AJ38" i="74"/>
  <c r="E38" i="74" s="1"/>
  <c r="AK18" i="74"/>
  <c r="AJ43" i="74"/>
  <c r="AJ41" i="74"/>
  <c r="AJ39" i="74"/>
  <c r="AH49" i="74"/>
  <c r="AH50" i="74"/>
  <c r="AH52" i="74" s="1"/>
  <c r="AH22" i="74"/>
  <c r="AH56" i="74" s="1"/>
  <c r="AI44" i="71"/>
  <c r="AI48" i="71" s="1"/>
  <c r="AK18" i="71"/>
  <c r="AJ38" i="71"/>
  <c r="E38" i="71" s="1"/>
  <c r="AJ39" i="71"/>
  <c r="AJ40" i="71"/>
  <c r="AJ41" i="71"/>
  <c r="AJ42" i="71"/>
  <c r="AJ43" i="71"/>
  <c r="AJ43" i="72"/>
  <c r="AJ42" i="72"/>
  <c r="AJ41" i="72"/>
  <c r="AJ40" i="72"/>
  <c r="AJ39" i="72"/>
  <c r="AJ38" i="72"/>
  <c r="E38" i="72" s="1"/>
  <c r="AK18" i="72"/>
  <c r="AH50" i="72"/>
  <c r="AH52" i="72" s="1"/>
  <c r="AH49" i="72"/>
  <c r="AH22" i="72"/>
  <c r="AI44" i="72"/>
  <c r="AK44" i="86" l="1"/>
  <c r="AK48" i="86" s="1"/>
  <c r="E39" i="86"/>
  <c r="AL43" i="86"/>
  <c r="AL41" i="86"/>
  <c r="AM18" i="86"/>
  <c r="AL42" i="86"/>
  <c r="AL40" i="86"/>
  <c r="AJ49" i="86"/>
  <c r="AI56" i="86"/>
  <c r="AJ22" i="86"/>
  <c r="AK50" i="86" s="1"/>
  <c r="AK52" i="86" s="1"/>
  <c r="AH50" i="84"/>
  <c r="AH52" i="84" s="1"/>
  <c r="AH49" i="84"/>
  <c r="AH22" i="84"/>
  <c r="AG56" i="84"/>
  <c r="AE17" i="82" s="1"/>
  <c r="AE8" i="42"/>
  <c r="AG56" i="75"/>
  <c r="AE9" i="54"/>
  <c r="AE12" i="53"/>
  <c r="AG56" i="80"/>
  <c r="AE15" i="82" s="1"/>
  <c r="AH49" i="80"/>
  <c r="AH50" i="80"/>
  <c r="AH52" i="80" s="1"/>
  <c r="AH22" i="80"/>
  <c r="AD18" i="82"/>
  <c r="AD14" i="53"/>
  <c r="AD11" i="54"/>
  <c r="AK44" i="80"/>
  <c r="AK48" i="80" s="1"/>
  <c r="AH56" i="72"/>
  <c r="AF7" i="42"/>
  <c r="AK44" i="84"/>
  <c r="AK48" i="84" s="1"/>
  <c r="AL43" i="84"/>
  <c r="AL41" i="84"/>
  <c r="AL42" i="84"/>
  <c r="AL40" i="84"/>
  <c r="E40" i="84" s="1"/>
  <c r="AM18" i="84"/>
  <c r="AL42" i="83"/>
  <c r="AL43" i="83"/>
  <c r="AM18" i="83"/>
  <c r="AL40" i="83"/>
  <c r="E40" i="83" s="1"/>
  <c r="AL41" i="83"/>
  <c r="AJ49" i="83"/>
  <c r="AI56" i="83"/>
  <c r="AG16" i="82" s="1"/>
  <c r="AJ50" i="83"/>
  <c r="AJ52" i="83" s="1"/>
  <c r="AJ22" i="83"/>
  <c r="AK44" i="83"/>
  <c r="AK48" i="83" s="1"/>
  <c r="AL43" i="81"/>
  <c r="AL42" i="81"/>
  <c r="AL41" i="81"/>
  <c r="AL40" i="81"/>
  <c r="E40" i="81" s="1"/>
  <c r="AM18" i="81"/>
  <c r="AI56" i="81"/>
  <c r="AG14" i="82" s="1"/>
  <c r="AJ22" i="81"/>
  <c r="AJ50" i="81"/>
  <c r="AJ52" i="81" s="1"/>
  <c r="AJ49" i="81"/>
  <c r="AK44" i="81"/>
  <c r="AK48" i="81" s="1"/>
  <c r="AL43" i="80"/>
  <c r="AL41" i="80"/>
  <c r="AM18" i="80"/>
  <c r="AL42" i="80"/>
  <c r="AL40" i="80"/>
  <c r="E40" i="80" s="1"/>
  <c r="AK44" i="77"/>
  <c r="AK48" i="77" s="1"/>
  <c r="AJ49" i="77"/>
  <c r="AJ50" i="77"/>
  <c r="AJ52" i="77" s="1"/>
  <c r="AJ22" i="77"/>
  <c r="AJ56" i="77" s="1"/>
  <c r="AH10" i="54" s="1"/>
  <c r="AL43" i="77"/>
  <c r="AL42" i="77"/>
  <c r="AL41" i="77"/>
  <c r="AL40" i="77"/>
  <c r="E40" i="77" s="1"/>
  <c r="AM18" i="77"/>
  <c r="AJ44" i="76"/>
  <c r="AJ48" i="76" s="1"/>
  <c r="AK43" i="76"/>
  <c r="AK42" i="76"/>
  <c r="AK41" i="76"/>
  <c r="AK40" i="76"/>
  <c r="AK39" i="76"/>
  <c r="E39" i="76" s="1"/>
  <c r="AL18" i="76"/>
  <c r="AI48" i="76"/>
  <c r="AH49" i="76"/>
  <c r="AH22" i="76"/>
  <c r="AH56" i="76" s="1"/>
  <c r="AF13" i="53" s="1"/>
  <c r="AH50" i="76"/>
  <c r="AH52" i="76" s="1"/>
  <c r="AH49" i="75"/>
  <c r="AH50" i="75"/>
  <c r="AH52" i="75" s="1"/>
  <c r="AH22" i="75"/>
  <c r="AL43" i="75"/>
  <c r="AL42" i="75"/>
  <c r="AL41" i="75"/>
  <c r="AL40" i="75"/>
  <c r="E40" i="75" s="1"/>
  <c r="AM18" i="75"/>
  <c r="AK44" i="75"/>
  <c r="AK48" i="75" s="1"/>
  <c r="AJ44" i="74"/>
  <c r="AJ48" i="74" s="1"/>
  <c r="AK43" i="74"/>
  <c r="AK42" i="74"/>
  <c r="AK41" i="74"/>
  <c r="AK40" i="74"/>
  <c r="AK39" i="74"/>
  <c r="E39" i="74" s="1"/>
  <c r="AL18" i="74"/>
  <c r="AI49" i="74"/>
  <c r="AI22" i="74"/>
  <c r="AI56" i="74" s="1"/>
  <c r="AI50" i="74"/>
  <c r="AI52" i="74" s="1"/>
  <c r="AI48" i="74"/>
  <c r="AJ44" i="71"/>
  <c r="AJ48" i="71" s="1"/>
  <c r="AL18" i="71"/>
  <c r="AK39" i="71"/>
  <c r="E39" i="71" s="1"/>
  <c r="AK40" i="71"/>
  <c r="AK41" i="71"/>
  <c r="AK42" i="71"/>
  <c r="AK43" i="71"/>
  <c r="AI50" i="72"/>
  <c r="AI52" i="72" s="1"/>
  <c r="AI22" i="72"/>
  <c r="AI49" i="72"/>
  <c r="AK43" i="72"/>
  <c r="AK42" i="72"/>
  <c r="AK41" i="72"/>
  <c r="AK40" i="72"/>
  <c r="AK39" i="72"/>
  <c r="E39" i="72" s="1"/>
  <c r="AL18" i="72"/>
  <c r="AJ44" i="72"/>
  <c r="AJ48" i="72" s="1"/>
  <c r="AI48" i="72"/>
  <c r="AL44" i="86" l="1"/>
  <c r="AL48" i="86" s="1"/>
  <c r="E40" i="86"/>
  <c r="AK49" i="86"/>
  <c r="AJ56" i="86"/>
  <c r="AK22" i="86"/>
  <c r="AL50" i="86" s="1"/>
  <c r="AL52" i="86" s="1"/>
  <c r="AN18" i="86"/>
  <c r="AM41" i="86"/>
  <c r="E41" i="86" s="1"/>
  <c r="AM42" i="86"/>
  <c r="AM43" i="86"/>
  <c r="AF8" i="42"/>
  <c r="AH56" i="75"/>
  <c r="AF9" i="54"/>
  <c r="AF12" i="53"/>
  <c r="AI49" i="84"/>
  <c r="AH56" i="84"/>
  <c r="AF17" i="82" s="1"/>
  <c r="AI22" i="84"/>
  <c r="AI50" i="84"/>
  <c r="AI52" i="84" s="1"/>
  <c r="AI22" i="80"/>
  <c r="AI49" i="80"/>
  <c r="AI50" i="80"/>
  <c r="AI52" i="80" s="1"/>
  <c r="AH56" i="80"/>
  <c r="AF15" i="82" s="1"/>
  <c r="AE18" i="82"/>
  <c r="AE11" i="54"/>
  <c r="AE14" i="53"/>
  <c r="AG7" i="42"/>
  <c r="AI56" i="72"/>
  <c r="AM42" i="84"/>
  <c r="AM41" i="84"/>
  <c r="E41" i="84" s="1"/>
  <c r="AN18" i="84"/>
  <c r="AM43" i="84"/>
  <c r="AL44" i="84"/>
  <c r="AL48" i="84" s="1"/>
  <c r="AK49" i="83"/>
  <c r="AJ56" i="83"/>
  <c r="AH16" i="82" s="1"/>
  <c r="AK50" i="83"/>
  <c r="AK52" i="83" s="1"/>
  <c r="AK22" i="83"/>
  <c r="AL44" i="83"/>
  <c r="AL48" i="83" s="1"/>
  <c r="AM43" i="83"/>
  <c r="AM42" i="83"/>
  <c r="AM41" i="83"/>
  <c r="E41" i="83" s="1"/>
  <c r="AN18" i="83"/>
  <c r="AM43" i="81"/>
  <c r="AM42" i="81"/>
  <c r="AM41" i="81"/>
  <c r="E41" i="81" s="1"/>
  <c r="AN18" i="81"/>
  <c r="AL44" i="81"/>
  <c r="AL48" i="81" s="1"/>
  <c r="AK49" i="81"/>
  <c r="AK50" i="81"/>
  <c r="AK52" i="81" s="1"/>
  <c r="AJ56" i="81"/>
  <c r="AH14" i="82" s="1"/>
  <c r="AK22" i="81"/>
  <c r="AN18" i="80"/>
  <c r="AM42" i="80"/>
  <c r="AM43" i="80"/>
  <c r="AM41" i="80"/>
  <c r="E41" i="80" s="1"/>
  <c r="AL44" i="80"/>
  <c r="AL48" i="80" s="1"/>
  <c r="AK44" i="74"/>
  <c r="AK48" i="74" s="1"/>
  <c r="AK44" i="72"/>
  <c r="AK48" i="72" s="1"/>
  <c r="AM43" i="77"/>
  <c r="AM42" i="77"/>
  <c r="AM41" i="77"/>
  <c r="E41" i="77" s="1"/>
  <c r="AN18" i="77"/>
  <c r="AL44" i="77"/>
  <c r="AL48" i="77" s="1"/>
  <c r="AK50" i="77"/>
  <c r="AK52" i="77" s="1"/>
  <c r="AK49" i="77"/>
  <c r="AK22" i="77"/>
  <c r="AK56" i="77" s="1"/>
  <c r="AI10" i="54" s="1"/>
  <c r="AK44" i="76"/>
  <c r="AK48" i="76" s="1"/>
  <c r="AL43" i="76"/>
  <c r="AL42" i="76"/>
  <c r="AL41" i="76"/>
  <c r="AL40" i="76"/>
  <c r="E40" i="76" s="1"/>
  <c r="AM18" i="76"/>
  <c r="AI22" i="76"/>
  <c r="AI56" i="76" s="1"/>
  <c r="AG13" i="53" s="1"/>
  <c r="AI50" i="76"/>
  <c r="AI52" i="76" s="1"/>
  <c r="AI49" i="76"/>
  <c r="AI49" i="75"/>
  <c r="AI22" i="75"/>
  <c r="AI50" i="75"/>
  <c r="AI52" i="75" s="1"/>
  <c r="AM43" i="75"/>
  <c r="AM42" i="75"/>
  <c r="AM41" i="75"/>
  <c r="E41" i="75" s="1"/>
  <c r="AN18" i="75"/>
  <c r="AL44" i="75"/>
  <c r="AL48" i="75" s="1"/>
  <c r="AL43" i="74"/>
  <c r="AL42" i="74"/>
  <c r="AL41" i="74"/>
  <c r="AL40" i="74"/>
  <c r="E40" i="74" s="1"/>
  <c r="AM18" i="74"/>
  <c r="AJ49" i="74"/>
  <c r="AJ50" i="74"/>
  <c r="AJ52" i="74" s="1"/>
  <c r="AJ22" i="74"/>
  <c r="AJ56" i="74" s="1"/>
  <c r="AK44" i="71"/>
  <c r="AK48" i="71" s="1"/>
  <c r="AM18" i="71"/>
  <c r="AL40" i="71"/>
  <c r="E40" i="71" s="1"/>
  <c r="AL41" i="71"/>
  <c r="AL42" i="71"/>
  <c r="AL43" i="71"/>
  <c r="AL43" i="72"/>
  <c r="AL42" i="72"/>
  <c r="AL41" i="72"/>
  <c r="AL40" i="72"/>
  <c r="E40" i="72" s="1"/>
  <c r="AM18" i="72"/>
  <c r="AJ50" i="72"/>
  <c r="AJ52" i="72" s="1"/>
  <c r="AJ49" i="72"/>
  <c r="AJ22" i="72"/>
  <c r="AJ56" i="72" s="1"/>
  <c r="AM44" i="86" l="1"/>
  <c r="AM48" i="86" s="1"/>
  <c r="AN43" i="86"/>
  <c r="AN42" i="86"/>
  <c r="AO18" i="86"/>
  <c r="AO43" i="86" s="1"/>
  <c r="AL49" i="86"/>
  <c r="AK56" i="86"/>
  <c r="AL22" i="86"/>
  <c r="AM50" i="86" s="1"/>
  <c r="AM52" i="86" s="1"/>
  <c r="AM44" i="81"/>
  <c r="AM48" i="81" s="1"/>
  <c r="AG12" i="53"/>
  <c r="AG9" i="54"/>
  <c r="AG8" i="42"/>
  <c r="AI56" i="75"/>
  <c r="AH12" i="53"/>
  <c r="AH9" i="54"/>
  <c r="AM44" i="75"/>
  <c r="AM48" i="75" s="1"/>
  <c r="AM44" i="80"/>
  <c r="AM48" i="80" s="1"/>
  <c r="AM44" i="83"/>
  <c r="AM48" i="83" s="1"/>
  <c r="AI56" i="80"/>
  <c r="AG15" i="82" s="1"/>
  <c r="AJ50" i="80"/>
  <c r="AJ52" i="80" s="1"/>
  <c r="AJ49" i="80"/>
  <c r="AJ22" i="80"/>
  <c r="AJ49" i="84"/>
  <c r="AI56" i="84"/>
  <c r="AG17" i="82" s="1"/>
  <c r="AJ22" i="84"/>
  <c r="AJ50" i="84"/>
  <c r="AJ52" i="84" s="1"/>
  <c r="AF14" i="53"/>
  <c r="AF18" i="82"/>
  <c r="AF11" i="54"/>
  <c r="AN43" i="84"/>
  <c r="AN42" i="84"/>
  <c r="E42" i="84" s="1"/>
  <c r="AO18" i="84"/>
  <c r="AO43" i="84" s="1"/>
  <c r="AM44" i="84"/>
  <c r="AM48" i="84" s="1"/>
  <c r="AN43" i="83"/>
  <c r="AN42" i="83"/>
  <c r="E42" i="83" s="1"/>
  <c r="AO18" i="83"/>
  <c r="AO43" i="83" s="1"/>
  <c r="AK56" i="83"/>
  <c r="AI16" i="82" s="1"/>
  <c r="AL50" i="83"/>
  <c r="AL52" i="83" s="1"/>
  <c r="AL49" i="83"/>
  <c r="AL22" i="83"/>
  <c r="AN43" i="81"/>
  <c r="AN42" i="81"/>
  <c r="E42" i="81" s="1"/>
  <c r="AO18" i="81"/>
  <c r="AO43" i="81" s="1"/>
  <c r="AL50" i="81"/>
  <c r="AL52" i="81" s="1"/>
  <c r="AK56" i="81"/>
  <c r="AI14" i="82" s="1"/>
  <c r="AL22" i="81"/>
  <c r="AL49" i="81"/>
  <c r="AN43" i="80"/>
  <c r="AN42" i="80"/>
  <c r="E42" i="80" s="1"/>
  <c r="AO18" i="80"/>
  <c r="AO43" i="80" s="1"/>
  <c r="AL44" i="74"/>
  <c r="AL48" i="74" s="1"/>
  <c r="AL50" i="77"/>
  <c r="AL52" i="77" s="1"/>
  <c r="AL49" i="77"/>
  <c r="AL22" i="77"/>
  <c r="AL56" i="77" s="1"/>
  <c r="AJ10" i="54" s="1"/>
  <c r="AN43" i="77"/>
  <c r="AN42" i="77"/>
  <c r="E42" i="77" s="1"/>
  <c r="AO18" i="77"/>
  <c r="AO43" i="77" s="1"/>
  <c r="AM44" i="77"/>
  <c r="AM48" i="77" s="1"/>
  <c r="AL44" i="76"/>
  <c r="AL48" i="76" s="1"/>
  <c r="AJ50" i="76"/>
  <c r="AJ52" i="76" s="1"/>
  <c r="AJ22" i="76"/>
  <c r="AJ56" i="76" s="1"/>
  <c r="AH13" i="53" s="1"/>
  <c r="AJ49" i="76"/>
  <c r="AM43" i="76"/>
  <c r="AM42" i="76"/>
  <c r="AM41" i="76"/>
  <c r="E41" i="76" s="1"/>
  <c r="AN18" i="76"/>
  <c r="AJ49" i="75"/>
  <c r="AJ50" i="75"/>
  <c r="AJ52" i="75" s="1"/>
  <c r="AJ22" i="75"/>
  <c r="AJ56" i="75" s="1"/>
  <c r="AN43" i="75"/>
  <c r="AN42" i="75"/>
  <c r="E42" i="75" s="1"/>
  <c r="AO18" i="75"/>
  <c r="AO43" i="75" s="1"/>
  <c r="AK22" i="74"/>
  <c r="AK56" i="74" s="1"/>
  <c r="AK50" i="74"/>
  <c r="AK52" i="74" s="1"/>
  <c r="AK49" i="74"/>
  <c r="AM43" i="74"/>
  <c r="AM42" i="74"/>
  <c r="AM41" i="74"/>
  <c r="E41" i="74" s="1"/>
  <c r="AN18" i="74"/>
  <c r="AN18" i="71"/>
  <c r="AM41" i="71"/>
  <c r="E41" i="71" s="1"/>
  <c r="AM42" i="71"/>
  <c r="AM43" i="71"/>
  <c r="AL44" i="71"/>
  <c r="AL48" i="71" s="1"/>
  <c r="AL44" i="72"/>
  <c r="AL48" i="72" s="1"/>
  <c r="AK49" i="72"/>
  <c r="AK50" i="72"/>
  <c r="AK52" i="72" s="1"/>
  <c r="AK22" i="72"/>
  <c r="AK56" i="72" s="1"/>
  <c r="AM43" i="72"/>
  <c r="AM42" i="72"/>
  <c r="AM41" i="72"/>
  <c r="E41" i="72" s="1"/>
  <c r="AN18" i="72"/>
  <c r="AO44" i="84" l="1"/>
  <c r="E43" i="84"/>
  <c r="AO44" i="86"/>
  <c r="E43" i="86"/>
  <c r="AO44" i="77"/>
  <c r="E43" i="77"/>
  <c r="AO44" i="81"/>
  <c r="E43" i="81"/>
  <c r="AN44" i="86"/>
  <c r="AN48" i="86" s="1"/>
  <c r="E42" i="86"/>
  <c r="AO44" i="80"/>
  <c r="E43" i="80"/>
  <c r="AO44" i="83"/>
  <c r="E43" i="83"/>
  <c r="AO44" i="75"/>
  <c r="E43" i="75"/>
  <c r="AM49" i="86"/>
  <c r="AL56" i="86"/>
  <c r="AM22" i="86"/>
  <c r="AN50" i="86" s="1"/>
  <c r="AN52" i="86" s="1"/>
  <c r="AG18" i="82"/>
  <c r="AG11" i="54"/>
  <c r="AG14" i="53"/>
  <c r="AJ56" i="80"/>
  <c r="AH15" i="82" s="1"/>
  <c r="AK49" i="80"/>
  <c r="AK50" i="80"/>
  <c r="AK52" i="80" s="1"/>
  <c r="AK22" i="80"/>
  <c r="AK49" i="84"/>
  <c r="AJ56" i="84"/>
  <c r="AH17" i="82" s="1"/>
  <c r="AK50" i="84"/>
  <c r="AK52" i="84" s="1"/>
  <c r="AK22" i="84"/>
  <c r="AN44" i="83"/>
  <c r="AN48" i="83" s="1"/>
  <c r="AH18" i="82"/>
  <c r="AH14" i="53"/>
  <c r="AH11" i="54"/>
  <c r="AI9" i="54"/>
  <c r="AI12" i="53"/>
  <c r="AM44" i="72"/>
  <c r="AM48" i="72" s="1"/>
  <c r="AM44" i="74"/>
  <c r="AM48" i="74" s="1"/>
  <c r="AN44" i="84"/>
  <c r="AN48" i="84" s="1"/>
  <c r="AM49" i="83"/>
  <c r="AL56" i="83"/>
  <c r="AJ16" i="82" s="1"/>
  <c r="AM50" i="83"/>
  <c r="AM52" i="83" s="1"/>
  <c r="AM22" i="83"/>
  <c r="AN44" i="81"/>
  <c r="AN48" i="81" s="1"/>
  <c r="AM49" i="81"/>
  <c r="AL56" i="81"/>
  <c r="AJ14" i="82" s="1"/>
  <c r="AM22" i="81"/>
  <c r="AM50" i="81"/>
  <c r="AM52" i="81" s="1"/>
  <c r="AN44" i="80"/>
  <c r="AN48" i="80" s="1"/>
  <c r="AN44" i="77"/>
  <c r="AN48" i="77" s="1"/>
  <c r="AM49" i="77"/>
  <c r="AM22" i="77"/>
  <c r="AM56" i="77" s="1"/>
  <c r="AK10" i="54" s="1"/>
  <c r="AM50" i="77"/>
  <c r="AM52" i="77" s="1"/>
  <c r="AM44" i="76"/>
  <c r="AM48" i="76" s="1"/>
  <c r="AK50" i="76"/>
  <c r="AK52" i="76" s="1"/>
  <c r="AK49" i="76"/>
  <c r="AK22" i="76"/>
  <c r="AK56" i="76" s="1"/>
  <c r="AI13" i="53" s="1"/>
  <c r="AO18" i="76"/>
  <c r="AO43" i="76" s="1"/>
  <c r="AN43" i="76"/>
  <c r="AN42" i="76"/>
  <c r="E42" i="76" s="1"/>
  <c r="AK22" i="75"/>
  <c r="AK56" i="75" s="1"/>
  <c r="AK50" i="75"/>
  <c r="AK52" i="75" s="1"/>
  <c r="AK49" i="75"/>
  <c r="AN44" i="75"/>
  <c r="AN48" i="75" s="1"/>
  <c r="AL50" i="74"/>
  <c r="AL52" i="74" s="1"/>
  <c r="AL49" i="74"/>
  <c r="AL22" i="74"/>
  <c r="AL56" i="74" s="1"/>
  <c r="AN43" i="74"/>
  <c r="AN42" i="74"/>
  <c r="E42" i="74" s="1"/>
  <c r="AO18" i="74"/>
  <c r="AO43" i="74" s="1"/>
  <c r="AM44" i="71"/>
  <c r="AM48" i="71" s="1"/>
  <c r="AO18" i="71"/>
  <c r="AO43" i="71" s="1"/>
  <c r="AN42" i="71"/>
  <c r="E42" i="71" s="1"/>
  <c r="AN43" i="71"/>
  <c r="AO18" i="72"/>
  <c r="AO43" i="72" s="1"/>
  <c r="AN43" i="72"/>
  <c r="AN42" i="72"/>
  <c r="E42" i="72" s="1"/>
  <c r="AL49" i="72"/>
  <c r="AL50" i="72"/>
  <c r="AL52" i="72" s="1"/>
  <c r="AL22" i="72"/>
  <c r="AL56" i="72" s="1"/>
  <c r="AO48" i="75" l="1"/>
  <c r="E48" i="75" s="1"/>
  <c r="E44" i="75"/>
  <c r="AO48" i="81"/>
  <c r="E48" i="81" s="1"/>
  <c r="E44" i="81"/>
  <c r="AO44" i="71"/>
  <c r="AO48" i="71" s="1"/>
  <c r="E43" i="71"/>
  <c r="AO44" i="76"/>
  <c r="E43" i="76"/>
  <c r="AO48" i="83"/>
  <c r="E48" i="83" s="1"/>
  <c r="E44" i="83"/>
  <c r="AO48" i="77"/>
  <c r="E48" i="77" s="1"/>
  <c r="E44" i="77"/>
  <c r="AO44" i="72"/>
  <c r="E43" i="72"/>
  <c r="AO44" i="74"/>
  <c r="E43" i="74"/>
  <c r="AO48" i="80"/>
  <c r="E48" i="80" s="1"/>
  <c r="E44" i="80"/>
  <c r="AO48" i="86"/>
  <c r="E48" i="86" s="1"/>
  <c r="E44" i="86"/>
  <c r="AO48" i="84"/>
  <c r="E48" i="84" s="1"/>
  <c r="E44" i="84"/>
  <c r="AN49" i="86"/>
  <c r="AM56" i="86"/>
  <c r="AN22" i="86"/>
  <c r="AO50" i="86" s="1"/>
  <c r="AL49" i="84"/>
  <c r="AK56" i="84"/>
  <c r="AI17" i="82" s="1"/>
  <c r="AL50" i="84"/>
  <c r="AL52" i="84" s="1"/>
  <c r="AL22" i="84"/>
  <c r="AN44" i="76"/>
  <c r="AN48" i="76" s="1"/>
  <c r="AI18" i="82"/>
  <c r="AI14" i="53"/>
  <c r="AI11" i="54"/>
  <c r="AJ9" i="54"/>
  <c r="AJ12" i="53"/>
  <c r="AN44" i="74"/>
  <c r="AN48" i="74" s="1"/>
  <c r="AL22" i="80"/>
  <c r="AL49" i="80"/>
  <c r="AK56" i="80"/>
  <c r="AI15" i="82" s="1"/>
  <c r="AL50" i="80"/>
  <c r="AL52" i="80" s="1"/>
  <c r="AM56" i="83"/>
  <c r="AK16" i="82" s="1"/>
  <c r="AN50" i="83"/>
  <c r="AN52" i="83" s="1"/>
  <c r="AN49" i="83"/>
  <c r="AN22" i="83"/>
  <c r="AM56" i="81"/>
  <c r="AK14" i="82" s="1"/>
  <c r="AN50" i="81"/>
  <c r="AN52" i="81" s="1"/>
  <c r="AN49" i="81"/>
  <c r="AN22" i="81"/>
  <c r="AN44" i="71"/>
  <c r="AN48" i="71" s="1"/>
  <c r="AN50" i="77"/>
  <c r="AN52" i="77" s="1"/>
  <c r="AN49" i="77"/>
  <c r="AN22" i="77"/>
  <c r="AN56" i="77" s="1"/>
  <c r="AL10" i="54" s="1"/>
  <c r="AL50" i="76"/>
  <c r="AL52" i="76" s="1"/>
  <c r="AL49" i="76"/>
  <c r="AL22" i="76"/>
  <c r="AL56" i="76" s="1"/>
  <c r="AJ13" i="53" s="1"/>
  <c r="AL50" i="75"/>
  <c r="AL52" i="75" s="1"/>
  <c r="AL49" i="75"/>
  <c r="AL22" i="75"/>
  <c r="AL56" i="75" s="1"/>
  <c r="AM50" i="74"/>
  <c r="AM52" i="74" s="1"/>
  <c r="AM22" i="74"/>
  <c r="AM56" i="74" s="1"/>
  <c r="AM49" i="74"/>
  <c r="AN44" i="72"/>
  <c r="AN48" i="72" s="1"/>
  <c r="AM49" i="72"/>
  <c r="AM22" i="72"/>
  <c r="AM56" i="72" s="1"/>
  <c r="AM50" i="72"/>
  <c r="AM52" i="72" s="1"/>
  <c r="AO48" i="74" l="1"/>
  <c r="E48" i="74" s="1"/>
  <c r="E44" i="74"/>
  <c r="AO48" i="76"/>
  <c r="E48" i="76" s="1"/>
  <c r="E44" i="76"/>
  <c r="AO48" i="72"/>
  <c r="E48" i="72" s="1"/>
  <c r="E44" i="72"/>
  <c r="AO52" i="86"/>
  <c r="E52" i="86" s="1"/>
  <c r="E50" i="86"/>
  <c r="AN56" i="86"/>
  <c r="AO22" i="86"/>
  <c r="AO56" i="86" s="1"/>
  <c r="AO49" i="86"/>
  <c r="E49" i="86" s="1"/>
  <c r="AL56" i="84"/>
  <c r="AJ17" i="82" s="1"/>
  <c r="AM50" i="84"/>
  <c r="AM52" i="84" s="1"/>
  <c r="AM22" i="84"/>
  <c r="AM49" i="84"/>
  <c r="AL56" i="80"/>
  <c r="AJ15" i="82" s="1"/>
  <c r="AM50" i="80"/>
  <c r="AM52" i="80" s="1"/>
  <c r="AM22" i="80"/>
  <c r="AM49" i="80"/>
  <c r="AJ18" i="82"/>
  <c r="AJ14" i="53"/>
  <c r="AJ11" i="54"/>
  <c r="AK9" i="54"/>
  <c r="AK12" i="53"/>
  <c r="AN56" i="83"/>
  <c r="AL16" i="82" s="1"/>
  <c r="AO50" i="83"/>
  <c r="AO49" i="83"/>
  <c r="E49" i="83" s="1"/>
  <c r="AO22" i="83"/>
  <c r="AO56" i="83" s="1"/>
  <c r="AM16" i="82" s="1"/>
  <c r="AN56" i="81"/>
  <c r="AL14" i="82" s="1"/>
  <c r="AO50" i="81"/>
  <c r="AO49" i="81"/>
  <c r="E49" i="81" s="1"/>
  <c r="AO22" i="81"/>
  <c r="AO56" i="81" s="1"/>
  <c r="AM14" i="82" s="1"/>
  <c r="AO49" i="77"/>
  <c r="E49" i="77" s="1"/>
  <c r="AO50" i="77"/>
  <c r="AO22" i="77"/>
  <c r="AO56" i="77" s="1"/>
  <c r="AM10" i="54" s="1"/>
  <c r="AM22" i="76"/>
  <c r="AM56" i="76" s="1"/>
  <c r="AK13" i="53" s="1"/>
  <c r="AM50" i="76"/>
  <c r="AM52" i="76" s="1"/>
  <c r="AM49" i="76"/>
  <c r="AM50" i="75"/>
  <c r="AM52" i="75" s="1"/>
  <c r="AM22" i="75"/>
  <c r="AM56" i="75" s="1"/>
  <c r="AM49" i="75"/>
  <c r="AN50" i="74"/>
  <c r="AN52" i="74" s="1"/>
  <c r="AN49" i="74"/>
  <c r="AN22" i="74"/>
  <c r="AN56" i="74" s="1"/>
  <c r="AN49" i="72"/>
  <c r="AN50" i="72"/>
  <c r="AN52" i="72" s="1"/>
  <c r="AN22" i="72"/>
  <c r="AN56" i="72" s="1"/>
  <c r="AO52" i="81" l="1"/>
  <c r="E52" i="81" s="1"/>
  <c r="E50" i="81"/>
  <c r="AO52" i="77"/>
  <c r="E52" i="77" s="1"/>
  <c r="E50" i="77"/>
  <c r="AO52" i="83"/>
  <c r="E52" i="83" s="1"/>
  <c r="E50" i="83"/>
  <c r="AN49" i="84"/>
  <c r="AM56" i="84"/>
  <c r="AK17" i="82" s="1"/>
  <c r="AN50" i="84"/>
  <c r="AN52" i="84" s="1"/>
  <c r="AN22" i="84"/>
  <c r="AN49" i="80"/>
  <c r="AM56" i="80"/>
  <c r="AK15" i="82" s="1"/>
  <c r="AN50" i="80"/>
  <c r="AN52" i="80" s="1"/>
  <c r="AN22" i="80"/>
  <c r="AL9" i="54"/>
  <c r="AL12" i="53"/>
  <c r="AK18" i="82"/>
  <c r="AK14" i="53"/>
  <c r="AK11" i="54"/>
  <c r="AN49" i="76"/>
  <c r="AN22" i="76"/>
  <c r="AN56" i="76" s="1"/>
  <c r="AL13" i="53" s="1"/>
  <c r="AN50" i="76"/>
  <c r="AN52" i="76" s="1"/>
  <c r="AN50" i="75"/>
  <c r="AN52" i="75" s="1"/>
  <c r="AN49" i="75"/>
  <c r="AN22" i="75"/>
  <c r="AN56" i="75" s="1"/>
  <c r="AL18" i="82" s="1"/>
  <c r="AO49" i="74"/>
  <c r="E49" i="74" s="1"/>
  <c r="AO22" i="74"/>
  <c r="AO56" i="74" s="1"/>
  <c r="AO50" i="74"/>
  <c r="AO22" i="72"/>
  <c r="AO56" i="72" s="1"/>
  <c r="AO50" i="72"/>
  <c r="AO49" i="72"/>
  <c r="E49" i="72" s="1"/>
  <c r="AO52" i="72" l="1"/>
  <c r="E52" i="72" s="1"/>
  <c r="E50" i="72"/>
  <c r="AO52" i="74"/>
  <c r="E52" i="74" s="1"/>
  <c r="E50" i="74"/>
  <c r="AM9" i="54"/>
  <c r="AM12" i="53"/>
  <c r="AN56" i="80"/>
  <c r="AL15" i="82" s="1"/>
  <c r="AO50" i="80"/>
  <c r="AO49" i="80"/>
  <c r="E49" i="80" s="1"/>
  <c r="AO22" i="80"/>
  <c r="AO56" i="80" s="1"/>
  <c r="AM15" i="82" s="1"/>
  <c r="AL14" i="53"/>
  <c r="AL11" i="54"/>
  <c r="AN56" i="84"/>
  <c r="AL17" i="82" s="1"/>
  <c r="AO50" i="84"/>
  <c r="AO49" i="84"/>
  <c r="E49" i="84" s="1"/>
  <c r="AO22" i="84"/>
  <c r="AO56" i="84" s="1"/>
  <c r="AM17" i="82" s="1"/>
  <c r="AO49" i="76"/>
  <c r="E49" i="76" s="1"/>
  <c r="AO50" i="76"/>
  <c r="AO22" i="76"/>
  <c r="AO56" i="76" s="1"/>
  <c r="AM13" i="53" s="1"/>
  <c r="AO49" i="75"/>
  <c r="E49" i="75" s="1"/>
  <c r="AO50" i="75"/>
  <c r="AO22" i="75"/>
  <c r="AO56" i="75" s="1"/>
  <c r="AM18" i="82" s="1"/>
  <c r="AO52" i="80" l="1"/>
  <c r="E52" i="80" s="1"/>
  <c r="E50" i="80"/>
  <c r="AO52" i="76"/>
  <c r="E52" i="76" s="1"/>
  <c r="E50" i="76"/>
  <c r="AO52" i="84"/>
  <c r="E52" i="84" s="1"/>
  <c r="E50" i="84"/>
  <c r="AO52" i="75"/>
  <c r="E52" i="75" s="1"/>
  <c r="E50" i="75"/>
  <c r="AM11" i="54"/>
  <c r="AM14" i="53"/>
  <c r="I12" i="54" l="1"/>
  <c r="Y12" i="54"/>
  <c r="AG12" i="54"/>
  <c r="K12" i="54"/>
  <c r="J12" i="54"/>
  <c r="R12" i="54"/>
  <c r="Z12" i="54"/>
  <c r="AH12" i="54"/>
  <c r="Q12" i="54"/>
  <c r="AJ12" i="54"/>
  <c r="AD12" i="54"/>
  <c r="AK12" i="54"/>
  <c r="N12" i="54"/>
  <c r="AL12" i="54"/>
  <c r="H12" i="54"/>
  <c r="F12" i="54"/>
  <c r="V12" i="54"/>
  <c r="L12" i="54"/>
  <c r="S12" i="54"/>
  <c r="AA12" i="54"/>
  <c r="AI12" i="54"/>
  <c r="P12" i="54"/>
  <c r="X12" i="54"/>
  <c r="AF12" i="54"/>
  <c r="T12" i="54"/>
  <c r="U12" i="54"/>
  <c r="D12" i="54"/>
  <c r="G12" i="54"/>
  <c r="O12" i="54"/>
  <c r="W12" i="54"/>
  <c r="AE12" i="54"/>
  <c r="AM12" i="54"/>
  <c r="E12" i="54"/>
  <c r="AB12" i="54"/>
  <c r="AC12" i="54"/>
  <c r="M12" i="54"/>
  <c r="D15" i="53"/>
  <c r="D16" i="53"/>
  <c r="J6" i="1" l="1"/>
  <c r="K6" i="1" s="1"/>
  <c r="J5" i="1"/>
  <c r="K5" i="1" s="1"/>
  <c r="J4" i="1"/>
  <c r="K4" i="1" s="1"/>
  <c r="K44" i="71" l="1"/>
  <c r="K48" i="71" s="1"/>
  <c r="I44" i="71"/>
  <c r="I48" i="71" s="1"/>
  <c r="V44" i="71"/>
  <c r="V48" i="71" s="1"/>
  <c r="T44" i="71"/>
  <c r="T48" i="71" s="1"/>
  <c r="R44" i="71"/>
  <c r="R48" i="71" s="1"/>
  <c r="P44" i="71"/>
  <c r="P48" i="71" s="1"/>
  <c r="N44" i="71"/>
  <c r="N48" i="71" s="1"/>
  <c r="H44" i="71"/>
  <c r="H48" i="71" s="1"/>
  <c r="Q44" i="71"/>
  <c r="Q48" i="71" s="1"/>
  <c r="U44" i="71"/>
  <c r="U48" i="71" s="1"/>
  <c r="J44" i="71"/>
  <c r="J48" i="71" s="1"/>
  <c r="S44" i="71"/>
  <c r="S48" i="71" s="1"/>
  <c r="O44" i="71"/>
  <c r="O48" i="71" s="1"/>
  <c r="M44" i="71"/>
  <c r="M48" i="71" s="1"/>
  <c r="L44" i="71"/>
  <c r="L48" i="71" s="1"/>
  <c r="G44" i="71"/>
  <c r="G48" i="71" l="1"/>
  <c r="E48" i="71" s="1"/>
  <c r="E44" i="71"/>
  <c r="G22" i="71"/>
  <c r="G56" i="71" s="1"/>
  <c r="E11" i="53" s="1"/>
  <c r="E15" i="53" l="1"/>
  <c r="E16" i="53"/>
  <c r="H22" i="71"/>
  <c r="H56" i="71" s="1"/>
  <c r="F11" i="53" s="1"/>
  <c r="H50" i="71"/>
  <c r="H49" i="71"/>
  <c r="H52" i="71" l="1"/>
  <c r="F15" i="53"/>
  <c r="F16" i="53"/>
  <c r="I50" i="71"/>
  <c r="I52" i="71" s="1"/>
  <c r="I22" i="71"/>
  <c r="I56" i="71" s="1"/>
  <c r="G11" i="53" s="1"/>
  <c r="I49" i="71"/>
  <c r="G16" i="53" l="1"/>
  <c r="G15" i="53"/>
  <c r="J22" i="71"/>
  <c r="J56" i="71" s="1"/>
  <c r="H11" i="53" s="1"/>
  <c r="J49" i="71"/>
  <c r="J50" i="71"/>
  <c r="J52" i="71" s="1"/>
  <c r="H15" i="53" l="1"/>
  <c r="H16" i="53"/>
  <c r="K49" i="71"/>
  <c r="K50" i="71"/>
  <c r="K52" i="71" s="1"/>
  <c r="K22" i="71"/>
  <c r="K56" i="71" s="1"/>
  <c r="I11" i="53" s="1"/>
  <c r="I16" i="53" l="1"/>
  <c r="I15" i="53"/>
  <c r="L22" i="71"/>
  <c r="L56" i="71" s="1"/>
  <c r="J11" i="53" s="1"/>
  <c r="L49" i="71"/>
  <c r="L50" i="71"/>
  <c r="L52" i="71" s="1"/>
  <c r="J15" i="53" l="1"/>
  <c r="J16" i="53"/>
  <c r="M50" i="71"/>
  <c r="M52" i="71" s="1"/>
  <c r="M22" i="71"/>
  <c r="M56" i="71" s="1"/>
  <c r="K11" i="53" s="1"/>
  <c r="M49" i="71"/>
  <c r="K16" i="53" l="1"/>
  <c r="K15" i="53"/>
  <c r="N22" i="71"/>
  <c r="N56" i="71" s="1"/>
  <c r="L11" i="53" s="1"/>
  <c r="N49" i="71"/>
  <c r="N50" i="71"/>
  <c r="N52" i="71" s="1"/>
  <c r="L16" i="53" l="1"/>
  <c r="L15" i="53"/>
  <c r="O22" i="71"/>
  <c r="O56" i="71" s="1"/>
  <c r="M11" i="53" s="1"/>
  <c r="O50" i="71"/>
  <c r="O52" i="71" s="1"/>
  <c r="O49" i="71"/>
  <c r="M15" i="53" l="1"/>
  <c r="M16" i="53"/>
  <c r="P22" i="71"/>
  <c r="P56" i="71" s="1"/>
  <c r="N11" i="53" s="1"/>
  <c r="P50" i="71"/>
  <c r="P52" i="71" s="1"/>
  <c r="P49" i="71"/>
  <c r="N16" i="53" l="1"/>
  <c r="N15" i="53"/>
  <c r="Q50" i="71"/>
  <c r="Q52" i="71" s="1"/>
  <c r="Q22" i="71"/>
  <c r="Q56" i="71" s="1"/>
  <c r="O11" i="53" s="1"/>
  <c r="Q49" i="71"/>
  <c r="O15" i="53" l="1"/>
  <c r="O16" i="53"/>
  <c r="R49" i="71"/>
  <c r="R50" i="71"/>
  <c r="R52" i="71" s="1"/>
  <c r="R22" i="71"/>
  <c r="R56" i="71" s="1"/>
  <c r="P11" i="53" s="1"/>
  <c r="P16" i="53" l="1"/>
  <c r="P15" i="53"/>
  <c r="S49" i="71"/>
  <c r="S50" i="71"/>
  <c r="S52" i="71" s="1"/>
  <c r="S22" i="71"/>
  <c r="S56" i="71" s="1"/>
  <c r="Q11" i="53" s="1"/>
  <c r="Q16" i="53" l="1"/>
  <c r="Q15" i="53"/>
  <c r="T50" i="71"/>
  <c r="T52" i="71" s="1"/>
  <c r="T49" i="71"/>
  <c r="T22" i="71"/>
  <c r="T56" i="71" s="1"/>
  <c r="R11" i="53" s="1"/>
  <c r="R15" i="53" l="1"/>
  <c r="R16" i="53"/>
  <c r="U22" i="71"/>
  <c r="U56" i="71" s="1"/>
  <c r="S11" i="53" s="1"/>
  <c r="U50" i="71"/>
  <c r="U52" i="71" s="1"/>
  <c r="U49" i="71"/>
  <c r="S16" i="53" l="1"/>
  <c r="S15" i="53"/>
  <c r="V49" i="71"/>
  <c r="V22" i="71"/>
  <c r="V56" i="71" s="1"/>
  <c r="T11" i="53" s="1"/>
  <c r="V50" i="71"/>
  <c r="V52" i="71" s="1"/>
  <c r="T15" i="53" l="1"/>
  <c r="T16" i="53"/>
  <c r="W22" i="71"/>
  <c r="W56" i="71" s="1"/>
  <c r="U11" i="53" s="1"/>
  <c r="W49" i="71"/>
  <c r="W50" i="71"/>
  <c r="W52" i="71" s="1"/>
  <c r="U15" i="53" l="1"/>
  <c r="U16" i="53"/>
  <c r="X49" i="71"/>
  <c r="X50" i="71"/>
  <c r="X52" i="71" s="1"/>
  <c r="X22" i="71"/>
  <c r="X56" i="71" s="1"/>
  <c r="V11" i="53" s="1"/>
  <c r="V15" i="53" l="1"/>
  <c r="V16" i="53"/>
  <c r="Y50" i="71"/>
  <c r="Y52" i="71" s="1"/>
  <c r="Y49" i="71"/>
  <c r="Y22" i="71"/>
  <c r="Y56" i="71" s="1"/>
  <c r="W11" i="53" s="1"/>
  <c r="W15" i="53" l="1"/>
  <c r="W16" i="53"/>
  <c r="Z49" i="71"/>
  <c r="Z22" i="71"/>
  <c r="Z56" i="71" s="1"/>
  <c r="X11" i="53" s="1"/>
  <c r="Z50" i="71"/>
  <c r="Z52" i="71" s="1"/>
  <c r="X15" i="53" l="1"/>
  <c r="X16" i="53"/>
  <c r="AA49" i="71"/>
  <c r="AA22" i="71"/>
  <c r="AA56" i="71" s="1"/>
  <c r="Y11" i="53" s="1"/>
  <c r="AA50" i="71"/>
  <c r="AA52" i="71" s="1"/>
  <c r="Y15" i="53" l="1"/>
  <c r="Y16" i="53"/>
  <c r="AB50" i="71"/>
  <c r="AB52" i="71" s="1"/>
  <c r="AB49" i="71"/>
  <c r="AB22" i="71"/>
  <c r="AB56" i="71" s="1"/>
  <c r="Z11" i="53" s="1"/>
  <c r="Z15" i="53" l="1"/>
  <c r="Z16" i="53"/>
  <c r="AC50" i="71"/>
  <c r="AC52" i="71" s="1"/>
  <c r="AC22" i="71"/>
  <c r="AC56" i="71" s="1"/>
  <c r="AA11" i="53" s="1"/>
  <c r="AC49" i="71"/>
  <c r="AA15" i="53" l="1"/>
  <c r="AA16" i="53"/>
  <c r="AD22" i="71"/>
  <c r="AD56" i="71" s="1"/>
  <c r="AB11" i="53" s="1"/>
  <c r="AD49" i="71"/>
  <c r="AD50" i="71"/>
  <c r="AD52" i="71" s="1"/>
  <c r="AE50" i="71" l="1"/>
  <c r="AE52" i="71" s="1"/>
  <c r="AE22" i="71"/>
  <c r="AE56" i="71" s="1"/>
  <c r="AC11" i="53" s="1"/>
  <c r="AE49" i="71"/>
  <c r="AF22" i="71" l="1"/>
  <c r="AF56" i="71" s="1"/>
  <c r="AD11" i="53" s="1"/>
  <c r="AF49" i="71"/>
  <c r="AF50" i="71"/>
  <c r="AF52" i="71" s="1"/>
  <c r="AG22" i="71" l="1"/>
  <c r="AG56" i="71" s="1"/>
  <c r="AE11" i="53" s="1"/>
  <c r="AG50" i="71"/>
  <c r="AG52" i="71" s="1"/>
  <c r="AG49" i="71"/>
  <c r="AH49" i="71" l="1"/>
  <c r="AH50" i="71"/>
  <c r="AH52" i="71" s="1"/>
  <c r="AH22" i="71"/>
  <c r="AH56" i="71" s="1"/>
  <c r="AF11" i="53" s="1"/>
  <c r="AI22" i="71" l="1"/>
  <c r="AI56" i="71" s="1"/>
  <c r="AG11" i="53" s="1"/>
  <c r="AI49" i="71"/>
  <c r="AI50" i="71"/>
  <c r="AI52" i="71" s="1"/>
  <c r="AJ22" i="71" l="1"/>
  <c r="AJ56" i="71" s="1"/>
  <c r="AH11" i="53" s="1"/>
  <c r="AJ50" i="71"/>
  <c r="AJ52" i="71" s="1"/>
  <c r="AJ49" i="71"/>
  <c r="AK22" i="71" l="1"/>
  <c r="AK56" i="71" s="1"/>
  <c r="AI11" i="53" s="1"/>
  <c r="AK49" i="71"/>
  <c r="AK50" i="71"/>
  <c r="AK52" i="71" s="1"/>
  <c r="AL22" i="71" l="1"/>
  <c r="AL56" i="71" s="1"/>
  <c r="AJ11" i="53" s="1"/>
  <c r="AL50" i="71"/>
  <c r="AL52" i="71" s="1"/>
  <c r="AL49" i="71"/>
  <c r="AM22" i="71" l="1"/>
  <c r="AM56" i="71" s="1"/>
  <c r="AK11" i="53" s="1"/>
  <c r="AM49" i="71"/>
  <c r="AM50" i="71"/>
  <c r="AM52" i="71" s="1"/>
  <c r="AN50" i="71" l="1"/>
  <c r="AN52" i="71" s="1"/>
  <c r="AN49" i="71"/>
  <c r="AN22" i="71"/>
  <c r="AN56" i="71" s="1"/>
  <c r="AL11" i="53" s="1"/>
  <c r="AO49" i="71" l="1"/>
  <c r="E49" i="71" s="1"/>
  <c r="AO22" i="71"/>
  <c r="AO56" i="71" s="1"/>
  <c r="AM11" i="53" s="1"/>
  <c r="AO50" i="71"/>
  <c r="AO52" i="71" l="1"/>
  <c r="E52" i="71" s="1"/>
  <c r="E50" i="71"/>
  <c r="E18" i="53"/>
  <c r="E15" i="54"/>
  <c r="E20" i="53"/>
  <c r="E23" i="53" s="1"/>
  <c r="E14" i="54"/>
  <c r="E16" i="54"/>
  <c r="E19" i="53"/>
  <c r="G55" i="74"/>
  <c r="G55" i="77"/>
  <c r="E5" i="54"/>
  <c r="G55" i="81"/>
  <c r="E4" i="82"/>
  <c r="G55" i="80"/>
  <c r="G55" i="83"/>
  <c r="G55" i="75"/>
  <c r="E5" i="42"/>
  <c r="G55" i="84"/>
  <c r="E20" i="82"/>
  <c r="E6" i="53"/>
  <c r="E27" i="53" s="1"/>
  <c r="E21" i="82"/>
  <c r="E21" i="53"/>
  <c r="E24" i="82"/>
  <c r="E7" i="36"/>
  <c r="E23" i="82"/>
  <c r="E22" i="82"/>
  <c r="G55" i="86"/>
  <c r="E4" i="54"/>
  <c r="E4" i="42"/>
  <c r="E8" i="82" l="1"/>
  <c r="E6" i="82"/>
  <c r="E6" i="54"/>
  <c r="E7" i="53"/>
  <c r="E22" i="53"/>
  <c r="E5" i="82"/>
  <c r="E10" i="82" s="1"/>
  <c r="E5" i="53"/>
  <c r="E9" i="53" s="1"/>
  <c r="G55" i="72"/>
  <c r="G55" i="76"/>
  <c r="E7" i="82"/>
  <c r="E12" i="82" s="1"/>
  <c r="E21" i="54"/>
  <c r="E19" i="54"/>
  <c r="E20" i="54"/>
  <c r="E25" i="53"/>
  <c r="E7" i="54"/>
  <c r="E4" i="53"/>
  <c r="E8" i="53" s="1"/>
  <c r="G55" i="71"/>
  <c r="E17" i="54"/>
  <c r="I22" i="82"/>
  <c r="M55" i="86"/>
  <c r="L55" i="74"/>
  <c r="S55" i="86"/>
  <c r="S55" i="74"/>
  <c r="I55" i="86"/>
  <c r="H5" i="82"/>
  <c r="N20" i="82"/>
  <c r="Q55" i="86"/>
  <c r="J7" i="82"/>
  <c r="Q55" i="74"/>
  <c r="O55" i="80"/>
  <c r="H7" i="36"/>
  <c r="I20" i="82"/>
  <c r="K55" i="86"/>
  <c r="G7" i="36"/>
  <c r="H21" i="82"/>
  <c r="M55" i="74"/>
  <c r="I23" i="82"/>
  <c r="N55" i="81"/>
  <c r="L7" i="36"/>
  <c r="K6" i="53"/>
  <c r="L4" i="82"/>
  <c r="M5" i="82"/>
  <c r="H20" i="82"/>
  <c r="G21" i="82"/>
  <c r="F21" i="82"/>
  <c r="E51" i="80"/>
  <c r="J55" i="74"/>
  <c r="I55" i="74"/>
  <c r="G23" i="82"/>
  <c r="K22" i="82"/>
  <c r="K7" i="36"/>
  <c r="L20" i="82"/>
  <c r="K4" i="82"/>
  <c r="M55" i="81"/>
  <c r="N55" i="74"/>
  <c r="K55" i="84"/>
  <c r="I7" i="82"/>
  <c r="J21" i="82"/>
  <c r="K55" i="81"/>
  <c r="O55" i="74"/>
  <c r="J6" i="82"/>
  <c r="N55" i="83"/>
  <c r="L6" i="82"/>
  <c r="G22" i="82"/>
  <c r="H55" i="76"/>
  <c r="F6" i="53"/>
  <c r="H55" i="80"/>
  <c r="G6" i="54"/>
  <c r="G8" i="82"/>
  <c r="G12" i="82" s="1"/>
  <c r="J4" i="82"/>
  <c r="J9" i="82" s="1"/>
  <c r="L55" i="81"/>
  <c r="I55" i="84"/>
  <c r="H6" i="54"/>
  <c r="H7" i="53"/>
  <c r="H5" i="42"/>
  <c r="J55" i="75"/>
  <c r="H8" i="82"/>
  <c r="O55" i="86"/>
  <c r="K5" i="82"/>
  <c r="M55" i="80"/>
  <c r="I4" i="82"/>
  <c r="M7" i="36"/>
  <c r="N7" i="36"/>
  <c r="O22" i="82"/>
  <c r="L7" i="82"/>
  <c r="F7" i="82"/>
  <c r="G20" i="82"/>
  <c r="J55" i="86"/>
  <c r="F4" i="82"/>
  <c r="I7" i="36"/>
  <c r="I55" i="76"/>
  <c r="G6" i="53"/>
  <c r="J22" i="82"/>
  <c r="H23" i="82"/>
  <c r="J20" i="82"/>
  <c r="G7" i="82"/>
  <c r="J55" i="76"/>
  <c r="H6" i="53"/>
  <c r="L22" i="82"/>
  <c r="K55" i="76"/>
  <c r="I6" i="53"/>
  <c r="L55" i="75"/>
  <c r="J8" i="82"/>
  <c r="I5" i="82"/>
  <c r="K55" i="80"/>
  <c r="K21" i="82"/>
  <c r="K23" i="82"/>
  <c r="N55" i="86"/>
  <c r="K8" i="82"/>
  <c r="K5" i="42"/>
  <c r="K6" i="54"/>
  <c r="K7" i="53"/>
  <c r="M55" i="75"/>
  <c r="P55" i="74"/>
  <c r="M22" i="82"/>
  <c r="E51" i="86"/>
  <c r="E51" i="83"/>
  <c r="F22" i="82"/>
  <c r="E51" i="84"/>
  <c r="F23" i="82"/>
  <c r="H22" i="82"/>
  <c r="E51" i="81"/>
  <c r="F20" i="82"/>
  <c r="H55" i="75"/>
  <c r="F7" i="53"/>
  <c r="K55" i="74"/>
  <c r="I55" i="80"/>
  <c r="G5" i="82"/>
  <c r="K20" i="82"/>
  <c r="J7" i="36"/>
  <c r="I6" i="82"/>
  <c r="I55" i="81"/>
  <c r="G6" i="82"/>
  <c r="G11" i="82" s="1"/>
  <c r="L55" i="86"/>
  <c r="J55" i="83"/>
  <c r="J23" i="82"/>
  <c r="I5" i="42"/>
  <c r="I7" i="53"/>
  <c r="I21" i="82"/>
  <c r="H7" i="82"/>
  <c r="H12" i="82" s="1"/>
  <c r="J55" i="84"/>
  <c r="J55" i="81"/>
  <c r="L21" i="82"/>
  <c r="L23" i="82"/>
  <c r="L55" i="76"/>
  <c r="J6" i="53"/>
  <c r="P55" i="86"/>
  <c r="N22" i="82"/>
  <c r="M21" i="82"/>
  <c r="L8" i="82"/>
  <c r="L11" i="82" s="1"/>
  <c r="M20" i="82"/>
  <c r="J5" i="82"/>
  <c r="L55" i="80"/>
  <c r="K6" i="82"/>
  <c r="M23" i="82"/>
  <c r="N55" i="80"/>
  <c r="R55" i="86"/>
  <c r="N55" i="76"/>
  <c r="L6" i="53"/>
  <c r="K7" i="82"/>
  <c r="M5" i="42"/>
  <c r="M6" i="54"/>
  <c r="M8" i="82"/>
  <c r="O55" i="75"/>
  <c r="T55" i="86"/>
  <c r="P22" i="82"/>
  <c r="T55" i="74"/>
  <c r="V55" i="86"/>
  <c r="U55" i="74"/>
  <c r="T55" i="84"/>
  <c r="Y55" i="86"/>
  <c r="Z55" i="74"/>
  <c r="AC55" i="74"/>
  <c r="X55" i="74"/>
  <c r="R7" i="82"/>
  <c r="AC55" i="86"/>
  <c r="W23" i="82"/>
  <c r="Y55" i="84"/>
  <c r="AD55" i="74"/>
  <c r="O55" i="83"/>
  <c r="M6" i="82"/>
  <c r="M7" i="82"/>
  <c r="M12" i="82" s="1"/>
  <c r="O23" i="82"/>
  <c r="P55" i="81"/>
  <c r="R23" i="82"/>
  <c r="W55" i="86"/>
  <c r="W55" i="74"/>
  <c r="Z55" i="86"/>
  <c r="Y55" i="74"/>
  <c r="T7" i="82"/>
  <c r="W55" i="81"/>
  <c r="U4" i="82"/>
  <c r="Z55" i="83"/>
  <c r="X6" i="82"/>
  <c r="Y55" i="80"/>
  <c r="W5" i="82"/>
  <c r="AA55" i="80"/>
  <c r="Y5" i="82"/>
  <c r="AA20" i="82"/>
  <c r="R55" i="74"/>
  <c r="N5" i="82"/>
  <c r="P55" i="80"/>
  <c r="O55" i="81"/>
  <c r="Q22" i="82"/>
  <c r="R55" i="80"/>
  <c r="R55" i="76"/>
  <c r="P5" i="82"/>
  <c r="V55" i="84"/>
  <c r="U55" i="80"/>
  <c r="V22" i="82"/>
  <c r="S5" i="82"/>
  <c r="V55" i="76"/>
  <c r="T6" i="53"/>
  <c r="AA55" i="86"/>
  <c r="V55" i="83"/>
  <c r="X55" i="76"/>
  <c r="V6" i="53"/>
  <c r="Y22" i="82"/>
  <c r="Y55" i="81"/>
  <c r="AA4" i="82"/>
  <c r="AC55" i="81"/>
  <c r="AC55" i="83"/>
  <c r="AA6" i="82"/>
  <c r="AA23" i="82"/>
  <c r="AF55" i="86"/>
  <c r="Q20" i="82"/>
  <c r="N21" i="82"/>
  <c r="R55" i="81"/>
  <c r="N23" i="82"/>
  <c r="P55" i="84"/>
  <c r="Q55" i="83"/>
  <c r="O6" i="82"/>
  <c r="S55" i="76"/>
  <c r="R6" i="53"/>
  <c r="T55" i="76"/>
  <c r="S21" i="82"/>
  <c r="U22" i="82"/>
  <c r="U21" i="82"/>
  <c r="U5" i="82"/>
  <c r="T6" i="82"/>
  <c r="X55" i="84"/>
  <c r="Y24" i="82"/>
  <c r="Y16" i="54"/>
  <c r="Y21" i="53"/>
  <c r="AA22" i="82"/>
  <c r="AA55" i="83"/>
  <c r="Z55" i="80"/>
  <c r="X5" i="82"/>
  <c r="Z22" i="82"/>
  <c r="W4" i="82"/>
  <c r="AE55" i="86"/>
  <c r="AC55" i="84"/>
  <c r="M6" i="53"/>
  <c r="O55" i="76"/>
  <c r="P20" i="82"/>
  <c r="O21" i="82"/>
  <c r="Q55" i="84"/>
  <c r="T22" i="82"/>
  <c r="S4" i="82"/>
  <c r="S23" i="82"/>
  <c r="R55" i="84"/>
  <c r="V55" i="74"/>
  <c r="T21" i="82"/>
  <c r="X55" i="86"/>
  <c r="S55" i="83"/>
  <c r="U55" i="75"/>
  <c r="S7" i="53"/>
  <c r="S8" i="82"/>
  <c r="X20" i="82"/>
  <c r="U55" i="84"/>
  <c r="X22" i="82"/>
  <c r="W21" i="82"/>
  <c r="V23" i="82"/>
  <c r="X4" i="82"/>
  <c r="Z55" i="81"/>
  <c r="W55" i="84"/>
  <c r="AA55" i="81"/>
  <c r="Z55" i="84"/>
  <c r="AB55" i="83"/>
  <c r="Z6" i="82"/>
  <c r="Y6" i="53"/>
  <c r="AA55" i="76"/>
  <c r="AB22" i="82"/>
  <c r="AB55" i="76"/>
  <c r="Z6" i="53"/>
  <c r="P55" i="75"/>
  <c r="R22" i="82"/>
  <c r="P55" i="76"/>
  <c r="Q55" i="80"/>
  <c r="O5" i="82"/>
  <c r="T55" i="81"/>
  <c r="P7" i="53"/>
  <c r="R55" i="75"/>
  <c r="P5" i="42"/>
  <c r="S55" i="80"/>
  <c r="P23" i="82"/>
  <c r="Q5" i="82"/>
  <c r="S20" i="82"/>
  <c r="S6" i="82"/>
  <c r="U55" i="83"/>
  <c r="R7" i="53"/>
  <c r="R8" i="82"/>
  <c r="R6" i="54"/>
  <c r="R5" i="42"/>
  <c r="T55" i="75"/>
  <c r="T4" i="82"/>
  <c r="T9" i="82" s="1"/>
  <c r="Q6" i="82"/>
  <c r="W20" i="82"/>
  <c r="T55" i="80"/>
  <c r="T7" i="53"/>
  <c r="T8" i="82"/>
  <c r="V55" i="75"/>
  <c r="U5" i="42"/>
  <c r="U7" i="53"/>
  <c r="U6" i="54"/>
  <c r="U23" i="82"/>
  <c r="AA55" i="74"/>
  <c r="Y21" i="82"/>
  <c r="Y23" i="82"/>
  <c r="X55" i="83"/>
  <c r="X24" i="82"/>
  <c r="X16" i="54"/>
  <c r="X21" i="53"/>
  <c r="Z20" i="82"/>
  <c r="Z21" i="82"/>
  <c r="AA55" i="84"/>
  <c r="Y7" i="82"/>
  <c r="AB55" i="80"/>
  <c r="Z5" i="82"/>
  <c r="Z23" i="82"/>
  <c r="AA8" i="82"/>
  <c r="AC55" i="75"/>
  <c r="AB6" i="82"/>
  <c r="AC55" i="76"/>
  <c r="AA6" i="53"/>
  <c r="AB20" i="82"/>
  <c r="O20" i="82"/>
  <c r="P6" i="82"/>
  <c r="R55" i="83"/>
  <c r="P21" i="82"/>
  <c r="Q23" i="82"/>
  <c r="U55" i="86"/>
  <c r="P55" i="83"/>
  <c r="O6" i="53"/>
  <c r="Q55" i="75"/>
  <c r="O5" i="42"/>
  <c r="O8" i="82"/>
  <c r="O10" i="82" s="1"/>
  <c r="O6" i="54"/>
  <c r="S55" i="84"/>
  <c r="R20" i="82"/>
  <c r="R6" i="82"/>
  <c r="T55" i="83"/>
  <c r="Q21" i="82"/>
  <c r="Q55" i="81"/>
  <c r="S55" i="75"/>
  <c r="U20" i="82"/>
  <c r="S22" i="82"/>
  <c r="R21" i="82"/>
  <c r="T20" i="82"/>
  <c r="Q4" i="82"/>
  <c r="S55" i="81"/>
  <c r="T23" i="82"/>
  <c r="W22" i="82"/>
  <c r="U55" i="76"/>
  <c r="S6" i="53"/>
  <c r="V21" i="82"/>
  <c r="V20" i="82"/>
  <c r="Y20" i="82"/>
  <c r="V55" i="80"/>
  <c r="U6" i="53"/>
  <c r="V6" i="54"/>
  <c r="V8" i="82"/>
  <c r="V5" i="42"/>
  <c r="X55" i="75"/>
  <c r="AB55" i="86"/>
  <c r="U6" i="82"/>
  <c r="W55" i="83"/>
  <c r="X21" i="82"/>
  <c r="X23" i="82"/>
  <c r="W7" i="53"/>
  <c r="W8" i="82"/>
  <c r="W5" i="42"/>
  <c r="Y55" i="75"/>
  <c r="V4" i="82"/>
  <c r="X55" i="80"/>
  <c r="AB55" i="74"/>
  <c r="Y55" i="76"/>
  <c r="W6" i="53"/>
  <c r="X5" i="42"/>
  <c r="Z55" i="75"/>
  <c r="Z4" i="82"/>
  <c r="W6" i="82"/>
  <c r="AD55" i="86"/>
  <c r="X6" i="53"/>
  <c r="Z24" i="82"/>
  <c r="Z16" i="54"/>
  <c r="Z21" i="53"/>
  <c r="Y6" i="54"/>
  <c r="Y7" i="53"/>
  <c r="Y5" i="42"/>
  <c r="AB55" i="84"/>
  <c r="AA21" i="53"/>
  <c r="AA24" i="82"/>
  <c r="AA16" i="54"/>
  <c r="Z8" i="82"/>
  <c r="Z7" i="53"/>
  <c r="AE55" i="74"/>
  <c r="AH55" i="74"/>
  <c r="O14" i="54"/>
  <c r="X4" i="54"/>
  <c r="O55" i="72"/>
  <c r="P21" i="53"/>
  <c r="P24" i="82"/>
  <c r="Y14" i="54"/>
  <c r="AG55" i="86"/>
  <c r="AL55" i="86"/>
  <c r="AK55" i="74"/>
  <c r="AO55" i="86"/>
  <c r="W14" i="54"/>
  <c r="AM14" i="54"/>
  <c r="W21" i="53"/>
  <c r="W24" i="82"/>
  <c r="G14" i="54"/>
  <c r="Z55" i="72"/>
  <c r="X5" i="53"/>
  <c r="X9" i="53" s="1"/>
  <c r="M4" i="54"/>
  <c r="M5" i="53"/>
  <c r="M9" i="53"/>
  <c r="G24" i="82"/>
  <c r="G21" i="53"/>
  <c r="P16" i="54"/>
  <c r="AD55" i="81"/>
  <c r="AB4" i="82"/>
  <c r="AB23" i="82"/>
  <c r="AD22" i="82"/>
  <c r="AF23" i="82"/>
  <c r="AG55" i="84"/>
  <c r="AE7" i="82"/>
  <c r="AJ22" i="82"/>
  <c r="AL55" i="83"/>
  <c r="AJ6" i="82"/>
  <c r="AM55" i="80"/>
  <c r="AK5" i="82"/>
  <c r="W16" i="54"/>
  <c r="AO55" i="74"/>
  <c r="Y27" i="53"/>
  <c r="Y20" i="53"/>
  <c r="F19" i="53"/>
  <c r="G16" i="54"/>
  <c r="G21" i="54" s="1"/>
  <c r="AG20" i="53"/>
  <c r="AD55" i="84"/>
  <c r="AB7" i="82"/>
  <c r="AF55" i="74"/>
  <c r="AG55" i="74"/>
  <c r="AF55" i="83"/>
  <c r="AD6" i="82"/>
  <c r="AB21" i="82"/>
  <c r="AH55" i="86"/>
  <c r="AJ55" i="86"/>
  <c r="AF24" i="82"/>
  <c r="AF16" i="54"/>
  <c r="AF21" i="53"/>
  <c r="AI20" i="82"/>
  <c r="AH24" i="82"/>
  <c r="AH16" i="54"/>
  <c r="AH21" i="53"/>
  <c r="AG4" i="82"/>
  <c r="AK55" i="83"/>
  <c r="AI6" i="82"/>
  <c r="AK20" i="82"/>
  <c r="AI5" i="82"/>
  <c r="AK55" i="80"/>
  <c r="AK24" i="82"/>
  <c r="AK21" i="53"/>
  <c r="AK16" i="54"/>
  <c r="AL55" i="84"/>
  <c r="AJ7" i="82"/>
  <c r="AN55" i="83"/>
  <c r="F7" i="36"/>
  <c r="E51" i="74"/>
  <c r="T24" i="82"/>
  <c r="T21" i="53"/>
  <c r="O4" i="42"/>
  <c r="N14" i="54"/>
  <c r="AD20" i="53"/>
  <c r="AC4" i="54"/>
  <c r="AD55" i="80"/>
  <c r="AB5" i="82"/>
  <c r="AC21" i="82"/>
  <c r="AH55" i="83"/>
  <c r="AF6" i="82"/>
  <c r="AJ20" i="82"/>
  <c r="AI55" i="74"/>
  <c r="AJ55" i="80"/>
  <c r="AM55" i="74"/>
  <c r="AJ55" i="75"/>
  <c r="AH8" i="82"/>
  <c r="AH6" i="54"/>
  <c r="AL55" i="81"/>
  <c r="AJ4" i="82"/>
  <c r="AJ23" i="82"/>
  <c r="AL5" i="54"/>
  <c r="AM6" i="82"/>
  <c r="AL24" i="82"/>
  <c r="AL21" i="53"/>
  <c r="AL16" i="54"/>
  <c r="AL5" i="82"/>
  <c r="AN55" i="80"/>
  <c r="T16" i="54"/>
  <c r="X14" i="54"/>
  <c r="X19" i="54" s="1"/>
  <c r="AL15" i="54"/>
  <c r="O20" i="53"/>
  <c r="O27" i="53" s="1"/>
  <c r="AH20" i="53"/>
  <c r="AK20" i="53"/>
  <c r="S21" i="53"/>
  <c r="S24" i="82"/>
  <c r="AC4" i="42"/>
  <c r="AC5" i="53"/>
  <c r="AC22" i="82"/>
  <c r="AD55" i="76"/>
  <c r="AD21" i="82"/>
  <c r="AE20" i="82"/>
  <c r="AE55" i="80"/>
  <c r="AC5" i="82"/>
  <c r="AE23" i="82"/>
  <c r="AF55" i="80"/>
  <c r="AD5" i="82"/>
  <c r="AH55" i="81"/>
  <c r="AG22" i="82"/>
  <c r="AE6" i="53"/>
  <c r="AE24" i="82"/>
  <c r="AE16" i="54"/>
  <c r="AE21" i="53"/>
  <c r="AF21" i="82"/>
  <c r="AF6" i="53"/>
  <c r="AI21" i="82"/>
  <c r="AG23" i="82"/>
  <c r="AJ55" i="76"/>
  <c r="AH6" i="53"/>
  <c r="AH27" i="53" s="1"/>
  <c r="AJ21" i="82"/>
  <c r="AK55" i="76"/>
  <c r="AI6" i="53"/>
  <c r="AM55" i="84"/>
  <c r="AL20" i="82"/>
  <c r="AM20" i="82"/>
  <c r="AM22" i="82"/>
  <c r="AL6" i="53"/>
  <c r="AN55" i="76"/>
  <c r="H55" i="74"/>
  <c r="H24" i="82"/>
  <c r="H21" i="53"/>
  <c r="O21" i="53"/>
  <c r="O24" i="82"/>
  <c r="P5" i="53"/>
  <c r="S16" i="54"/>
  <c r="AH5" i="54"/>
  <c r="L19" i="53"/>
  <c r="AE55" i="83"/>
  <c r="AC4" i="82"/>
  <c r="AE55" i="81"/>
  <c r="AA5" i="82"/>
  <c r="AC55" i="80"/>
  <c r="AD55" i="75"/>
  <c r="AC7" i="82"/>
  <c r="AE55" i="84"/>
  <c r="AG55" i="81"/>
  <c r="AE4" i="82"/>
  <c r="AF22" i="82"/>
  <c r="AF55" i="81"/>
  <c r="AD4" i="82"/>
  <c r="AC7" i="53"/>
  <c r="AC6" i="53"/>
  <c r="AE55" i="76"/>
  <c r="AE6" i="82"/>
  <c r="AG55" i="83"/>
  <c r="AD5" i="42"/>
  <c r="AD8" i="82"/>
  <c r="AF55" i="84"/>
  <c r="AD7" i="82"/>
  <c r="AE21" i="82"/>
  <c r="AK55" i="86"/>
  <c r="AJ55" i="74"/>
  <c r="AH20" i="82"/>
  <c r="AH6" i="82"/>
  <c r="AH55" i="80"/>
  <c r="AF5" i="82"/>
  <c r="AI55" i="86"/>
  <c r="AH21" i="82"/>
  <c r="AM55" i="86"/>
  <c r="AL55" i="74"/>
  <c r="AK22" i="82"/>
  <c r="AG21" i="82"/>
  <c r="AJ16" i="54"/>
  <c r="AJ21" i="53"/>
  <c r="AJ24" i="82"/>
  <c r="AK23" i="82"/>
  <c r="AJ5" i="82"/>
  <c r="AL55" i="80"/>
  <c r="AM55" i="83"/>
  <c r="AK6" i="82"/>
  <c r="AK55" i="75"/>
  <c r="AI8" i="82"/>
  <c r="AI6" i="54"/>
  <c r="AI7" i="53"/>
  <c r="AK55" i="72"/>
  <c r="AK5" i="53"/>
  <c r="AM55" i="72"/>
  <c r="AN55" i="81"/>
  <c r="AL4" i="82"/>
  <c r="AL4" i="54"/>
  <c r="AN55" i="72"/>
  <c r="AE14" i="54"/>
  <c r="AL23" i="82"/>
  <c r="K21" i="53"/>
  <c r="K24" i="82"/>
  <c r="H16" i="54"/>
  <c r="H21" i="54"/>
  <c r="O16" i="54"/>
  <c r="O21" i="54" s="1"/>
  <c r="R4" i="54"/>
  <c r="AK19" i="53"/>
  <c r="Z20" i="53"/>
  <c r="Z27" i="53"/>
  <c r="W27" i="53"/>
  <c r="W20" i="53"/>
  <c r="M19" i="53"/>
  <c r="M26" i="53"/>
  <c r="AD20" i="82"/>
  <c r="AB21" i="53"/>
  <c r="AB16" i="54"/>
  <c r="AB24" i="82"/>
  <c r="AC20" i="82"/>
  <c r="AA21" i="82"/>
  <c r="AD23" i="82"/>
  <c r="AC23" i="82"/>
  <c r="AF20" i="82"/>
  <c r="AD16" i="54"/>
  <c r="AD21" i="53"/>
  <c r="AD24" i="82"/>
  <c r="AC24" i="82"/>
  <c r="AC21" i="53"/>
  <c r="AC16" i="54"/>
  <c r="AE22" i="82"/>
  <c r="AH22" i="82"/>
  <c r="AG20" i="82"/>
  <c r="AF55" i="76"/>
  <c r="AD6" i="53"/>
  <c r="AD27" i="53" s="1"/>
  <c r="AG55" i="80"/>
  <c r="AE5" i="82"/>
  <c r="AI22" i="82"/>
  <c r="AE7" i="53"/>
  <c r="AE5" i="42"/>
  <c r="AE8" i="82"/>
  <c r="AF5" i="42"/>
  <c r="AF6" i="54"/>
  <c r="AF7" i="53"/>
  <c r="AH55" i="75"/>
  <c r="AH23" i="82"/>
  <c r="AI23" i="82"/>
  <c r="AG24" i="82"/>
  <c r="AG16" i="54"/>
  <c r="AG21" i="53"/>
  <c r="AI24" i="82"/>
  <c r="AI16" i="54"/>
  <c r="AI21" i="53"/>
  <c r="AK55" i="81"/>
  <c r="AI4" i="82"/>
  <c r="AL22" i="82"/>
  <c r="AG6" i="53"/>
  <c r="AI55" i="76"/>
  <c r="AN55" i="86"/>
  <c r="AG5" i="82"/>
  <c r="AI55" i="80"/>
  <c r="AJ55" i="84"/>
  <c r="AH7" i="82"/>
  <c r="AN55" i="74"/>
  <c r="AK21" i="82"/>
  <c r="AI7" i="82"/>
  <c r="AK55" i="84"/>
  <c r="AM55" i="81"/>
  <c r="AK4" i="82"/>
  <c r="AJ7" i="53"/>
  <c r="AL55" i="75"/>
  <c r="AJ6" i="54"/>
  <c r="AJ8" i="82"/>
  <c r="AL21" i="82"/>
  <c r="AL55" i="76"/>
  <c r="AJ6" i="53"/>
  <c r="AJ27" i="53" s="1"/>
  <c r="AM19" i="53"/>
  <c r="AJ5" i="53"/>
  <c r="AL55" i="72"/>
  <c r="AK6" i="54"/>
  <c r="AK8" i="82"/>
  <c r="AK7" i="53"/>
  <c r="AM55" i="75"/>
  <c r="AK6" i="53"/>
  <c r="AL8" i="82"/>
  <c r="AL7" i="53"/>
  <c r="AN55" i="75"/>
  <c r="AL6" i="54"/>
  <c r="AN55" i="84"/>
  <c r="K16" i="54"/>
  <c r="K21" i="54"/>
  <c r="AM21" i="82"/>
  <c r="AM15" i="54"/>
  <c r="AM17" i="54" s="1"/>
  <c r="V20" i="53"/>
  <c r="V27" i="53" s="1"/>
  <c r="P20" i="53"/>
  <c r="P23" i="53" s="1"/>
  <c r="AI15" i="54"/>
  <c r="AI17" i="54" s="1"/>
  <c r="R5" i="53"/>
  <c r="AK14" i="54"/>
  <c r="AK15" i="54"/>
  <c r="AK17" i="54" s="1"/>
  <c r="X20" i="53"/>
  <c r="X27" i="53"/>
  <c r="AC19" i="54"/>
  <c r="AC14" i="54"/>
  <c r="L16" i="54"/>
  <c r="Q16" i="54"/>
  <c r="AD19" i="53"/>
  <c r="F14" i="54"/>
  <c r="AG4" i="54"/>
  <c r="AI55" i="72"/>
  <c r="AJ20" i="53"/>
  <c r="AF14" i="54"/>
  <c r="AJ14" i="54"/>
  <c r="AI14" i="54"/>
  <c r="AM20" i="53"/>
  <c r="T55" i="77"/>
  <c r="AH55" i="77"/>
  <c r="K18" i="53"/>
  <c r="S18" i="53"/>
  <c r="AM23" i="82"/>
  <c r="AK55" i="77"/>
  <c r="AL19" i="53"/>
  <c r="V14" i="54"/>
  <c r="AG4" i="42"/>
  <c r="AG5" i="53"/>
  <c r="AG9" i="53" s="1"/>
  <c r="F21" i="53"/>
  <c r="E51" i="75"/>
  <c r="F24" i="82"/>
  <c r="T14" i="54"/>
  <c r="AG14" i="54"/>
  <c r="AG19" i="54" s="1"/>
  <c r="H14" i="54"/>
  <c r="H19" i="54" s="1"/>
  <c r="I21" i="53"/>
  <c r="I24" i="82"/>
  <c r="J24" i="82"/>
  <c r="J21" i="53"/>
  <c r="E51" i="77"/>
  <c r="M55" i="77"/>
  <c r="R5" i="54"/>
  <c r="AD55" i="77"/>
  <c r="AC55" i="77"/>
  <c r="AF5" i="54"/>
  <c r="J18" i="53"/>
  <c r="Z18" i="53"/>
  <c r="AB18" i="53"/>
  <c r="T5" i="53"/>
  <c r="R21" i="53"/>
  <c r="R24" i="82"/>
  <c r="AL20" i="53"/>
  <c r="AL27" i="53" s="1"/>
  <c r="V19" i="53"/>
  <c r="V22" i="53" s="1"/>
  <c r="R19" i="54"/>
  <c r="R14" i="54"/>
  <c r="AF4" i="42"/>
  <c r="AF5" i="53"/>
  <c r="AF9" i="53" s="1"/>
  <c r="AL14" i="54"/>
  <c r="AL19" i="54" s="1"/>
  <c r="L14" i="54"/>
  <c r="V5" i="53"/>
  <c r="AA14" i="54"/>
  <c r="Q4" i="42"/>
  <c r="F16" i="54"/>
  <c r="Q19" i="53"/>
  <c r="Q22" i="53"/>
  <c r="X19" i="53"/>
  <c r="X26" i="53" s="1"/>
  <c r="I16" i="54"/>
  <c r="J16" i="54"/>
  <c r="E51" i="76"/>
  <c r="I20" i="53"/>
  <c r="I27" i="53" s="1"/>
  <c r="J4" i="54"/>
  <c r="J5" i="53"/>
  <c r="J9" i="53" s="1"/>
  <c r="F15" i="54"/>
  <c r="F17" i="54" s="1"/>
  <c r="H17" i="54"/>
  <c r="H15" i="54"/>
  <c r="Q15" i="54"/>
  <c r="Q17" i="54" s="1"/>
  <c r="V55" i="77"/>
  <c r="X15" i="54"/>
  <c r="X17" i="54"/>
  <c r="Z15" i="54"/>
  <c r="AA5" i="54"/>
  <c r="AD15" i="54"/>
  <c r="G18" i="53"/>
  <c r="M18" i="53"/>
  <c r="N18" i="53"/>
  <c r="Q18" i="53"/>
  <c r="Y18" i="53"/>
  <c r="AA18" i="53"/>
  <c r="F5" i="53"/>
  <c r="F9" i="53" s="1"/>
  <c r="K4" i="42"/>
  <c r="R16" i="54"/>
  <c r="R21" i="54" s="1"/>
  <c r="P55" i="72"/>
  <c r="S4" i="54"/>
  <c r="L4" i="54"/>
  <c r="L19" i="54" s="1"/>
  <c r="N55" i="72"/>
  <c r="U24" i="82"/>
  <c r="U21" i="53"/>
  <c r="I19" i="53"/>
  <c r="I26" i="53" s="1"/>
  <c r="AA4" i="42"/>
  <c r="Q5" i="53"/>
  <c r="Q14" i="54"/>
  <c r="H4" i="42"/>
  <c r="H4" i="54"/>
  <c r="K27" i="53"/>
  <c r="K20" i="53"/>
  <c r="K23" i="53"/>
  <c r="AO55" i="77"/>
  <c r="AM5" i="54"/>
  <c r="AM20" i="54" s="1"/>
  <c r="J20" i="53"/>
  <c r="J27" i="53" s="1"/>
  <c r="F20" i="53"/>
  <c r="F27" i="53" s="1"/>
  <c r="AB20" i="53"/>
  <c r="AB23" i="53" s="1"/>
  <c r="AH19" i="53"/>
  <c r="L55" i="77"/>
  <c r="J5" i="54"/>
  <c r="N55" i="77"/>
  <c r="O17" i="54"/>
  <c r="O15" i="54"/>
  <c r="S15" i="54"/>
  <c r="S17" i="54" s="1"/>
  <c r="W15" i="54"/>
  <c r="W17" i="54" s="1"/>
  <c r="AB55" i="77"/>
  <c r="Z5" i="54"/>
  <c r="AF17" i="54"/>
  <c r="AF15" i="54"/>
  <c r="H18" i="53"/>
  <c r="L18" i="53"/>
  <c r="P18" i="53"/>
  <c r="U55" i="71"/>
  <c r="X18" i="53"/>
  <c r="X23" i="53" s="1"/>
  <c r="AE18" i="53"/>
  <c r="AD18" i="53"/>
  <c r="AE4" i="53"/>
  <c r="AE8" i="53" s="1"/>
  <c r="AG55" i="71"/>
  <c r="AH18" i="53"/>
  <c r="AK55" i="71"/>
  <c r="AI4" i="53"/>
  <c r="AI8" i="53" s="1"/>
  <c r="AJ4" i="53"/>
  <c r="AJ8" i="53" s="1"/>
  <c r="AN55" i="71"/>
  <c r="AL4" i="53"/>
  <c r="AL8" i="53" s="1"/>
  <c r="M55" i="72"/>
  <c r="K5" i="53"/>
  <c r="K9" i="53" s="1"/>
  <c r="P14" i="54"/>
  <c r="AO55" i="84"/>
  <c r="AE20" i="53"/>
  <c r="AE27" i="53"/>
  <c r="T19" i="53"/>
  <c r="N4" i="42"/>
  <c r="U55" i="72"/>
  <c r="S5" i="53"/>
  <c r="S9" i="53" s="1"/>
  <c r="L4" i="42"/>
  <c r="L5" i="53"/>
  <c r="L26" i="53" s="1"/>
  <c r="U16" i="54"/>
  <c r="U21" i="54" s="1"/>
  <c r="AB19" i="53"/>
  <c r="U14" i="54"/>
  <c r="AC55" i="72"/>
  <c r="AA5" i="53"/>
  <c r="AA9" i="53" s="1"/>
  <c r="J55" i="72"/>
  <c r="H5" i="53"/>
  <c r="H9" i="53" s="1"/>
  <c r="W19" i="53"/>
  <c r="AF55" i="72"/>
  <c r="AH20" i="54"/>
  <c r="AH15" i="54"/>
  <c r="AH17" i="54" s="1"/>
  <c r="M20" i="53"/>
  <c r="M27" i="53" s="1"/>
  <c r="M23" i="53"/>
  <c r="AC20" i="53"/>
  <c r="AC27" i="53" s="1"/>
  <c r="I14" i="54"/>
  <c r="AH14" i="54"/>
  <c r="I55" i="77"/>
  <c r="G5" i="54"/>
  <c r="K55" i="77"/>
  <c r="I5" i="54"/>
  <c r="I7" i="54" s="1"/>
  <c r="L15" i="54"/>
  <c r="L17" i="54" s="1"/>
  <c r="O55" i="77"/>
  <c r="R17" i="54"/>
  <c r="R15" i="54"/>
  <c r="I4" i="53"/>
  <c r="I8" i="53" s="1"/>
  <c r="O18" i="53"/>
  <c r="S4" i="53"/>
  <c r="S8" i="53" s="1"/>
  <c r="T18" i="53"/>
  <c r="T25" i="53" s="1"/>
  <c r="W18" i="53"/>
  <c r="W23" i="53" s="1"/>
  <c r="E51" i="71"/>
  <c r="Y55" i="72"/>
  <c r="W4" i="42"/>
  <c r="AO55" i="72"/>
  <c r="K14" i="54"/>
  <c r="Z4" i="54"/>
  <c r="U4" i="42"/>
  <c r="U5" i="53"/>
  <c r="U9" i="53" s="1"/>
  <c r="O19" i="53"/>
  <c r="O22" i="53" s="1"/>
  <c r="V24" i="82"/>
  <c r="V21" i="53"/>
  <c r="S14" i="54"/>
  <c r="S19" i="54" s="1"/>
  <c r="AM6" i="54"/>
  <c r="AM7" i="53"/>
  <c r="AM8" i="82"/>
  <c r="AO55" i="75"/>
  <c r="Z14" i="54"/>
  <c r="R19" i="53"/>
  <c r="AD5" i="53"/>
  <c r="AD9" i="53" s="1"/>
  <c r="AB14" i="54"/>
  <c r="Y19" i="53"/>
  <c r="Y22" i="53"/>
  <c r="M24" i="82"/>
  <c r="M21" i="53"/>
  <c r="AF26" i="53"/>
  <c r="AF19" i="53"/>
  <c r="R27" i="53"/>
  <c r="R20" i="53"/>
  <c r="R23" i="53" s="1"/>
  <c r="M5" i="54"/>
  <c r="M7" i="54" s="1"/>
  <c r="P15" i="54"/>
  <c r="U15" i="54"/>
  <c r="U17" i="54" s="1"/>
  <c r="X5" i="54"/>
  <c r="X7" i="54" s="1"/>
  <c r="Y17" i="54"/>
  <c r="Y15" i="54"/>
  <c r="AA15" i="54"/>
  <c r="AA17" i="54" s="1"/>
  <c r="AC15" i="54"/>
  <c r="AC17" i="54" s="1"/>
  <c r="AE15" i="54"/>
  <c r="AE17" i="54" s="1"/>
  <c r="AI55" i="77"/>
  <c r="F18" i="53"/>
  <c r="F23" i="53" s="1"/>
  <c r="K55" i="71"/>
  <c r="P4" i="53"/>
  <c r="V55" i="71"/>
  <c r="T4" i="53"/>
  <c r="T8" i="53" s="1"/>
  <c r="V18" i="53"/>
  <c r="V23" i="53" s="1"/>
  <c r="X4" i="53"/>
  <c r="Z55" i="71"/>
  <c r="AD4" i="53"/>
  <c r="AD8" i="53" s="1"/>
  <c r="AF55" i="71"/>
  <c r="AI18" i="53"/>
  <c r="AJ55" i="71"/>
  <c r="AK18" i="53"/>
  <c r="AM4" i="53"/>
  <c r="AJ15" i="54"/>
  <c r="AJ17" i="54" s="1"/>
  <c r="W4" i="54"/>
  <c r="W19" i="54" s="1"/>
  <c r="W5" i="53"/>
  <c r="W9" i="53" s="1"/>
  <c r="AM6" i="53"/>
  <c r="G22" i="53"/>
  <c r="G19" i="53"/>
  <c r="AF20" i="53"/>
  <c r="AF27" i="53" s="1"/>
  <c r="M14" i="54"/>
  <c r="M19" i="54"/>
  <c r="Z4" i="42"/>
  <c r="Z5" i="53"/>
  <c r="Z26" i="53" s="1"/>
  <c r="I4" i="54"/>
  <c r="I5" i="53"/>
  <c r="I9" i="53" s="1"/>
  <c r="H20" i="53"/>
  <c r="H23" i="53" s="1"/>
  <c r="AJ5" i="54"/>
  <c r="H22" i="53"/>
  <c r="H19" i="53"/>
  <c r="H26" i="53" s="1"/>
  <c r="J19" i="53"/>
  <c r="J26" i="53" s="1"/>
  <c r="J22" i="53"/>
  <c r="AC26" i="53"/>
  <c r="AC19" i="53"/>
  <c r="V16" i="54"/>
  <c r="V21" i="54" s="1"/>
  <c r="N24" i="82"/>
  <c r="N21" i="53"/>
  <c r="N20" i="53"/>
  <c r="AM16" i="54"/>
  <c r="AM21" i="53"/>
  <c r="AM24" i="82"/>
  <c r="AA19" i="53"/>
  <c r="AA22" i="53" s="1"/>
  <c r="AA26" i="53"/>
  <c r="Y4" i="42"/>
  <c r="Z22" i="53"/>
  <c r="Z19" i="53"/>
  <c r="S20" i="53"/>
  <c r="S27" i="53" s="1"/>
  <c r="M16" i="54"/>
  <c r="M21" i="54"/>
  <c r="G5" i="53"/>
  <c r="G9" i="53" s="1"/>
  <c r="J14" i="54"/>
  <c r="AA23" i="53"/>
  <c r="AA20" i="53"/>
  <c r="AA27" i="53"/>
  <c r="U27" i="53"/>
  <c r="U20" i="53"/>
  <c r="AI20" i="53"/>
  <c r="AI27" i="53"/>
  <c r="J55" i="77"/>
  <c r="H5" i="54"/>
  <c r="H7" i="54" s="1"/>
  <c r="J15" i="54"/>
  <c r="N17" i="54"/>
  <c r="N15" i="54"/>
  <c r="N20" i="54" s="1"/>
  <c r="R55" i="77"/>
  <c r="U55" i="77"/>
  <c r="S5" i="54"/>
  <c r="S7" i="54" s="1"/>
  <c r="T17" i="54"/>
  <c r="T15" i="54"/>
  <c r="V15" i="54"/>
  <c r="V17" i="54" s="1"/>
  <c r="AA55" i="77"/>
  <c r="AB17" i="54"/>
  <c r="AB15" i="54"/>
  <c r="AG15" i="54"/>
  <c r="AG55" i="77"/>
  <c r="G4" i="53"/>
  <c r="G8" i="53" s="1"/>
  <c r="J55" i="71"/>
  <c r="M55" i="71"/>
  <c r="O55" i="71"/>
  <c r="R18" i="53"/>
  <c r="R22" i="53" s="1"/>
  <c r="U4" i="53"/>
  <c r="U8" i="53" s="1"/>
  <c r="W55" i="71"/>
  <c r="U18" i="53"/>
  <c r="U23" i="53" s="1"/>
  <c r="W4" i="53"/>
  <c r="W8" i="53" s="1"/>
  <c r="AC55" i="71"/>
  <c r="AA4" i="53"/>
  <c r="AA8" i="53" s="1"/>
  <c r="AB4" i="53"/>
  <c r="AG4" i="53"/>
  <c r="AG8" i="53" s="1"/>
  <c r="AI55" i="71"/>
  <c r="AM18" i="53"/>
  <c r="N22" i="53"/>
  <c r="N19" i="53"/>
  <c r="G27" i="53"/>
  <c r="G20" i="53"/>
  <c r="G23" i="53"/>
  <c r="AD14" i="54"/>
  <c r="K22" i="53"/>
  <c r="K19" i="53"/>
  <c r="K26" i="53"/>
  <c r="U26" i="53"/>
  <c r="U19" i="53"/>
  <c r="L21" i="53"/>
  <c r="L24" i="82"/>
  <c r="AE4" i="54"/>
  <c r="L20" i="53"/>
  <c r="L23" i="53" s="1"/>
  <c r="Q24" i="82"/>
  <c r="Q21" i="53"/>
  <c r="S19" i="53"/>
  <c r="S22" i="53" s="1"/>
  <c r="E51" i="72"/>
  <c r="N16" i="54"/>
  <c r="AM55" i="77"/>
  <c r="P26" i="53"/>
  <c r="P19" i="53"/>
  <c r="P22" i="53" s="1"/>
  <c r="Y5" i="53"/>
  <c r="Q20" i="53"/>
  <c r="Q23" i="53"/>
  <c r="AE19" i="53"/>
  <c r="T23" i="53"/>
  <c r="T20" i="53"/>
  <c r="T27" i="53"/>
  <c r="AB5" i="53"/>
  <c r="AJ19" i="53"/>
  <c r="AG19" i="53"/>
  <c r="AG26" i="53" s="1"/>
  <c r="AI19" i="53"/>
  <c r="H55" i="77"/>
  <c r="G17" i="54"/>
  <c r="G15" i="54"/>
  <c r="G20" i="54"/>
  <c r="I15" i="54"/>
  <c r="I20" i="54" s="1"/>
  <c r="K15" i="54"/>
  <c r="M15" i="54"/>
  <c r="M17" i="54" s="1"/>
  <c r="Q55" i="77"/>
  <c r="P5" i="54"/>
  <c r="P55" i="77"/>
  <c r="N5" i="54"/>
  <c r="Q5" i="54"/>
  <c r="U5" i="54"/>
  <c r="W55" i="77"/>
  <c r="V5" i="54"/>
  <c r="Y55" i="77"/>
  <c r="W5" i="54"/>
  <c r="Y5" i="54"/>
  <c r="Y20" i="54" s="1"/>
  <c r="AC5" i="54"/>
  <c r="AC7" i="54" s="1"/>
  <c r="AE55" i="77"/>
  <c r="AF55" i="77"/>
  <c r="AD5" i="54"/>
  <c r="AE5" i="54"/>
  <c r="AE20" i="54" s="1"/>
  <c r="H55" i="71"/>
  <c r="E53" i="71"/>
  <c r="H4" i="53"/>
  <c r="H8" i="53" s="1"/>
  <c r="L55" i="71"/>
  <c r="J4" i="53"/>
  <c r="J25" i="53" s="1"/>
  <c r="I18" i="53"/>
  <c r="I22" i="53" s="1"/>
  <c r="I25" i="53"/>
  <c r="L4" i="53"/>
  <c r="L8" i="53" s="1"/>
  <c r="N55" i="71"/>
  <c r="N4" i="53"/>
  <c r="O4" i="53"/>
  <c r="S55" i="71"/>
  <c r="Q4" i="53"/>
  <c r="Q25" i="53" s="1"/>
  <c r="R4" i="53"/>
  <c r="R8" i="53" s="1"/>
  <c r="V4" i="53"/>
  <c r="V8" i="53" s="1"/>
  <c r="Y4" i="53"/>
  <c r="AA55" i="71"/>
  <c r="Z4" i="53"/>
  <c r="Z8" i="53" s="1"/>
  <c r="AB55" i="71"/>
  <c r="AC18" i="53"/>
  <c r="AD55" i="71"/>
  <c r="AE55" i="71"/>
  <c r="AF18" i="53"/>
  <c r="AH55" i="71"/>
  <c r="AF4" i="53"/>
  <c r="AF8" i="53" s="1"/>
  <c r="AG18" i="53"/>
  <c r="AJ18" i="53"/>
  <c r="AL18" i="53"/>
  <c r="AM55" i="71"/>
  <c r="AK4" i="53"/>
  <c r="AD20" i="54" l="1"/>
  <c r="H20" i="54"/>
  <c r="K10" i="82"/>
  <c r="P20" i="54"/>
  <c r="Z7" i="54"/>
  <c r="J20" i="54"/>
  <c r="AM8" i="53"/>
  <c r="AB26" i="53"/>
  <c r="Z20" i="54"/>
  <c r="W10" i="82"/>
  <c r="K9" i="82"/>
  <c r="E26" i="53"/>
  <c r="W7" i="54"/>
  <c r="S11" i="82"/>
  <c r="S9" i="82"/>
  <c r="S10" i="82"/>
  <c r="M11" i="82"/>
  <c r="W26" i="53"/>
  <c r="AB25" i="53"/>
  <c r="AG27" i="53"/>
  <c r="W9" i="82"/>
  <c r="K11" i="82"/>
  <c r="Z19" i="54"/>
  <c r="W11" i="82"/>
  <c r="V9" i="82"/>
  <c r="O11" i="82"/>
  <c r="K12" i="82"/>
  <c r="G10" i="82"/>
  <c r="H10" i="82"/>
  <c r="R11" i="82"/>
  <c r="T12" i="82"/>
  <c r="R12" i="82"/>
  <c r="V9" i="53"/>
  <c r="V26" i="53"/>
  <c r="AK27" i="53"/>
  <c r="AK8" i="53"/>
  <c r="G26" i="53"/>
  <c r="AM27" i="53"/>
  <c r="AD26" i="53"/>
  <c r="R7" i="54"/>
  <c r="R20" i="54"/>
  <c r="R26" i="53"/>
  <c r="R9" i="53"/>
  <c r="U20" i="54"/>
  <c r="Y9" i="53"/>
  <c r="Y26" i="53"/>
  <c r="P25" i="53"/>
  <c r="T26" i="53"/>
  <c r="T9" i="53"/>
  <c r="V20" i="54"/>
  <c r="O8" i="53"/>
  <c r="O25" i="53"/>
  <c r="I19" i="54"/>
  <c r="L25" i="53"/>
  <c r="N25" i="53"/>
  <c r="Q26" i="53"/>
  <c r="X20" i="54"/>
  <c r="J7" i="54"/>
  <c r="J19" i="54"/>
  <c r="Z25" i="53"/>
  <c r="S25" i="53"/>
  <c r="Y25" i="53"/>
  <c r="Y8" i="53"/>
  <c r="X25" i="53"/>
  <c r="X8" i="53"/>
  <c r="AF20" i="54"/>
  <c r="G25" i="53"/>
  <c r="X55" i="71"/>
  <c r="Q55" i="71"/>
  <c r="J8" i="53"/>
  <c r="AE7" i="54"/>
  <c r="K17" i="54"/>
  <c r="AB4" i="42"/>
  <c r="S26" i="53"/>
  <c r="AG55" i="72"/>
  <c r="R25" i="53"/>
  <c r="R55" i="71"/>
  <c r="AC20" i="54"/>
  <c r="P17" i="54"/>
  <c r="K55" i="72"/>
  <c r="Z55" i="77"/>
  <c r="AB22" i="53"/>
  <c r="L9" i="53"/>
  <c r="AM7" i="82"/>
  <c r="W20" i="54"/>
  <c r="J23" i="53"/>
  <c r="N4" i="54"/>
  <c r="N19" i="54" s="1"/>
  <c r="F4" i="53"/>
  <c r="F8" i="53" s="1"/>
  <c r="T5" i="54"/>
  <c r="T20" i="54" s="1"/>
  <c r="I23" i="53"/>
  <c r="X22" i="53"/>
  <c r="AF4" i="54"/>
  <c r="AF19" i="54" s="1"/>
  <c r="AI4" i="54"/>
  <c r="AI19" i="54" s="1"/>
  <c r="AI5" i="53"/>
  <c r="AI9" i="53" s="1"/>
  <c r="AH4" i="82"/>
  <c r="AJ55" i="81"/>
  <c r="AK9" i="53"/>
  <c r="Y23" i="53"/>
  <c r="L12" i="82"/>
  <c r="M10" i="82"/>
  <c r="T22" i="53"/>
  <c r="H25" i="53"/>
  <c r="H55" i="72"/>
  <c r="E53" i="72"/>
  <c r="F4" i="42"/>
  <c r="F4" i="54"/>
  <c r="F19" i="54" s="1"/>
  <c r="AA25" i="53"/>
  <c r="AJ55" i="72"/>
  <c r="AH4" i="54"/>
  <c r="AH19" i="54" s="1"/>
  <c r="AH5" i="53"/>
  <c r="AH9" i="53" s="1"/>
  <c r="AF7" i="82"/>
  <c r="AH55" i="84"/>
  <c r="AE19" i="54"/>
  <c r="AL17" i="54"/>
  <c r="AC4" i="53"/>
  <c r="AC8" i="53" s="1"/>
  <c r="P55" i="71"/>
  <c r="F5" i="54"/>
  <c r="F7" i="54" s="1"/>
  <c r="AD55" i="72"/>
  <c r="AE4" i="42"/>
  <c r="Y55" i="71"/>
  <c r="T55" i="71"/>
  <c r="I55" i="71"/>
  <c r="Y4" i="54"/>
  <c r="Y7" i="54" s="1"/>
  <c r="M4" i="53"/>
  <c r="M8" i="53" s="1"/>
  <c r="AL55" i="77"/>
  <c r="AB55" i="72"/>
  <c r="W25" i="53"/>
  <c r="AD4" i="42"/>
  <c r="L5" i="54"/>
  <c r="AA4" i="54"/>
  <c r="AA19" i="54" s="1"/>
  <c r="AD17" i="54"/>
  <c r="Q20" i="54"/>
  <c r="F20" i="54"/>
  <c r="Q4" i="54"/>
  <c r="Q19" i="54" s="1"/>
  <c r="K5" i="54"/>
  <c r="V4" i="42"/>
  <c r="AI5" i="54"/>
  <c r="O5" i="54"/>
  <c r="AE5" i="53"/>
  <c r="AE9" i="53" s="1"/>
  <c r="AM4" i="82"/>
  <c r="AO55" i="81"/>
  <c r="L22" i="53"/>
  <c r="E55" i="74"/>
  <c r="S5" i="36" s="1"/>
  <c r="AC9" i="53"/>
  <c r="L9" i="82"/>
  <c r="S55" i="77"/>
  <c r="I17" i="54"/>
  <c r="AB4" i="54"/>
  <c r="AB19" i="54" s="1"/>
  <c r="AK5" i="54"/>
  <c r="E53" i="77"/>
  <c r="S23" i="53"/>
  <c r="AA55" i="72"/>
  <c r="N23" i="53"/>
  <c r="Z9" i="53"/>
  <c r="AJ20" i="54"/>
  <c r="AH4" i="53"/>
  <c r="AH8" i="53" s="1"/>
  <c r="V25" i="53"/>
  <c r="AG5" i="54"/>
  <c r="AG7" i="54" s="1"/>
  <c r="AA20" i="54"/>
  <c r="AD4" i="54"/>
  <c r="AD7" i="54" s="1"/>
  <c r="AL55" i="71"/>
  <c r="S20" i="54"/>
  <c r="Z17" i="54"/>
  <c r="S55" i="72"/>
  <c r="T4" i="42"/>
  <c r="V55" i="72"/>
  <c r="T4" i="54"/>
  <c r="T19" i="54" s="1"/>
  <c r="AB5" i="54"/>
  <c r="X55" i="72"/>
  <c r="R4" i="42"/>
  <c r="T55" i="72"/>
  <c r="AL7" i="82"/>
  <c r="AM55" i="76"/>
  <c r="M22" i="53"/>
  <c r="AL20" i="54"/>
  <c r="AL7" i="54"/>
  <c r="J11" i="82"/>
  <c r="K4" i="53"/>
  <c r="G4" i="54"/>
  <c r="G7" i="54" s="1"/>
  <c r="AO55" i="71"/>
  <c r="V4" i="54"/>
  <c r="V7" i="54" s="1"/>
  <c r="AJ9" i="53"/>
  <c r="AG5" i="42"/>
  <c r="AG8" i="82"/>
  <c r="AG6" i="54"/>
  <c r="AI55" i="75"/>
  <c r="M20" i="54"/>
  <c r="L27" i="53"/>
  <c r="U25" i="53"/>
  <c r="AG17" i="54"/>
  <c r="J17" i="54"/>
  <c r="H27" i="53"/>
  <c r="AO55" i="76"/>
  <c r="G4" i="42"/>
  <c r="W22" i="53"/>
  <c r="W55" i="72"/>
  <c r="S4" i="42"/>
  <c r="K4" i="54"/>
  <c r="K19" i="54" s="1"/>
  <c r="L55" i="72"/>
  <c r="AJ4" i="54"/>
  <c r="AJ19" i="54" s="1"/>
  <c r="AO55" i="80"/>
  <c r="AM5" i="82"/>
  <c r="AG7" i="53"/>
  <c r="E53" i="86"/>
  <c r="S10" i="36" s="1"/>
  <c r="T11" i="82"/>
  <c r="E53" i="81"/>
  <c r="U22" i="53"/>
  <c r="X55" i="77"/>
  <c r="I55" i="72"/>
  <c r="I4" i="42"/>
  <c r="U4" i="54"/>
  <c r="U19" i="54" s="1"/>
  <c r="AM4" i="54"/>
  <c r="AM19" i="54" s="1"/>
  <c r="J4" i="42"/>
  <c r="AH55" i="72"/>
  <c r="AI55" i="83"/>
  <c r="AG6" i="82"/>
  <c r="Y19" i="54"/>
  <c r="I11" i="82"/>
  <c r="E55" i="71"/>
  <c r="AM5" i="53"/>
  <c r="AM9" i="53" s="1"/>
  <c r="N5" i="53"/>
  <c r="Z23" i="53"/>
  <c r="AI55" i="84"/>
  <c r="AG7" i="82"/>
  <c r="F26" i="53"/>
  <c r="J10" i="82"/>
  <c r="E53" i="83"/>
  <c r="J12" i="82"/>
  <c r="AG55" i="75"/>
  <c r="AF55" i="75"/>
  <c r="AC6" i="54"/>
  <c r="AB7" i="53"/>
  <c r="AC6" i="82"/>
  <c r="AH55" i="76"/>
  <c r="AG55" i="76"/>
  <c r="AB6" i="53"/>
  <c r="AB9" i="53" s="1"/>
  <c r="O23" i="53"/>
  <c r="AO55" i="83"/>
  <c r="AH5" i="82"/>
  <c r="O5" i="53"/>
  <c r="AL6" i="82"/>
  <c r="AI55" i="81"/>
  <c r="F22" i="53"/>
  <c r="H55" i="86"/>
  <c r="E55" i="86" s="1"/>
  <c r="S11" i="36" s="1"/>
  <c r="X4" i="42"/>
  <c r="Z5" i="42"/>
  <c r="Z55" i="76"/>
  <c r="AB55" i="81"/>
  <c r="X7" i="53"/>
  <c r="X55" i="81"/>
  <c r="T5" i="82"/>
  <c r="T10" i="82" s="1"/>
  <c r="Q6" i="54"/>
  <c r="Q21" i="54" s="1"/>
  <c r="R5" i="82"/>
  <c r="R10" i="82" s="1"/>
  <c r="V55" i="81"/>
  <c r="N8" i="82"/>
  <c r="N10" i="82" s="1"/>
  <c r="X7" i="82"/>
  <c r="S7" i="82"/>
  <c r="S12" i="82" s="1"/>
  <c r="P7" i="82"/>
  <c r="O7" i="82"/>
  <c r="O12" i="82" s="1"/>
  <c r="AA7" i="82"/>
  <c r="Q6" i="53"/>
  <c r="Q9" i="53" s="1"/>
  <c r="N7" i="82"/>
  <c r="W55" i="80"/>
  <c r="R4" i="82"/>
  <c r="R9" i="82" s="1"/>
  <c r="P6" i="53"/>
  <c r="P27" i="53" s="1"/>
  <c r="M4" i="82"/>
  <c r="M9" i="82" s="1"/>
  <c r="N4" i="82"/>
  <c r="N9" i="82" s="1"/>
  <c r="V5" i="82"/>
  <c r="V10" i="82" s="1"/>
  <c r="M55" i="84"/>
  <c r="L5" i="42"/>
  <c r="I8" i="82"/>
  <c r="I55" i="83"/>
  <c r="O55" i="84"/>
  <c r="F5" i="82"/>
  <c r="F10" i="82" s="1"/>
  <c r="M55" i="76"/>
  <c r="G4" i="82"/>
  <c r="G9" i="82" s="1"/>
  <c r="H55" i="84"/>
  <c r="AC5" i="42"/>
  <c r="AB5" i="42"/>
  <c r="P4" i="42"/>
  <c r="M55" i="83"/>
  <c r="E53" i="84"/>
  <c r="E53" i="80"/>
  <c r="L55" i="84"/>
  <c r="AE6" i="54"/>
  <c r="AD7" i="53"/>
  <c r="P4" i="54"/>
  <c r="P19" i="54" s="1"/>
  <c r="E53" i="74"/>
  <c r="S4" i="36" s="1"/>
  <c r="AL5" i="53"/>
  <c r="AL9" i="53" s="1"/>
  <c r="Q8" i="82"/>
  <c r="Q11" i="82" s="1"/>
  <c r="AA6" i="54"/>
  <c r="N7" i="53"/>
  <c r="P4" i="82"/>
  <c r="N55" i="75"/>
  <c r="H4" i="82"/>
  <c r="H9" i="82" s="1"/>
  <c r="AF8" i="82"/>
  <c r="AK4" i="54"/>
  <c r="AK19" i="54" s="1"/>
  <c r="AD6" i="54"/>
  <c r="R55" i="72"/>
  <c r="AN55" i="77"/>
  <c r="AH7" i="53"/>
  <c r="Z6" i="54"/>
  <c r="Y8" i="82"/>
  <c r="X6" i="54"/>
  <c r="V7" i="53"/>
  <c r="Q5" i="42"/>
  <c r="O7" i="53"/>
  <c r="AA7" i="53"/>
  <c r="V6" i="82"/>
  <c r="V11" i="82" s="1"/>
  <c r="W55" i="75"/>
  <c r="T5" i="42"/>
  <c r="Q7" i="82"/>
  <c r="P8" i="82"/>
  <c r="P11" i="82" s="1"/>
  <c r="N6" i="54"/>
  <c r="N21" i="54" s="1"/>
  <c r="S5" i="42"/>
  <c r="U55" i="81"/>
  <c r="L7" i="53"/>
  <c r="F8" i="82"/>
  <c r="F9" i="82" s="1"/>
  <c r="J5" i="42"/>
  <c r="G5" i="42"/>
  <c r="AJ55" i="83"/>
  <c r="AE55" i="75"/>
  <c r="AB6" i="54"/>
  <c r="AK7" i="82"/>
  <c r="AJ55" i="77"/>
  <c r="AF4" i="82"/>
  <c r="Z7" i="82"/>
  <c r="AA55" i="75"/>
  <c r="W55" i="76"/>
  <c r="Q7" i="53"/>
  <c r="Q55" i="76"/>
  <c r="AD55" i="83"/>
  <c r="AA5" i="42"/>
  <c r="T6" i="54"/>
  <c r="T21" i="54" s="1"/>
  <c r="P6" i="54"/>
  <c r="P21" i="54" s="1"/>
  <c r="N6" i="53"/>
  <c r="N8" i="53" s="1"/>
  <c r="N5" i="42"/>
  <c r="Y4" i="82"/>
  <c r="Y6" i="82"/>
  <c r="V7" i="82"/>
  <c r="V12" i="82" s="1"/>
  <c r="U7" i="82"/>
  <c r="L6" i="54"/>
  <c r="L21" i="54" s="1"/>
  <c r="I6" i="54"/>
  <c r="I21" i="54" s="1"/>
  <c r="H6" i="82"/>
  <c r="H11" i="82" s="1"/>
  <c r="K55" i="83"/>
  <c r="F6" i="54"/>
  <c r="F21" i="54" s="1"/>
  <c r="I55" i="75"/>
  <c r="E55" i="75" s="1"/>
  <c r="E53" i="76"/>
  <c r="N55" i="84"/>
  <c r="L55" i="83"/>
  <c r="J55" i="80"/>
  <c r="E55" i="80" s="1"/>
  <c r="H55" i="81"/>
  <c r="H55" i="83"/>
  <c r="Q55" i="72"/>
  <c r="Y55" i="83"/>
  <c r="O4" i="82"/>
  <c r="O9" i="82" s="1"/>
  <c r="N6" i="82"/>
  <c r="N11" i="82" s="1"/>
  <c r="E53" i="75"/>
  <c r="J6" i="54"/>
  <c r="J21" i="54" s="1"/>
  <c r="G7" i="53"/>
  <c r="F6" i="82"/>
  <c r="F11" i="82" s="1"/>
  <c r="AC8" i="82"/>
  <c r="AB8" i="82"/>
  <c r="AE55" i="72"/>
  <c r="O4" i="54"/>
  <c r="O19" i="54" s="1"/>
  <c r="M4" i="42"/>
  <c r="AB55" i="75"/>
  <c r="X8" i="82"/>
  <c r="W6" i="54"/>
  <c r="W21" i="54" s="1"/>
  <c r="U8" i="82"/>
  <c r="U9" i="82" s="1"/>
  <c r="S6" i="54"/>
  <c r="S21" i="54" s="1"/>
  <c r="M7" i="53"/>
  <c r="K55" i="75"/>
  <c r="F5" i="42"/>
  <c r="J7" i="53"/>
  <c r="L5" i="82"/>
  <c r="L10" i="82" s="1"/>
  <c r="E11" i="82"/>
  <c r="W7" i="82"/>
  <c r="W12" i="82" s="1"/>
  <c r="E9" i="82"/>
  <c r="E55" i="76" l="1"/>
  <c r="P9" i="53"/>
  <c r="Q12" i="82"/>
  <c r="E55" i="77"/>
  <c r="G19" i="54"/>
  <c r="M25" i="53"/>
  <c r="AH7" i="54"/>
  <c r="P12" i="82"/>
  <c r="F12" i="82"/>
  <c r="AM7" i="54"/>
  <c r="E55" i="72"/>
  <c r="Q7" i="54"/>
  <c r="U7" i="54"/>
  <c r="E55" i="83"/>
  <c r="U10" i="82"/>
  <c r="AD19" i="54"/>
  <c r="AF7" i="54"/>
  <c r="V19" i="54"/>
  <c r="AA7" i="54"/>
  <c r="O9" i="53"/>
  <c r="O26" i="53"/>
  <c r="P10" i="82"/>
  <c r="AB7" i="54"/>
  <c r="AB20" i="54"/>
  <c r="F25" i="53"/>
  <c r="N27" i="53"/>
  <c r="N7" i="54"/>
  <c r="P8" i="53"/>
  <c r="E55" i="81"/>
  <c r="I12" i="82"/>
  <c r="I9" i="82"/>
  <c r="Q10" i="82"/>
  <c r="O20" i="54"/>
  <c r="O7" i="54"/>
  <c r="I10" i="82"/>
  <c r="AG20" i="54"/>
  <c r="AJ7" i="54"/>
  <c r="N12" i="82"/>
  <c r="Q9" i="82"/>
  <c r="K8" i="53"/>
  <c r="K25" i="53"/>
  <c r="AI20" i="54"/>
  <c r="AI7" i="54"/>
  <c r="L20" i="54"/>
  <c r="L7" i="54"/>
  <c r="U12" i="82"/>
  <c r="P9" i="82"/>
  <c r="E55" i="84"/>
  <c r="Q8" i="53"/>
  <c r="Q27" i="53"/>
  <c r="U11" i="82"/>
  <c r="AE26" i="53"/>
  <c r="AB27" i="53"/>
  <c r="AB8" i="53"/>
  <c r="N9" i="53"/>
  <c r="N26" i="53"/>
  <c r="AK20" i="54"/>
  <c r="AK7" i="54"/>
  <c r="K7" i="54"/>
  <c r="T7" i="54"/>
  <c r="K20" i="54"/>
  <c r="P7" i="5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tc={684100F8-0A41-4413-AE17-8D4C220AFE6E}</author>
  </authors>
  <commentList>
    <comment ref="M3" authorId="0" shapeId="0" xr:uid="{684100F8-0A41-4413-AE17-8D4C220AFE6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tc={B8DD5EAA-EB29-4300-A4F8-B0B4E7DD14FB}</author>
  </authors>
  <commentList>
    <comment ref="M3" authorId="0" shapeId="0" xr:uid="{B8DD5EAA-EB29-4300-A4F8-B0B4E7DD14F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tc={8AA2219F-EC1B-4C87-B2C3-D8091E37EFBE}</author>
  </authors>
  <commentList>
    <comment ref="M3" authorId="0" shapeId="0" xr:uid="{8AA2219F-EC1B-4C87-B2C3-D8091E37EFBE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tc={A3BAF552-F396-4133-95F9-74FCAB4F8A10}</author>
  </authors>
  <commentList>
    <comment ref="M3" authorId="0" shapeId="0" xr:uid="{A3BAF552-F396-4133-95F9-74FCAB4F8A1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tc={127330BF-5C22-477E-8BF1-F43786D9E699}</author>
  </authors>
  <commentList>
    <comment ref="M3" authorId="0" shapeId="0" xr:uid="{127330BF-5C22-477E-8BF1-F43786D9E6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tc={9011D686-8F53-4753-8F22-6F3BA6E43247}</author>
  </authors>
  <commentList>
    <comment ref="M3" authorId="0" shapeId="0" xr:uid="{9011D686-8F53-4753-8F22-6F3BA6E43247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tc={F7FBF805-B53A-4547-BE2D-AA9F4D6E7EC2}</author>
  </authors>
  <commentList>
    <comment ref="L3" authorId="0" shapeId="0" xr:uid="{F7FBF805-B53A-4547-BE2D-AA9F4D6E7EC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tc={8E310013-E619-4540-91A8-69AD4C7D5260}</author>
  </authors>
  <commentList>
    <comment ref="M3" authorId="0" shapeId="0" xr:uid="{8E310013-E619-4540-91A8-69AD4C7D5260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tc={BD266DD3-7178-4990-8CEE-88C53CC83369}</author>
  </authors>
  <commentList>
    <comment ref="M3" authorId="0" shapeId="0" xr:uid="{BD266DD3-7178-4990-8CEE-88C53CC8336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tc={5F512A75-B3AF-48EE-A9F4-9CBE418B3BB2}</author>
  </authors>
  <commentList>
    <comment ref="M3" authorId="0" shapeId="0" xr:uid="{5F512A75-B3AF-48EE-A9F4-9CBE418B3BB2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tc={09C9BE76-A8E7-4F68-8612-73FB319F3999}</author>
  </authors>
  <commentList>
    <comment ref="M3" authorId="0" shapeId="0" xr:uid="{09C9BE76-A8E7-4F68-8612-73FB319F39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is not a variable. Must be set mannually in Capitalization Table in Rows 9-12.</t>
      </text>
    </comment>
  </commentList>
</comments>
</file>

<file path=xl/sharedStrings.xml><?xml version="1.0" encoding="utf-8"?>
<sst xmlns="http://schemas.openxmlformats.org/spreadsheetml/2006/main" count="859" uniqueCount="130">
  <si>
    <t>Budget</t>
  </si>
  <si>
    <t>Program Budget</t>
  </si>
  <si>
    <t>Portfolio Admin, Evaluation, Research &amp; Development</t>
  </si>
  <si>
    <t>Total Budget Envelope</t>
  </si>
  <si>
    <t>Portfolio Budget</t>
  </si>
  <si>
    <t>5-Year Total</t>
  </si>
  <si>
    <t>Total</t>
  </si>
  <si>
    <t>5-Year Average</t>
  </si>
  <si>
    <t>3% policy growth + CPI inflation</t>
  </si>
  <si>
    <t>CPI inflation</t>
  </si>
  <si>
    <t>Growth/Allocations</t>
  </si>
  <si>
    <t>DSM Portfolio</t>
  </si>
  <si>
    <t>Investment</t>
  </si>
  <si>
    <t>2023 Investment</t>
  </si>
  <si>
    <t>2024 Investment</t>
  </si>
  <si>
    <t>2025 Investment</t>
  </si>
  <si>
    <t>2026 Investment</t>
  </si>
  <si>
    <t>2027 Investment</t>
  </si>
  <si>
    <t>Debt</t>
  </si>
  <si>
    <t>Equity</t>
  </si>
  <si>
    <t>Capitalization</t>
  </si>
  <si>
    <t>Equity Earnings</t>
  </si>
  <si>
    <t>2028 Investment</t>
  </si>
  <si>
    <t>2029 Investment</t>
  </si>
  <si>
    <t>2030 Investment</t>
  </si>
  <si>
    <t>2031 Investment</t>
  </si>
  <si>
    <t>2032 Investment</t>
  </si>
  <si>
    <t>2033 Investment</t>
  </si>
  <si>
    <t>2034 Investment</t>
  </si>
  <si>
    <t>2035 Investment</t>
  </si>
  <si>
    <t>2036 Investment</t>
  </si>
  <si>
    <t>2037 Investment</t>
  </si>
  <si>
    <t>2038 Investment</t>
  </si>
  <si>
    <t>2039 Investment</t>
  </si>
  <si>
    <t>2040 Investment</t>
  </si>
  <si>
    <t>2041 Investment</t>
  </si>
  <si>
    <t>2042 Investment</t>
  </si>
  <si>
    <t>years</t>
  </si>
  <si>
    <t>Background Data</t>
  </si>
  <si>
    <t>Enbridge Capital Structure</t>
  </si>
  <si>
    <t>Scenario:</t>
  </si>
  <si>
    <t>Portfolio Horizon</t>
  </si>
  <si>
    <t>Amortize</t>
  </si>
  <si>
    <t>Combined Income Tax Rate</t>
  </si>
  <si>
    <t>Tax Gross Up Factor</t>
  </si>
  <si>
    <t>Amortization</t>
  </si>
  <si>
    <t>Income Taxes</t>
  </si>
  <si>
    <t>Undepreciated Balance</t>
  </si>
  <si>
    <t>Amortiztion Life</t>
  </si>
  <si>
    <t>WACC</t>
  </si>
  <si>
    <t>5 Year Life</t>
  </si>
  <si>
    <t>10 Year Life</t>
  </si>
  <si>
    <t>Revenue Requirement</t>
  </si>
  <si>
    <t>Unamortized Asset Balance</t>
  </si>
  <si>
    <t>Cost of Capital</t>
  </si>
  <si>
    <t>Expense</t>
  </si>
  <si>
    <t>Capital:RR</t>
  </si>
  <si>
    <t>5-year life</t>
  </si>
  <si>
    <t>10-year life</t>
  </si>
  <si>
    <t>16-year life</t>
  </si>
  <si>
    <t>Amortization, 1.2X 10</t>
  </si>
  <si>
    <t>Amortization, 1.2X 5</t>
  </si>
  <si>
    <t>Amortization, 1.2X 16</t>
  </si>
  <si>
    <t>Amortization, 2X</t>
  </si>
  <si>
    <t>Expense 1X</t>
  </si>
  <si>
    <t>16 Year Life</t>
  </si>
  <si>
    <t>Unamortized Balance</t>
  </si>
  <si>
    <t>Expense Treatment</t>
  </si>
  <si>
    <t>Amortization Treatment</t>
  </si>
  <si>
    <t>NPVRR</t>
  </si>
  <si>
    <t>DCF</t>
  </si>
  <si>
    <t>Long-Term Debt (4%)</t>
  </si>
  <si>
    <t>EBI Proposal-Expense</t>
  </si>
  <si>
    <t>2X Budget-Amortized</t>
  </si>
  <si>
    <t>1.2X Budget-10 yr Term</t>
  </si>
  <si>
    <t>1.2X Budget-5 yr Term</t>
  </si>
  <si>
    <t>1.2X Budget-16 yr Term</t>
  </si>
  <si>
    <t>WACC-After-Tax</t>
  </si>
  <si>
    <t>Debt Interest</t>
  </si>
  <si>
    <t>Total Cost of Capital</t>
  </si>
  <si>
    <t>Expenses</t>
  </si>
  <si>
    <t>Rate Base</t>
  </si>
  <si>
    <t>Additions To Rate Base</t>
  </si>
  <si>
    <t>Weighted</t>
  </si>
  <si>
    <t>NPV</t>
  </si>
  <si>
    <t>Cost Recovery</t>
  </si>
  <si>
    <t>Amortization Cost of Capital</t>
  </si>
  <si>
    <t>Summary</t>
  </si>
  <si>
    <t>Investment (millions)</t>
  </si>
  <si>
    <t>Discount Rate</t>
  </si>
  <si>
    <t>Amortization Term</t>
  </si>
  <si>
    <t>Revenue Requirement Calcs</t>
  </si>
  <si>
    <t>100% Debt</t>
  </si>
  <si>
    <t>r</t>
  </si>
  <si>
    <t>Figure 3: Revenue Requirements</t>
  </si>
  <si>
    <t>Figure 4: Unamortized Asset Balance</t>
  </si>
  <si>
    <t>Figure 1: Expense Treatment</t>
  </si>
  <si>
    <t>Figure 2: Amortization Treatment</t>
  </si>
  <si>
    <t>20-Year Portfolio</t>
  </si>
  <si>
    <t>16 Year:5 Year</t>
  </si>
  <si>
    <t>5 Year:16 Year</t>
  </si>
  <si>
    <t>10 Year:16 Year</t>
  </si>
  <si>
    <t>10 Year:5 Year</t>
  </si>
  <si>
    <t>Figure 5: Revenue Requirement</t>
  </si>
  <si>
    <t>Figure 6: Unamortized Asset Balance</t>
  </si>
  <si>
    <t>Capital:RR Ratio</t>
  </si>
  <si>
    <t>20-Year Portfolio: Term Analysis</t>
  </si>
  <si>
    <t>20-Year Portfolio: Cost of Capital Analysis</t>
  </si>
  <si>
    <t>Debt:WACC</t>
  </si>
  <si>
    <t>Figure 8: Revenue Requirement</t>
  </si>
  <si>
    <t>1-Year Portfolio: Cash Flow Analysis</t>
  </si>
  <si>
    <t>Cash Flow</t>
  </si>
  <si>
    <t>Unamortized Balance (EOY)</t>
  </si>
  <si>
    <t>Figure 7: Cost of Capital</t>
  </si>
  <si>
    <t>X</t>
  </si>
  <si>
    <t>Enbridge: Amortization Analysis</t>
  </si>
  <si>
    <t>Figure 9: Revenue Requirement (1X Expense vs. 2X Amortized)</t>
  </si>
  <si>
    <t>Figure 10: Revenue Requirement (1X Expense vs. 1.2X Amortized, by Term)</t>
  </si>
  <si>
    <t>20-Year Portfolio: Increased Budget Scenarios</t>
  </si>
  <si>
    <t>2X: Expense</t>
  </si>
  <si>
    <t>1.2X: Expense (10 yr)</t>
  </si>
  <si>
    <t>1.2X: Expense (5 yr)</t>
  </si>
  <si>
    <t>1.2X: Expense (16 yr)</t>
  </si>
  <si>
    <t>Enbridge Portfolio Budgets</t>
  </si>
  <si>
    <t>After-Tax
Return</t>
  </si>
  <si>
    <t>Pre-Tax
Return</t>
  </si>
  <si>
    <t>Equity Earnings (After Tax)</t>
  </si>
  <si>
    <t>WACC (6.97%)</t>
  </si>
  <si>
    <t>Taxes</t>
  </si>
  <si>
    <t>Tax as Capital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</si>
</sst>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* #,##0_);_(* \(#,##0\);_(* &quot;-&quot;??_);_(@_)"/>
    <numFmt numFmtId="167" formatCode="_(&quot;$&quot;* #,##0.0_);_(&quot;$&quot;* \(#,##0.0\);_(&quot;$&quot;* &quot;-&quot;??_);_(@_)"/>
    <numFmt numFmtId="168" formatCode="_(&quot;$&quot;* #,##0_);_(&quot;$&quot;* \(#,##0\);_(&quot;$&quot;* &quot;-&quot;??_);_(@_)"/>
    <numFmt numFmtId="169" formatCode="_(&quot;$&quot;* #,##0.0_);_(&quot;$&quot;* \(#,##0.0\);_(&quot;$&quot;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indexed="8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indexed="8"/>
      <name val="Arial"/>
      <family val="2"/>
    </font>
    <font>
      <b/>
      <u/>
      <sz val="10"/>
      <color theme="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 applyAlignment="1"/>
    <xf numFmtId="0" fontId="2" fillId="0" borderId="6" xfId="0" applyFont="1" applyBorder="1" applyAlignment="1">
      <alignment horizontal="left" wrapText="1"/>
    </xf>
    <xf numFmtId="0" fontId="7" fillId="0" borderId="7" xfId="0" applyFont="1" applyBorder="1" applyAlignment="1"/>
    <xf numFmtId="0" fontId="2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1" fontId="3" fillId="2" borderId="2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7" fillId="0" borderId="13" xfId="0" applyFont="1" applyBorder="1" applyAlignment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10" fillId="0" borderId="11" xfId="0" applyFont="1" applyBorder="1" applyAlignment="1"/>
    <xf numFmtId="0" fontId="10" fillId="0" borderId="12" xfId="0" applyFont="1" applyBorder="1" applyAlignment="1"/>
    <xf numFmtId="0" fontId="10" fillId="0" borderId="10" xfId="0" applyFont="1" applyBorder="1" applyAlignment="1"/>
    <xf numFmtId="0" fontId="10" fillId="0" borderId="0" xfId="0" applyFont="1" applyBorder="1"/>
    <xf numFmtId="164" fontId="2" fillId="0" borderId="2" xfId="0" applyNumberFormat="1" applyFont="1" applyBorder="1" applyAlignment="1"/>
    <xf numFmtId="164" fontId="2" fillId="0" borderId="9" xfId="0" applyNumberFormat="1" applyFont="1" applyBorder="1" applyAlignment="1"/>
    <xf numFmtId="164" fontId="3" fillId="0" borderId="1" xfId="0" applyNumberFormat="1" applyFont="1" applyBorder="1" applyAlignment="1"/>
    <xf numFmtId="1" fontId="6" fillId="2" borderId="1" xfId="0" applyNumberFormat="1" applyFont="1" applyFill="1" applyBorder="1" applyAlignment="1">
      <alignment horizontal="center"/>
    </xf>
    <xf numFmtId="164" fontId="12" fillId="0" borderId="2" xfId="0" applyNumberFormat="1" applyFont="1" applyBorder="1" applyAlignment="1"/>
    <xf numFmtId="164" fontId="12" fillId="0" borderId="9" xfId="0" applyNumberFormat="1" applyFont="1" applyBorder="1" applyAlignment="1"/>
    <xf numFmtId="164" fontId="6" fillId="0" borderId="1" xfId="0" applyNumberFormat="1" applyFont="1" applyBorder="1" applyAlignment="1"/>
    <xf numFmtId="0" fontId="4" fillId="0" borderId="0" xfId="0" applyFont="1" applyAlignment="1">
      <alignment vertical="center"/>
    </xf>
    <xf numFmtId="166" fontId="4" fillId="0" borderId="0" xfId="1" applyNumberFormat="1" applyFont="1" applyAlignment="1">
      <alignment vertical="center"/>
    </xf>
    <xf numFmtId="0" fontId="7" fillId="0" borderId="0" xfId="0" applyFont="1"/>
    <xf numFmtId="168" fontId="4" fillId="0" borderId="0" xfId="2" applyNumberFormat="1" applyFont="1"/>
    <xf numFmtId="166" fontId="8" fillId="0" borderId="1" xfId="1" applyNumberFormat="1" applyFont="1" applyBorder="1" applyAlignment="1">
      <alignment horizontal="right"/>
    </xf>
    <xf numFmtId="166" fontId="8" fillId="0" borderId="1" xfId="1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7" fontId="4" fillId="0" borderId="0" xfId="2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10" fontId="4" fillId="0" borderId="0" xfId="3" applyNumberFormat="1" applyFont="1" applyAlignment="1">
      <alignment vertical="center"/>
    </xf>
    <xf numFmtId="0" fontId="4" fillId="0" borderId="12" xfId="0" applyFont="1" applyBorder="1" applyAlignment="1">
      <alignment vertical="center"/>
    </xf>
    <xf numFmtId="10" fontId="4" fillId="0" borderId="12" xfId="3" applyNumberFormat="1" applyFont="1" applyBorder="1" applyAlignment="1">
      <alignment vertical="center"/>
    </xf>
    <xf numFmtId="9" fontId="4" fillId="0" borderId="0" xfId="3" applyFont="1" applyAlignment="1">
      <alignment vertical="center"/>
    </xf>
    <xf numFmtId="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6" fontId="4" fillId="0" borderId="12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6" fontId="4" fillId="0" borderId="0" xfId="0" applyNumberFormat="1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167" fontId="4" fillId="0" borderId="12" xfId="0" applyNumberFormat="1" applyFont="1" applyBorder="1" applyAlignment="1">
      <alignment vertical="center"/>
    </xf>
    <xf numFmtId="167" fontId="4" fillId="0" borderId="12" xfId="2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/>
    <xf numFmtId="0" fontId="7" fillId="0" borderId="1" xfId="0" applyFont="1" applyBorder="1" applyAlignment="1">
      <alignment horizontal="right" vertical="center"/>
    </xf>
    <xf numFmtId="0" fontId="13" fillId="0" borderId="0" xfId="0" applyFont="1" applyAlignment="1"/>
    <xf numFmtId="166" fontId="4" fillId="0" borderId="0" xfId="1" applyNumberFormat="1" applyFont="1" applyAlignment="1"/>
    <xf numFmtId="0" fontId="13" fillId="0" borderId="0" xfId="0" applyFont="1"/>
    <xf numFmtId="0" fontId="10" fillId="0" borderId="0" xfId="0" applyFont="1"/>
    <xf numFmtId="5" fontId="4" fillId="0" borderId="0" xfId="0" applyNumberFormat="1" applyFont="1"/>
    <xf numFmtId="9" fontId="4" fillId="0" borderId="0" xfId="3" applyFont="1"/>
    <xf numFmtId="44" fontId="4" fillId="0" borderId="0" xfId="3" applyNumberFormat="1" applyFont="1"/>
    <xf numFmtId="0" fontId="7" fillId="0" borderId="1" xfId="0" applyFont="1" applyBorder="1"/>
    <xf numFmtId="6" fontId="4" fillId="0" borderId="0" xfId="0" applyNumberFormat="1" applyFont="1"/>
    <xf numFmtId="0" fontId="4" fillId="0" borderId="0" xfId="0" applyFont="1" applyAlignment="1">
      <alignment wrapText="1"/>
    </xf>
    <xf numFmtId="0" fontId="10" fillId="0" borderId="3" xfId="0" applyFont="1" applyBorder="1" applyAlignment="1">
      <alignment vertical="center"/>
    </xf>
    <xf numFmtId="0" fontId="4" fillId="0" borderId="5" xfId="0" applyFont="1" applyBorder="1"/>
    <xf numFmtId="168" fontId="4" fillId="0" borderId="11" xfId="3" applyNumberFormat="1" applyFont="1" applyBorder="1"/>
    <xf numFmtId="168" fontId="4" fillId="0" borderId="6" xfId="3" applyNumberFormat="1" applyFont="1" applyBorder="1"/>
    <xf numFmtId="0" fontId="4" fillId="0" borderId="13" xfId="0" applyFont="1" applyBorder="1"/>
    <xf numFmtId="168" fontId="4" fillId="0" borderId="0" xfId="3" applyNumberFormat="1" applyFont="1" applyBorder="1"/>
    <xf numFmtId="168" fontId="4" fillId="0" borderId="14" xfId="3" applyNumberFormat="1" applyFont="1" applyBorder="1"/>
    <xf numFmtId="0" fontId="4" fillId="0" borderId="7" xfId="0" applyFont="1" applyBorder="1"/>
    <xf numFmtId="168" fontId="4" fillId="0" borderId="12" xfId="3" applyNumberFormat="1" applyFont="1" applyBorder="1"/>
    <xf numFmtId="168" fontId="4" fillId="0" borderId="8" xfId="3" applyNumberFormat="1" applyFont="1" applyBorder="1"/>
    <xf numFmtId="0" fontId="4" fillId="0" borderId="10" xfId="0" applyFont="1" applyBorder="1" applyAlignment="1">
      <alignment vertical="center"/>
    </xf>
    <xf numFmtId="9" fontId="4" fillId="0" borderId="0" xfId="3" applyFont="1" applyBorder="1"/>
    <xf numFmtId="10" fontId="4" fillId="0" borderId="0" xfId="3" applyNumberFormat="1" applyFont="1" applyFill="1" applyAlignment="1">
      <alignment vertical="center"/>
    </xf>
    <xf numFmtId="10" fontId="4" fillId="0" borderId="12" xfId="3" applyNumberFormat="1" applyFont="1" applyFill="1" applyBorder="1" applyAlignment="1">
      <alignment vertical="center"/>
    </xf>
    <xf numFmtId="168" fontId="4" fillId="0" borderId="0" xfId="0" applyNumberFormat="1" applyFont="1" applyBorder="1" applyAlignment="1">
      <alignment vertical="center"/>
    </xf>
    <xf numFmtId="9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5" fontId="7" fillId="0" borderId="0" xfId="0" applyNumberFormat="1" applyFont="1"/>
    <xf numFmtId="9" fontId="4" fillId="0" borderId="11" xfId="3" applyFont="1" applyBorder="1"/>
    <xf numFmtId="9" fontId="4" fillId="0" borderId="6" xfId="3" applyFont="1" applyBorder="1"/>
    <xf numFmtId="9" fontId="4" fillId="0" borderId="14" xfId="3" applyFont="1" applyBorder="1"/>
    <xf numFmtId="9" fontId="4" fillId="0" borderId="12" xfId="3" applyFont="1" applyBorder="1"/>
    <xf numFmtId="9" fontId="4" fillId="0" borderId="8" xfId="3" applyFont="1" applyBorder="1"/>
    <xf numFmtId="5" fontId="4" fillId="0" borderId="11" xfId="0" applyNumberFormat="1" applyFont="1" applyBorder="1"/>
    <xf numFmtId="5" fontId="4" fillId="0" borderId="6" xfId="0" applyNumberFormat="1" applyFont="1" applyBorder="1"/>
    <xf numFmtId="5" fontId="4" fillId="0" borderId="0" xfId="0" applyNumberFormat="1" applyFont="1" applyBorder="1"/>
    <xf numFmtId="5" fontId="4" fillId="0" borderId="14" xfId="0" applyNumberFormat="1" applyFont="1" applyBorder="1"/>
    <xf numFmtId="5" fontId="4" fillId="0" borderId="12" xfId="0" applyNumberFormat="1" applyFont="1" applyBorder="1"/>
    <xf numFmtId="5" fontId="4" fillId="0" borderId="8" xfId="0" applyNumberFormat="1" applyFont="1" applyBorder="1"/>
    <xf numFmtId="168" fontId="4" fillId="0" borderId="0" xfId="0" applyNumberFormat="1" applyFont="1"/>
    <xf numFmtId="0" fontId="10" fillId="0" borderId="10" xfId="0" applyFont="1" applyBorder="1" applyAlignment="1">
      <alignment vertical="center"/>
    </xf>
    <xf numFmtId="43" fontId="4" fillId="0" borderId="3" xfId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65" fontId="4" fillId="0" borderId="0" xfId="3" applyNumberFormat="1" applyFont="1" applyAlignment="1">
      <alignment vertical="center"/>
    </xf>
    <xf numFmtId="168" fontId="4" fillId="0" borderId="0" xfId="2" applyNumberFormat="1" applyFont="1" applyBorder="1"/>
    <xf numFmtId="0" fontId="11" fillId="0" borderId="0" xfId="0" applyFont="1" applyAlignment="1">
      <alignment vertical="center"/>
    </xf>
    <xf numFmtId="6" fontId="11" fillId="0" borderId="0" xfId="0" applyNumberFormat="1" applyFont="1" applyAlignment="1">
      <alignment vertical="center"/>
    </xf>
    <xf numFmtId="44" fontId="11" fillId="0" borderId="0" xfId="0" applyNumberFormat="1" applyFont="1" applyAlignment="1">
      <alignment vertical="center"/>
    </xf>
    <xf numFmtId="0" fontId="11" fillId="0" borderId="12" xfId="0" applyFont="1" applyBorder="1" applyAlignment="1">
      <alignment vertical="center"/>
    </xf>
    <xf numFmtId="6" fontId="11" fillId="0" borderId="12" xfId="0" applyNumberFormat="1" applyFont="1" applyBorder="1" applyAlignment="1">
      <alignment vertical="center"/>
    </xf>
    <xf numFmtId="167" fontId="11" fillId="0" borderId="12" xfId="2" applyNumberFormat="1" applyFont="1" applyBorder="1" applyAlignment="1">
      <alignment vertical="center"/>
    </xf>
    <xf numFmtId="44" fontId="11" fillId="0" borderId="12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6" fontId="14" fillId="0" borderId="0" xfId="0" applyNumberFormat="1" applyFont="1" applyAlignment="1">
      <alignment vertical="center"/>
    </xf>
    <xf numFmtId="44" fontId="14" fillId="0" borderId="0" xfId="0" applyNumberFormat="1" applyFont="1" applyAlignment="1">
      <alignment vertical="center"/>
    </xf>
    <xf numFmtId="0" fontId="14" fillId="0" borderId="12" xfId="0" applyFont="1" applyBorder="1" applyAlignment="1">
      <alignment vertical="center"/>
    </xf>
    <xf numFmtId="6" fontId="14" fillId="0" borderId="12" xfId="0" applyNumberFormat="1" applyFont="1" applyBorder="1" applyAlignment="1">
      <alignment vertical="center"/>
    </xf>
    <xf numFmtId="167" fontId="14" fillId="0" borderId="12" xfId="2" applyNumberFormat="1" applyFont="1" applyBorder="1" applyAlignment="1">
      <alignment vertical="center"/>
    </xf>
    <xf numFmtId="44" fontId="14" fillId="0" borderId="12" xfId="0" applyNumberFormat="1" applyFont="1" applyBorder="1" applyAlignment="1">
      <alignment vertical="center"/>
    </xf>
    <xf numFmtId="6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4" fillId="3" borderId="3" xfId="0" applyFont="1" applyFill="1" applyBorder="1" applyAlignment="1">
      <alignment vertical="center"/>
    </xf>
    <xf numFmtId="9" fontId="4" fillId="3" borderId="0" xfId="3" applyFont="1" applyFill="1" applyAlignment="1">
      <alignment vertical="center"/>
    </xf>
    <xf numFmtId="10" fontId="4" fillId="3" borderId="0" xfId="3" applyNumberFormat="1" applyFont="1" applyFill="1" applyAlignment="1">
      <alignment vertical="center"/>
    </xf>
    <xf numFmtId="9" fontId="4" fillId="3" borderId="12" xfId="3" applyFont="1" applyFill="1" applyBorder="1" applyAlignment="1">
      <alignment vertical="center"/>
    </xf>
    <xf numFmtId="10" fontId="4" fillId="3" borderId="12" xfId="3" applyNumberFormat="1" applyFont="1" applyFill="1" applyBorder="1" applyAlignment="1">
      <alignment vertical="center"/>
    </xf>
    <xf numFmtId="10" fontId="4" fillId="3" borderId="0" xfId="0" applyNumberFormat="1" applyFont="1" applyFill="1" applyAlignment="1">
      <alignment vertical="center"/>
    </xf>
    <xf numFmtId="43" fontId="4" fillId="3" borderId="3" xfId="1" applyFont="1" applyFill="1" applyBorder="1" applyAlignment="1">
      <alignment horizontal="right" vertical="center"/>
    </xf>
    <xf numFmtId="9" fontId="4" fillId="0" borderId="3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166" fontId="4" fillId="3" borderId="0" xfId="1" applyNumberFormat="1" applyFont="1" applyFill="1" applyAlignment="1">
      <alignment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'C-1yr'!$C$4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'C-1yr'!$D$4:$N$4</c:f>
              <c:numCache>
                <c:formatCode>"$"#,##0_);\("$"#,##0\)</c:formatCode>
                <c:ptCount val="11"/>
                <c:pt idx="0">
                  <c:v>-142.26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9B-4360-9C71-538A3BE61A3E}"/>
            </c:ext>
          </c:extLst>
        </c:ser>
        <c:ser>
          <c:idx val="1"/>
          <c:order val="1"/>
          <c:tx>
            <c:strRef>
              <c:f>'C-1yr'!$C$5</c:f>
              <c:strCache>
                <c:ptCount val="1"/>
                <c:pt idx="0">
                  <c:v>Expense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'C-1yr'!$D$5:$N$5</c:f>
              <c:numCache>
                <c:formatCode>"$"#,##0_);\("$"#,##0\)</c:formatCode>
                <c:ptCount val="11"/>
                <c:pt idx="0">
                  <c:v>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5A9B-4360-9C71-538A3BE61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'C-1yr'!$C$6</c15:sqref>
                        </c15:formulaRef>
                      </c:ext>
                    </c:extLst>
                    <c:strCache>
                      <c:ptCount val="1"/>
                      <c:pt idx="0">
                        <c:v>Amortization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'C-1yr'!$D$6:$N$6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5A9B-4360-9C71-538A3BE61A3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'C-1yr'!$C$7</c15:sqref>
                        </c15:formulaRef>
                      </c:ext>
                    </c:extLst>
                    <c:strCache>
                      <c:ptCount val="1"/>
                      <c:pt idx="0">
                        <c:v>Cost of Capital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'C-1yr'!$D$7:$N$7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A9B-4360-9C71-538A3BE61A3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'C-1yr'!$C$8</c15:sqref>
                        </c15:formulaRef>
                      </c:ext>
                    </c:extLst>
                    <c:strCache>
                      <c:ptCount val="1"/>
                      <c:pt idx="0">
                        <c:v>Taxes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'C-1yr'!$D$8:$N$8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A68-477E-BD05-E02661BAC97C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55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'C-1yr'!$R$4:$R$5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'C-1yr'!$S$4:$S$5</c:f>
              <c:numCache>
                <c:formatCode>"$"#,##0_);[Red]\("$"#,##0\)</c:formatCode>
                <c:ptCount val="2"/>
                <c:pt idx="0">
                  <c:v>142.26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0-4671-BB87-74F321EC5E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'C-1yr'!$C$10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'C-1yr'!$D$10:$N$10</c:f>
              <c:numCache>
                <c:formatCode>"$"#,##0_);\("$"#,##0\)</c:formatCode>
                <c:ptCount val="11"/>
                <c:pt idx="0">
                  <c:v>-142.26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A3-4E98-8E9D-B05A2D55ADE2}"/>
            </c:ext>
          </c:extLst>
        </c:ser>
        <c:ser>
          <c:idx val="2"/>
          <c:order val="2"/>
          <c:tx>
            <c:strRef>
              <c:f>'C-1yr'!$C$12</c:f>
              <c:strCache>
                <c:ptCount val="1"/>
                <c:pt idx="0">
                  <c:v>Amortization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'C-1yr'!$D$12:$N$12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14.225999999999999</c:v>
                </c:pt>
                <c:pt idx="2">
                  <c:v>14.225999999999999</c:v>
                </c:pt>
                <c:pt idx="3">
                  <c:v>14.225999999999999</c:v>
                </c:pt>
                <c:pt idx="4">
                  <c:v>14.225999999999999</c:v>
                </c:pt>
                <c:pt idx="5">
                  <c:v>14.225999999999999</c:v>
                </c:pt>
                <c:pt idx="6">
                  <c:v>14.225999999999999</c:v>
                </c:pt>
                <c:pt idx="7">
                  <c:v>14.225999999999999</c:v>
                </c:pt>
                <c:pt idx="8">
                  <c:v>14.225999999999999</c:v>
                </c:pt>
                <c:pt idx="9">
                  <c:v>14.225999999999999</c:v>
                </c:pt>
                <c:pt idx="10">
                  <c:v>14.225999999999999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A3-4E98-8E9D-B05A2D55ADE2}"/>
            </c:ext>
          </c:extLst>
        </c:ser>
        <c:ser>
          <c:idx val="3"/>
          <c:order val="3"/>
          <c:tx>
            <c:strRef>
              <c:f>'C-1yr'!$C$13</c:f>
              <c:strCache>
                <c:ptCount val="1"/>
                <c:pt idx="0">
                  <c:v>Cost of Capital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'C-1yr'!$D$13:$N$13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8.2510799999999982</c:v>
                </c:pt>
                <c:pt idx="2">
                  <c:v>7.4259719999999998</c:v>
                </c:pt>
                <c:pt idx="3">
                  <c:v>6.6008639999999996</c:v>
                </c:pt>
                <c:pt idx="4">
                  <c:v>5.7757559999999994</c:v>
                </c:pt>
                <c:pt idx="5">
                  <c:v>4.9506479999999993</c:v>
                </c:pt>
                <c:pt idx="6">
                  <c:v>4.1255399999999991</c:v>
                </c:pt>
                <c:pt idx="7">
                  <c:v>3.3004319999999998</c:v>
                </c:pt>
                <c:pt idx="8">
                  <c:v>2.4753239999999996</c:v>
                </c:pt>
                <c:pt idx="9">
                  <c:v>1.6502159999999999</c:v>
                </c:pt>
                <c:pt idx="10">
                  <c:v>0.82510799999999995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A3-4E98-8E9D-B05A2D55ADE2}"/>
            </c:ext>
          </c:extLst>
        </c:ser>
        <c:ser>
          <c:idx val="4"/>
          <c:order val="4"/>
          <c:tx>
            <c:strRef>
              <c:f>'C-1yr'!$C$14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'C-1yr'!$D$3:$N$3</c:f>
              <c:numCache>
                <c:formatCode>General</c:formatCode>
                <c:ptCount val="11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</c:numCache>
            </c:numRef>
          </c:cat>
          <c:val>
            <c:numRef>
              <c:f>'C-1yr'!$D$14:$N$14</c:f>
              <c:numCache>
                <c:formatCode>"$"#,##0_);\("$"#,##0\)</c:formatCode>
                <c:ptCount val="11"/>
                <c:pt idx="0">
                  <c:v>0</c:v>
                </c:pt>
                <c:pt idx="1">
                  <c:v>1.6618290612244893</c:v>
                </c:pt>
                <c:pt idx="2">
                  <c:v>1.4956461551020406</c:v>
                </c:pt>
                <c:pt idx="3">
                  <c:v>1.3294632489795914</c:v>
                </c:pt>
                <c:pt idx="4">
                  <c:v>1.1632803428571425</c:v>
                </c:pt>
                <c:pt idx="5">
                  <c:v>0.99709743673469353</c:v>
                </c:pt>
                <c:pt idx="6">
                  <c:v>0.83091453061224463</c:v>
                </c:pt>
                <c:pt idx="7">
                  <c:v>0.66473162448979572</c:v>
                </c:pt>
                <c:pt idx="8">
                  <c:v>0.49854871836734677</c:v>
                </c:pt>
                <c:pt idx="9">
                  <c:v>0.33236581224489786</c:v>
                </c:pt>
                <c:pt idx="10">
                  <c:v>0.16618290612244893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46-4198-BC16-6DC541D76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'C-1yr'!$C$11</c15:sqref>
                        </c15:formulaRef>
                      </c:ext>
                    </c:extLst>
                    <c:strCache>
                      <c:ptCount val="1"/>
                      <c:pt idx="0">
                        <c:v>Expense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'C-1yr'!$D$3:$N$3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'C-1yr'!$D$11:$N$11</c15:sqref>
                        </c15:formulaRef>
                      </c:ext>
                    </c:extLst>
                    <c:numCache>
                      <c:formatCode>"$"#,##0_);\("$"#,##0\)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0A3-4E98-8E9D-B05A2D55ADE2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25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'C-1yr'!$R$10:$R$11</c:f>
              <c:strCache>
                <c:ptCount val="2"/>
                <c:pt idx="0">
                  <c:v>NPVRR</c:v>
                </c:pt>
                <c:pt idx="1">
                  <c:v>DCF</c:v>
                </c:pt>
              </c:strCache>
            </c:strRef>
          </c:cat>
          <c:val>
            <c:numRef>
              <c:f>'C-1yr'!$S$10:$S$11</c:f>
              <c:numCache>
                <c:formatCode>"$"#,##0_);[Red]\("$"#,##0\)</c:formatCode>
                <c:ptCount val="2"/>
                <c:pt idx="0">
                  <c:v>142.26000000000005</c:v>
                </c:pt>
                <c:pt idx="1">
                  <c:v>6.4128961340563942E-14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8-470F-81C8-26AEE063738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-27"/>
        <c:axId val="816107568"/>
        <c:axId val="816110192"/>
      </c:barChart>
      <c:catAx>
        <c:axId val="81610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0192"/>
        <c:crosses val="autoZero"/>
        <c:auto val="1"/>
        <c:lblAlgn val="ctr"/>
        <c:lblOffset val="100"/>
        <c:noMultiLvlLbl val="0"/>
      </c:catAx>
      <c:valAx>
        <c:axId val="816110192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07568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'C-20yr'!$C$4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24.138909061224485</c:v>
                </c:pt>
                <c:pt idx="2">
                  <c:v>48.400012026122447</c:v>
                </c:pt>
                <c:pt idx="3">
                  <c:v>72.79138744133877</c:v>
                </c:pt>
                <c:pt idx="4">
                  <c:v>97.32155726308244</c:v>
                </c:pt>
                <c:pt idx="5">
                  <c:v>121.9995095828408</c:v>
                </c:pt>
                <c:pt idx="6">
                  <c:v>146.06809494032655</c:v>
                </c:pt>
                <c:pt idx="7">
                  <c:v>169.51512599629419</c:v>
                </c:pt>
                <c:pt idx="8">
                  <c:v>192.32817166471332</c:v>
                </c:pt>
                <c:pt idx="9">
                  <c:v>214.49455223783298</c:v>
                </c:pt>
                <c:pt idx="10">
                  <c:v>236.00133441374726</c:v>
                </c:pt>
                <c:pt idx="11">
                  <c:v>242.60932622451199</c:v>
                </c:pt>
                <c:pt idx="12">
                  <c:v>248.86614276894664</c:v>
                </c:pt>
                <c:pt idx="13">
                  <c:v>254.77207620458177</c:v>
                </c:pt>
                <c:pt idx="14">
                  <c:v>260.32779025324146</c:v>
                </c:pt>
                <c:pt idx="15">
                  <c:v>265.53434605830626</c:v>
                </c:pt>
                <c:pt idx="16">
                  <c:v>270.84503297947242</c:v>
                </c:pt>
                <c:pt idx="17">
                  <c:v>276.26193363906185</c:v>
                </c:pt>
                <c:pt idx="18">
                  <c:v>281.78717231184305</c:v>
                </c:pt>
                <c:pt idx="19">
                  <c:v>287.42291575807991</c:v>
                </c:pt>
                <c:pt idx="20">
                  <c:v>293.17137407324151</c:v>
                </c:pt>
                <c:pt idx="21">
                  <c:v>259.32502289468943</c:v>
                </c:pt>
                <c:pt idx="22">
                  <c:v>226.432470520729</c:v>
                </c:pt>
                <c:pt idx="23">
                  <c:v>194.51279292745213</c:v>
                </c:pt>
                <c:pt idx="24">
                  <c:v>163.58544761047247</c:v>
                </c:pt>
                <c:pt idx="25">
                  <c:v>133.67028121531587</c:v>
                </c:pt>
                <c:pt idx="26">
                  <c:v>104.78753732041892</c:v>
                </c:pt>
                <c:pt idx="27">
                  <c:v>76.957864375786741</c:v>
                </c:pt>
                <c:pt idx="28">
                  <c:v>50.202323800424629</c:v>
                </c:pt>
                <c:pt idx="29">
                  <c:v>24.542398241718026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EBE-423F-9EAA-5721DB11AAB7}"/>
            </c:ext>
          </c:extLst>
        </c:ser>
        <c:ser>
          <c:idx val="2"/>
          <c:order val="1"/>
          <c:tx>
            <c:strRef>
              <c:f>'C-20yr'!$C$5</c:f>
              <c:strCache>
                <c:ptCount val="1"/>
                <c:pt idx="0">
                  <c:v>Expense Treatment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'C-20yr'!$D$5:$AG$5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E-423F-9EAA-5721DB11A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/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($M)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'C-20yr'!$C$7</c:f>
              <c:strCache>
                <c:ptCount val="1"/>
                <c:pt idx="0">
                  <c:v>Amortization Treatment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'C-20yr'!$D$7:$AG$7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229-4389-9D63-6940933C7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'C-20yr'!$C$8</c15:sqref>
                        </c15:formulaRef>
                      </c:ext>
                    </c:extLst>
                    <c:strCache>
                      <c:ptCount val="1"/>
                      <c:pt idx="0">
                        <c:v>Expense Treatment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'C-20yr'!$D$8:$AG$8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229-4389-9D63-6940933C7DBC}"/>
                  </c:ext>
                </c:extLst>
              </c15:ser>
            </c15:filteredBarSeries>
          </c:ext>
        </c:extLst>
      </c:bar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</a:t>
                </a:r>
                <a:r>
                  <a:rPr lang="en-US" sz="900" b="1" baseline="0"/>
                  <a:t> Asset Balance ($M)</a:t>
                </a:r>
                <a:endParaRPr lang="en-US" sz="9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'C-20yrTerm'!$C$11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'C-20yrTerm'!$D$11:$AG$11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262.6302</c:v>
                </c:pt>
                <c:pt idx="2">
                  <c:v>360.11525399999999</c:v>
                </c:pt>
                <c:pt idx="3">
                  <c:v>433.67203219999999</c:v>
                </c:pt>
                <c:pt idx="4">
                  <c:v>482.20726999999999</c:v>
                </c:pt>
                <c:pt idx="5">
                  <c:v>500.05706540000006</c:v>
                </c:pt>
                <c:pt idx="6">
                  <c:v>515.05970955200007</c:v>
                </c:pt>
                <c:pt idx="7">
                  <c:v>527.90165943104012</c:v>
                </c:pt>
                <c:pt idx="8">
                  <c:v>539.32027115166102</c:v>
                </c:pt>
                <c:pt idx="9">
                  <c:v>550.10667657469435</c:v>
                </c:pt>
                <c:pt idx="10">
                  <c:v>561.10881010618823</c:v>
                </c:pt>
                <c:pt idx="11">
                  <c:v>572.33098630831205</c:v>
                </c:pt>
                <c:pt idx="12">
                  <c:v>583.77760603447825</c:v>
                </c:pt>
                <c:pt idx="13">
                  <c:v>595.45315815516778</c:v>
                </c:pt>
                <c:pt idx="14">
                  <c:v>607.36222131827117</c:v>
                </c:pt>
                <c:pt idx="15">
                  <c:v>619.5094657446366</c:v>
                </c:pt>
                <c:pt idx="16">
                  <c:v>631.89965505952932</c:v>
                </c:pt>
                <c:pt idx="17">
                  <c:v>644.53764816071987</c:v>
                </c:pt>
                <c:pt idx="18">
                  <c:v>657.42840112393424</c:v>
                </c:pt>
                <c:pt idx="19">
                  <c:v>670.57696914641292</c:v>
                </c:pt>
                <c:pt idx="20">
                  <c:v>449.96330474544465</c:v>
                </c:pt>
                <c:pt idx="21">
                  <c:v>271.7424078132363</c:v>
                </c:pt>
                <c:pt idx="22">
                  <c:v>136.76213369916309</c:v>
                </c:pt>
                <c:pt idx="23">
                  <c:v>45.88729485958774</c:v>
                </c:pt>
                <c:pt idx="24">
                  <c:v>1.8474111129762605E-13</c:v>
                </c:pt>
                <c:pt idx="25">
                  <c:v>1.8474111129762605E-13</c:v>
                </c:pt>
                <c:pt idx="26">
                  <c:v>1.8474111129762605E-13</c:v>
                </c:pt>
                <c:pt idx="27">
                  <c:v>1.8474111129762605E-13</c:v>
                </c:pt>
                <c:pt idx="28">
                  <c:v>1.8474111129762605E-13</c:v>
                </c:pt>
                <c:pt idx="29">
                  <c:v>1.8474111129762605E-13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5EE-4292-82F6-A160B6118E89}"/>
            </c:ext>
          </c:extLst>
        </c:ser>
        <c:ser>
          <c:idx val="1"/>
          <c:order val="1"/>
          <c:tx>
            <c:strRef>
              <c:f>'C-20yrTerm'!$C$12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'C-20yrTerm'!$D$12:$AG$12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75EE-4292-82F6-A160B6118E89}"/>
            </c:ext>
          </c:extLst>
        </c:ser>
        <c:ser>
          <c:idx val="2"/>
          <c:order val="2"/>
          <c:tx>
            <c:strRef>
              <c:f>'C-20yrTerm'!$C$13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'C-20yrTerm'!$D$13:$AG$13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282.19094999999999</c:v>
                </c:pt>
                <c:pt idx="2">
                  <c:v>419.69980649999997</c:v>
                </c:pt>
                <c:pt idx="3">
                  <c:v>554.68934262499999</c:v>
                </c:pt>
                <c:pt idx="4">
                  <c:v>687.05794693749999</c:v>
                </c:pt>
                <c:pt idx="5">
                  <c:v>812.18137734999993</c:v>
                </c:pt>
                <c:pt idx="6">
                  <c:v>929.91473038449999</c:v>
                </c:pt>
                <c:pt idx="7">
                  <c:v>1040.1102044934401</c:v>
                </c:pt>
                <c:pt idx="8">
                  <c:v>1142.617042098309</c:v>
                </c:pt>
                <c:pt idx="9">
                  <c:v>1237.2814704690252</c:v>
                </c:pt>
                <c:pt idx="10">
                  <c:v>1323.9466414209057</c:v>
                </c:pt>
                <c:pt idx="11">
                  <c:v>1402.4525698055738</c:v>
                </c:pt>
                <c:pt idx="12">
                  <c:v>1472.6360707716854</c:v>
                </c:pt>
                <c:pt idx="13">
                  <c:v>1534.3306957708692</c:v>
                </c:pt>
                <c:pt idx="14">
                  <c:v>1587.3666672837867</c:v>
                </c:pt>
                <c:pt idx="15">
                  <c:v>1631.5708122407125</c:v>
                </c:pt>
                <c:pt idx="16">
                  <c:v>1666.7664941105268</c:v>
                </c:pt>
                <c:pt idx="17">
                  <c:v>1701.6647936314873</c:v>
                </c:pt>
                <c:pt idx="18">
                  <c:v>1736.4920756566171</c:v>
                </c:pt>
                <c:pt idx="19">
                  <c:v>1771.4908479609994</c:v>
                </c:pt>
                <c:pt idx="20">
                  <c:v>1572.8954611363229</c:v>
                </c:pt>
                <c:pt idx="21">
                  <c:v>1384.9547418116463</c:v>
                </c:pt>
                <c:pt idx="22">
                  <c:v>1207.8817833369696</c:v>
                </c:pt>
                <c:pt idx="23">
                  <c:v>1041.893940929293</c:v>
                </c:pt>
                <c:pt idx="24">
                  <c:v>887.21291690995645</c:v>
                </c:pt>
                <c:pt idx="25">
                  <c:v>744.06484764672666</c:v>
                </c:pt>
                <c:pt idx="26">
                  <c:v>612.6803922347259</c:v>
                </c:pt>
                <c:pt idx="27">
                  <c:v>493.29482295097864</c:v>
                </c:pt>
                <c:pt idx="28">
                  <c:v>386.14811751804996</c:v>
                </c:pt>
                <c:pt idx="29">
                  <c:v>291.48505321295625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'C-20yrTerm'!$C$14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EE-4292-82F6-A160B6118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'C-20yrTerm'!$C$4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38.364909061224488</c:v>
                </c:pt>
                <c:pt idx="2">
                  <c:v>76.516941119999998</c:v>
                </c:pt>
                <c:pt idx="3">
                  <c:v>114.45015764199185</c:v>
                </c:pt>
                <c:pt idx="4">
                  <c:v>152.15841743966695</c:v>
                </c:pt>
                <c:pt idx="5">
                  <c:v>189.6353680507755</c:v>
                </c:pt>
                <c:pt idx="6">
                  <c:v>197.20400565677062</c:v>
                </c:pt>
                <c:pt idx="7">
                  <c:v>203.95734580979487</c:v>
                </c:pt>
                <c:pt idx="8">
                  <c:v>209.89371388650318</c:v>
                </c:pt>
                <c:pt idx="9">
                  <c:v>215.01213321336917</c:v>
                </c:pt>
                <c:pt idx="10">
                  <c:v>219.31237587763658</c:v>
                </c:pt>
                <c:pt idx="11">
                  <c:v>223.69862339518934</c:v>
                </c:pt>
                <c:pt idx="12">
                  <c:v>228.17259586309311</c:v>
                </c:pt>
                <c:pt idx="13">
                  <c:v>232.73604778035497</c:v>
                </c:pt>
                <c:pt idx="14">
                  <c:v>237.39076873596204</c:v>
                </c:pt>
                <c:pt idx="15">
                  <c:v>242.13858411068131</c:v>
                </c:pt>
                <c:pt idx="16">
                  <c:v>246.98135579289496</c:v>
                </c:pt>
                <c:pt idx="17">
                  <c:v>251.92098290875285</c:v>
                </c:pt>
                <c:pt idx="18">
                  <c:v>256.95940256692785</c:v>
                </c:pt>
                <c:pt idx="19">
                  <c:v>262.09859061826648</c:v>
                </c:pt>
                <c:pt idx="20">
                  <c:v>267.34056243063179</c:v>
                </c:pt>
                <c:pt idx="21">
                  <c:v>209.57507464083784</c:v>
                </c:pt>
                <c:pt idx="22">
                  <c:v>153.91572875157351</c:v>
                </c:pt>
                <c:pt idx="23">
                  <c:v>100.40464760084929</c:v>
                </c:pt>
                <c:pt idx="24">
                  <c:v>49.084796483436051</c:v>
                </c:pt>
                <c:pt idx="25">
                  <c:v>1.2873062253359477E-14</c:v>
                </c:pt>
                <c:pt idx="26">
                  <c:v>1.2873062253359477E-14</c:v>
                </c:pt>
                <c:pt idx="27">
                  <c:v>1.2873062253359477E-14</c:v>
                </c:pt>
                <c:pt idx="28">
                  <c:v>1.2873062253359477E-14</c:v>
                </c:pt>
                <c:pt idx="29">
                  <c:v>1.2873062253359477E-14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36F-4763-9B6E-5E3FF4D88043}"/>
            </c:ext>
          </c:extLst>
        </c:ser>
        <c:ser>
          <c:idx val="1"/>
          <c:order val="1"/>
          <c:tx>
            <c:strRef>
              <c:f>'C-20yrTerm'!$C$5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24.138909061224485</c:v>
                </c:pt>
                <c:pt idx="2">
                  <c:v>48.400012026122447</c:v>
                </c:pt>
                <c:pt idx="3">
                  <c:v>72.79138744133877</c:v>
                </c:pt>
                <c:pt idx="4">
                  <c:v>97.32155726308244</c:v>
                </c:pt>
                <c:pt idx="5">
                  <c:v>121.9995095828408</c:v>
                </c:pt>
                <c:pt idx="6">
                  <c:v>146.06809494032655</c:v>
                </c:pt>
                <c:pt idx="7">
                  <c:v>169.51512599629419</c:v>
                </c:pt>
                <c:pt idx="8">
                  <c:v>192.32817166471332</c:v>
                </c:pt>
                <c:pt idx="9">
                  <c:v>214.49455223783298</c:v>
                </c:pt>
                <c:pt idx="10">
                  <c:v>236.00133441374726</c:v>
                </c:pt>
                <c:pt idx="11">
                  <c:v>242.60932622451199</c:v>
                </c:pt>
                <c:pt idx="12">
                  <c:v>248.86614276894664</c:v>
                </c:pt>
                <c:pt idx="13">
                  <c:v>254.77207620458177</c:v>
                </c:pt>
                <c:pt idx="14">
                  <c:v>260.32779025324146</c:v>
                </c:pt>
                <c:pt idx="15">
                  <c:v>265.53434605830626</c:v>
                </c:pt>
                <c:pt idx="16">
                  <c:v>270.84503297947242</c:v>
                </c:pt>
                <c:pt idx="17">
                  <c:v>276.26193363906185</c:v>
                </c:pt>
                <c:pt idx="18">
                  <c:v>281.78717231184305</c:v>
                </c:pt>
                <c:pt idx="19">
                  <c:v>287.42291575807991</c:v>
                </c:pt>
                <c:pt idx="20">
                  <c:v>293.17137407324151</c:v>
                </c:pt>
                <c:pt idx="21">
                  <c:v>259.32502289468943</c:v>
                </c:pt>
                <c:pt idx="22">
                  <c:v>226.432470520729</c:v>
                </c:pt>
                <c:pt idx="23">
                  <c:v>194.51279292745213</c:v>
                </c:pt>
                <c:pt idx="24">
                  <c:v>163.58544761047247</c:v>
                </c:pt>
                <c:pt idx="25">
                  <c:v>133.67028121531587</c:v>
                </c:pt>
                <c:pt idx="26">
                  <c:v>104.78753732041892</c:v>
                </c:pt>
                <c:pt idx="27">
                  <c:v>76.957864375786741</c:v>
                </c:pt>
                <c:pt idx="28">
                  <c:v>50.202323800424629</c:v>
                </c:pt>
                <c:pt idx="29">
                  <c:v>24.542398241718026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836F-4763-9B6E-5E3FF4D88043}"/>
            </c:ext>
          </c:extLst>
        </c:ser>
        <c:ser>
          <c:idx val="2"/>
          <c:order val="2"/>
          <c:tx>
            <c:strRef>
              <c:f>'C-20yrTerm'!$C$6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18.804159061224485</c:v>
                </c:pt>
                <c:pt idx="2">
                  <c:v>37.856163615918362</c:v>
                </c:pt>
                <c:pt idx="3">
                  <c:v>57.16934861609387</c:v>
                </c:pt>
                <c:pt idx="4">
                  <c:v>76.757734696863267</c:v>
                </c:pt>
                <c:pt idx="5">
                  <c:v>96.636062657365301</c:v>
                </c:pt>
                <c:pt idx="6">
                  <c:v>116.22262842165998</c:v>
                </c:pt>
                <c:pt idx="7">
                  <c:v>135.5115967458232</c:v>
                </c:pt>
                <c:pt idx="8">
                  <c:v>154.49701568105229</c:v>
                </c:pt>
                <c:pt idx="9">
                  <c:v>173.17281423956857</c:v>
                </c:pt>
                <c:pt idx="10">
                  <c:v>191.53280001383777</c:v>
                </c:pt>
                <c:pt idx="11">
                  <c:v>209.570656748175</c:v>
                </c:pt>
                <c:pt idx="12">
                  <c:v>227.27994186178154</c:v>
                </c:pt>
                <c:pt idx="13">
                  <c:v>244.65408392224288</c:v>
                </c:pt>
                <c:pt idx="14">
                  <c:v>261.68638006849596</c:v>
                </c:pt>
                <c:pt idx="15">
                  <c:v>278.36999338225684</c:v>
                </c:pt>
                <c:pt idx="16">
                  <c:v>294.69795020687548</c:v>
                </c:pt>
                <c:pt idx="17">
                  <c:v>301.77188741256907</c:v>
                </c:pt>
                <c:pt idx="18">
                  <c:v>308.68521892328573</c:v>
                </c:pt>
                <c:pt idx="19">
                  <c:v>315.43930491441154</c:v>
                </c:pt>
                <c:pt idx="20">
                  <c:v>322.03576134055481</c:v>
                </c:pt>
                <c:pt idx="21">
                  <c:v>297.5426430492451</c:v>
                </c:pt>
                <c:pt idx="22">
                  <c:v>273.57886603471093</c:v>
                </c:pt>
                <c:pt idx="23">
                  <c:v>250.15501712248778</c:v>
                </c:pt>
                <c:pt idx="24">
                  <c:v>227.2818948746218</c:v>
                </c:pt>
                <c:pt idx="25">
                  <c:v>204.97051382440029</c:v>
                </c:pt>
                <c:pt idx="26">
                  <c:v>183.23210879577599</c:v>
                </c:pt>
                <c:pt idx="27">
                  <c:v>162.07813930918093</c:v>
                </c:pt>
                <c:pt idx="28">
                  <c:v>141.52029407545569</c:v>
                </c:pt>
                <c:pt idx="29">
                  <c:v>121.57049557965762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'C-20yrTerm'!$C$7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'C-20yrTerm'!$D$7:$AG$7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F-4763-9B6E-5E3FF4D88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'C-20yrTerm'!$C$18</c:f>
              <c:strCache>
                <c:ptCount val="1"/>
                <c:pt idx="0">
                  <c:v>5 Year Life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'C-20yrTerm'!$D$18:$AG$18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15.232551600000001</c:v>
                </c:pt>
                <c:pt idx="3">
                  <c:v>20.886684731999999</c:v>
                </c:pt>
                <c:pt idx="4">
                  <c:v>25.152977867600001</c:v>
                </c:pt>
                <c:pt idx="5">
                  <c:v>27.968021659999998</c:v>
                </c:pt>
                <c:pt idx="6">
                  <c:v>29.003309793200003</c:v>
                </c:pt>
                <c:pt idx="7">
                  <c:v>29.873463154016001</c:v>
                </c:pt>
                <c:pt idx="8">
                  <c:v>30.618296247000327</c:v>
                </c:pt>
                <c:pt idx="9">
                  <c:v>31.280575726796339</c:v>
                </c:pt>
                <c:pt idx="10">
                  <c:v>31.906187241332272</c:v>
                </c:pt>
                <c:pt idx="11">
                  <c:v>32.544310986158919</c:v>
                </c:pt>
                <c:pt idx="12">
                  <c:v>33.195197205882096</c:v>
                </c:pt>
                <c:pt idx="13">
                  <c:v>33.859101149999738</c:v>
                </c:pt>
                <c:pt idx="14">
                  <c:v>34.536283172999731</c:v>
                </c:pt>
                <c:pt idx="15">
                  <c:v>35.227008836459724</c:v>
                </c:pt>
                <c:pt idx="16">
                  <c:v>35.931549013188928</c:v>
                </c:pt>
                <c:pt idx="17">
                  <c:v>36.650179993452696</c:v>
                </c:pt>
                <c:pt idx="18">
                  <c:v>37.383183593321746</c:v>
                </c:pt>
                <c:pt idx="19">
                  <c:v>38.13084726518818</c:v>
                </c:pt>
                <c:pt idx="20">
                  <c:v>38.893464210491949</c:v>
                </c:pt>
                <c:pt idx="21">
                  <c:v>26.097871675235787</c:v>
                </c:pt>
                <c:pt idx="22">
                  <c:v>15.761059653167706</c:v>
                </c:pt>
                <c:pt idx="23">
                  <c:v>7.932203754551459</c:v>
                </c:pt>
                <c:pt idx="24">
                  <c:v>2.6614631018560893</c:v>
                </c:pt>
                <c:pt idx="25">
                  <c:v>1.0714984455262311E-14</c:v>
                </c:pt>
                <c:pt idx="26">
                  <c:v>1.0714984455262311E-14</c:v>
                </c:pt>
                <c:pt idx="27">
                  <c:v>1.0714984455262311E-14</c:v>
                </c:pt>
                <c:pt idx="28">
                  <c:v>1.0714984455262311E-14</c:v>
                </c:pt>
                <c:pt idx="29">
                  <c:v>1.0714984455262311E-14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055-456B-827C-E5E44717C361}"/>
            </c:ext>
          </c:extLst>
        </c:ser>
        <c:ser>
          <c:idx val="1"/>
          <c:order val="1"/>
          <c:tx>
            <c:strRef>
              <c:f>'C-20yrTerm'!$C$19</c:f>
              <c:strCache>
                <c:ptCount val="1"/>
                <c:pt idx="0">
                  <c:v>10 Year Life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'C-20yrTerm'!$D$19:$AG$19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16.057659600000001</c:v>
                </c:pt>
                <c:pt idx="3">
                  <c:v>23.400069491999997</c:v>
                </c:pt>
                <c:pt idx="4">
                  <c:v>30.257708052799998</c:v>
                </c:pt>
                <c:pt idx="5">
                  <c:v>36.608995669000002</c:v>
                </c:pt>
                <c:pt idx="6">
                  <c:v>42.16928077</c:v>
                </c:pt>
                <c:pt idx="7">
                  <c:v>46.922743305496013</c:v>
                </c:pt>
                <c:pt idx="8">
                  <c:v>50.85324682417793</c:v>
                </c:pt>
                <c:pt idx="9">
                  <c:v>53.944332145709481</c:v>
                </c:pt>
                <c:pt idx="10">
                  <c:v>56.179210906147659</c:v>
                </c:pt>
                <c:pt idx="11">
                  <c:v>57.540758974270609</c:v>
                </c:pt>
                <c:pt idx="12">
                  <c:v>58.836617736232029</c:v>
                </c:pt>
                <c:pt idx="13">
                  <c:v>60.087032005908668</c:v>
                </c:pt>
                <c:pt idx="14">
                  <c:v>61.313729423454845</c:v>
                </c:pt>
                <c:pt idx="15">
                  <c:v>62.540004011923955</c:v>
                </c:pt>
                <c:pt idx="16">
                  <c:v>63.790804092162425</c:v>
                </c:pt>
                <c:pt idx="17">
                  <c:v>65.066620174005678</c:v>
                </c:pt>
                <c:pt idx="18">
                  <c:v>66.367952577485795</c:v>
                </c:pt>
                <c:pt idx="19">
                  <c:v>67.695311629035501</c:v>
                </c:pt>
                <c:pt idx="20">
                  <c:v>69.049217861616228</c:v>
                </c:pt>
                <c:pt idx="21">
                  <c:v>56.856740399382545</c:v>
                </c:pt>
                <c:pt idx="22">
                  <c:v>45.777759569850801</c:v>
                </c:pt>
                <c:pt idx="23">
                  <c:v>35.834545305675022</c:v>
                </c:pt>
                <c:pt idx="24">
                  <c:v>27.049812938162326</c:v>
                </c:pt>
                <c:pt idx="25">
                  <c:v>19.446732105245971</c:v>
                </c:pt>
                <c:pt idx="26">
                  <c:v>13.04893583761789</c:v>
                </c:pt>
                <c:pt idx="27">
                  <c:v>7.8805298265838495</c:v>
                </c:pt>
                <c:pt idx="28">
                  <c:v>3.9661018772757264</c:v>
                </c:pt>
                <c:pt idx="29">
                  <c:v>1.3307315509280411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055-456B-827C-E5E44717C361}"/>
            </c:ext>
          </c:extLst>
        </c:ser>
        <c:ser>
          <c:idx val="2"/>
          <c:order val="2"/>
          <c:tx>
            <c:strRef>
              <c:f>'C-20yrTerm'!$C$20</c:f>
              <c:strCache>
                <c:ptCount val="1"/>
                <c:pt idx="0">
                  <c:v>16 Year Life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'C-20yrTerm'!$D$20:$AG$20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16.367075100000001</c:v>
                </c:pt>
                <c:pt idx="3">
                  <c:v>24.342588776999996</c:v>
                </c:pt>
                <c:pt idx="4">
                  <c:v>32.171981872250001</c:v>
                </c:pt>
                <c:pt idx="5">
                  <c:v>39.849360922374998</c:v>
                </c:pt>
                <c:pt idx="6">
                  <c:v>47.106519886299992</c:v>
                </c:pt>
                <c:pt idx="7">
                  <c:v>53.935054362301003</c:v>
                </c:pt>
                <c:pt idx="8">
                  <c:v>60.326391860619523</c:v>
                </c:pt>
                <c:pt idx="9">
                  <c:v>66.271788441701915</c:v>
                </c:pt>
                <c:pt idx="10">
                  <c:v>71.762325287203453</c:v>
                </c:pt>
                <c:pt idx="11">
                  <c:v>76.788905202412536</c:v>
                </c:pt>
                <c:pt idx="12">
                  <c:v>81.342249048723289</c:v>
                </c:pt>
                <c:pt idx="13">
                  <c:v>85.412892104757759</c:v>
                </c:pt>
                <c:pt idx="14">
                  <c:v>88.991180354710409</c:v>
                </c:pt>
                <c:pt idx="15">
                  <c:v>92.067266702459634</c:v>
                </c:pt>
                <c:pt idx="16">
                  <c:v>94.63110710996132</c:v>
                </c:pt>
                <c:pt idx="17">
                  <c:v>96.672456658410539</c:v>
                </c:pt>
                <c:pt idx="18">
                  <c:v>98.696558030626264</c:v>
                </c:pt>
                <c:pt idx="19">
                  <c:v>100.71654038808379</c:v>
                </c:pt>
                <c:pt idx="20">
                  <c:v>102.74646918173796</c:v>
                </c:pt>
                <c:pt idx="21">
                  <c:v>91.227936745906732</c:v>
                </c:pt>
                <c:pt idx="22">
                  <c:v>80.327375025075483</c:v>
                </c:pt>
                <c:pt idx="23">
                  <c:v>70.05714343354424</c:v>
                </c:pt>
                <c:pt idx="24">
                  <c:v>60.429848573898994</c:v>
                </c:pt>
                <c:pt idx="25">
                  <c:v>51.458349180777475</c:v>
                </c:pt>
                <c:pt idx="26">
                  <c:v>43.155761163510149</c:v>
                </c:pt>
                <c:pt idx="27">
                  <c:v>35.535462749614105</c:v>
                </c:pt>
                <c:pt idx="28">
                  <c:v>28.611099731156759</c:v>
                </c:pt>
                <c:pt idx="29">
                  <c:v>22.396590816046896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3"/>
          <c:order val="3"/>
          <c:tx>
            <c:strRef>
              <c:f>'C-20yrTerm'!$C$21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'C-20yrTerm'!$D$3:$AG$3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'C-20yrTerm'!$D$21:$AG$21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55-456B-827C-E5E44717C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Cost</a:t>
                </a:r>
                <a:r>
                  <a:rPr lang="en-US" sz="900" b="1" baseline="0"/>
                  <a:t> of Capital (</a:t>
                </a:r>
                <a:r>
                  <a:rPr lang="en-US" sz="900" b="1"/>
                  <a:t>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'C-20yrCofC'!$C$9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'C-20yrCofC'!$D$9:$AG$9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EF6-487C-95BD-09DAF935A8F8}"/>
            </c:ext>
          </c:extLst>
        </c:ser>
        <c:ser>
          <c:idx val="1"/>
          <c:order val="1"/>
          <c:tx>
            <c:strRef>
              <c:f>'C-20yrCofC'!$C$10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'C-20yrCofC'!$D$10:$AG$10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276.8562</c:v>
                </c:pt>
                <c:pt idx="2">
                  <c:v>403.44947399999995</c:v>
                </c:pt>
                <c:pt idx="3">
                  <c:v>521.68462160000001</c:v>
                </c:pt>
                <c:pt idx="4">
                  <c:v>631.18958050000003</c:v>
                </c:pt>
                <c:pt idx="5">
                  <c:v>727.05656500000009</c:v>
                </c:pt>
                <c:pt idx="6">
                  <c:v>809.01281561200017</c:v>
                </c:pt>
                <c:pt idx="7">
                  <c:v>876.7801176582401</c:v>
                </c:pt>
                <c:pt idx="8">
                  <c:v>930.07469216740481</c:v>
                </c:pt>
                <c:pt idx="9">
                  <c:v>968.60708458875285</c:v>
                </c:pt>
                <c:pt idx="10">
                  <c:v>992.08205128052782</c:v>
                </c:pt>
                <c:pt idx="11">
                  <c:v>1014.4244437281384</c:v>
                </c:pt>
                <c:pt idx="12">
                  <c:v>1035.9833104467011</c:v>
                </c:pt>
                <c:pt idx="13">
                  <c:v>1057.1332659216353</c:v>
                </c:pt>
                <c:pt idx="14">
                  <c:v>1078.2759312400681</c:v>
                </c:pt>
                <c:pt idx="15">
                  <c:v>1099.8414498648694</c:v>
                </c:pt>
                <c:pt idx="16">
                  <c:v>1121.8382788621668</c:v>
                </c:pt>
                <c:pt idx="17">
                  <c:v>1144.2750444394103</c:v>
                </c:pt>
                <c:pt idx="18">
                  <c:v>1167.1605453281984</c:v>
                </c:pt>
                <c:pt idx="19">
                  <c:v>1190.5037562347625</c:v>
                </c:pt>
                <c:pt idx="20">
                  <c:v>980.28862757556124</c:v>
                </c:pt>
                <c:pt idx="21">
                  <c:v>789.27171672156555</c:v>
                </c:pt>
                <c:pt idx="22">
                  <c:v>617.83698802887966</c:v>
                </c:pt>
                <c:pt idx="23">
                  <c:v>466.37608514072974</c:v>
                </c:pt>
                <c:pt idx="24">
                  <c:v>335.2884845732064</c:v>
                </c:pt>
                <c:pt idx="25">
                  <c:v>224.98165237272227</c:v>
                </c:pt>
                <c:pt idx="26">
                  <c:v>135.87120390661809</c:v>
                </c:pt>
                <c:pt idx="27">
                  <c:v>68.381066849581487</c:v>
                </c:pt>
                <c:pt idx="28">
                  <c:v>22.943647429793813</c:v>
                </c:pt>
                <c:pt idx="29">
                  <c:v>3.5527136788005009E-14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'C-20yrCofC'!$C$11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'C-20yrCofC'!$D$11:$AG$11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F6-487C-95BD-09DAF935A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Unamortized Asset Balance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'C-20yrCofC'!$C$4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24.138909061224485</c:v>
                </c:pt>
                <c:pt idx="2">
                  <c:v>48.400012026122447</c:v>
                </c:pt>
                <c:pt idx="3">
                  <c:v>72.79138744133877</c:v>
                </c:pt>
                <c:pt idx="4">
                  <c:v>97.32155726308244</c:v>
                </c:pt>
                <c:pt idx="5">
                  <c:v>121.9995095828408</c:v>
                </c:pt>
                <c:pt idx="6">
                  <c:v>146.06809494032655</c:v>
                </c:pt>
                <c:pt idx="7">
                  <c:v>169.51512599629419</c:v>
                </c:pt>
                <c:pt idx="8">
                  <c:v>192.32817166471332</c:v>
                </c:pt>
                <c:pt idx="9">
                  <c:v>214.49455223783298</c:v>
                </c:pt>
                <c:pt idx="10">
                  <c:v>236.00133441374726</c:v>
                </c:pt>
                <c:pt idx="11">
                  <c:v>242.60932622451199</c:v>
                </c:pt>
                <c:pt idx="12">
                  <c:v>248.86614276894664</c:v>
                </c:pt>
                <c:pt idx="13">
                  <c:v>254.77207620458177</c:v>
                </c:pt>
                <c:pt idx="14">
                  <c:v>260.32779025324146</c:v>
                </c:pt>
                <c:pt idx="15">
                  <c:v>265.53434605830626</c:v>
                </c:pt>
                <c:pt idx="16">
                  <c:v>270.84503297947242</c:v>
                </c:pt>
                <c:pt idx="17">
                  <c:v>276.26193363906185</c:v>
                </c:pt>
                <c:pt idx="18">
                  <c:v>281.78717231184305</c:v>
                </c:pt>
                <c:pt idx="19">
                  <c:v>287.42291575807991</c:v>
                </c:pt>
                <c:pt idx="20">
                  <c:v>293.17137407324151</c:v>
                </c:pt>
                <c:pt idx="21">
                  <c:v>259.32502289468943</c:v>
                </c:pt>
                <c:pt idx="22">
                  <c:v>226.432470520729</c:v>
                </c:pt>
                <c:pt idx="23">
                  <c:v>194.51279292745213</c:v>
                </c:pt>
                <c:pt idx="24">
                  <c:v>163.58544761047247</c:v>
                </c:pt>
                <c:pt idx="25">
                  <c:v>133.67028121531587</c:v>
                </c:pt>
                <c:pt idx="26">
                  <c:v>104.78753732041892</c:v>
                </c:pt>
                <c:pt idx="27">
                  <c:v>76.957864375786741</c:v>
                </c:pt>
                <c:pt idx="28">
                  <c:v>50.202323800424629</c:v>
                </c:pt>
                <c:pt idx="29">
                  <c:v>24.542398241718026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72A-43CD-96E7-477FFFC7C3AD}"/>
            </c:ext>
          </c:extLst>
        </c:ser>
        <c:ser>
          <c:idx val="1"/>
          <c:order val="1"/>
          <c:tx>
            <c:strRef>
              <c:f>'C-20yrCofC'!$C$5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19.916399999999999</c:v>
                </c:pt>
                <c:pt idx="2">
                  <c:v>40.182468</c:v>
                </c:pt>
                <c:pt idx="3">
                  <c:v>60.816348359999999</c:v>
                </c:pt>
                <c:pt idx="4">
                  <c:v>81.837105964000003</c:v>
                </c:pt>
                <c:pt idx="5">
                  <c:v>103.26477231999999</c:v>
                </c:pt>
                <c:pt idx="6">
                  <c:v>124.48786906000001</c:v>
                </c:pt>
                <c:pt idx="7">
                  <c:v>145.50230479168002</c:v>
                </c:pt>
                <c:pt idx="8">
                  <c:v>166.30390629487363</c:v>
                </c:pt>
                <c:pt idx="9">
                  <c:v>186.88841688501108</c:v>
                </c:pt>
                <c:pt idx="10">
                  <c:v>207.2514947438313</c:v>
                </c:pt>
                <c:pt idx="11">
                  <c:v>213.16271121670792</c:v>
                </c:pt>
                <c:pt idx="12">
                  <c:v>218.75636907592207</c:v>
                </c:pt>
                <c:pt idx="13">
                  <c:v>224.02240014920051</c:v>
                </c:pt>
                <c:pt idx="14">
                  <c:v>228.95034898882457</c:v>
                </c:pt>
                <c:pt idx="15">
                  <c:v>233.52935596860107</c:v>
                </c:pt>
                <c:pt idx="16">
                  <c:v>238.19994308797311</c:v>
                </c:pt>
                <c:pt idx="17">
                  <c:v>242.96394194973254</c:v>
                </c:pt>
                <c:pt idx="18">
                  <c:v>247.82322078872721</c:v>
                </c:pt>
                <c:pt idx="19">
                  <c:v>252.7796852045017</c:v>
                </c:pt>
                <c:pt idx="20">
                  <c:v>257.83527890859176</c:v>
                </c:pt>
                <c:pt idx="21">
                  <c:v>230.22845595701807</c:v>
                </c:pt>
                <c:pt idx="22">
                  <c:v>203.00559736154852</c:v>
                </c:pt>
                <c:pt idx="23">
                  <c:v>176.17438240930514</c:v>
                </c:pt>
                <c:pt idx="24">
                  <c:v>149.74264397315252</c:v>
                </c:pt>
                <c:pt idx="25">
                  <c:v>123.71837158341239</c:v>
                </c:pt>
                <c:pt idx="26">
                  <c:v>98.109714561013064</c:v>
                </c:pt>
                <c:pt idx="27">
                  <c:v>72.924985213301326</c:v>
                </c:pt>
                <c:pt idx="28">
                  <c:v>48.172662093770931</c:v>
                </c:pt>
                <c:pt idx="29">
                  <c:v>23.861393326985532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  <c:extLst/>
      </c:barChart>
      <c:lineChart>
        <c:grouping val="standard"/>
        <c:varyColors val="0"/>
        <c:ser>
          <c:idx val="2"/>
          <c:order val="2"/>
          <c:tx>
            <c:strRef>
              <c:f>'C-20yrCofC'!$C$6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'C-20yrCofC'!$D$6:$AG$6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A-43CD-96E7-477FFFC7C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  <c:extLst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'C-20yrCofC'!$C$14</c:f>
              <c:strCache>
                <c:ptCount val="1"/>
                <c:pt idx="0">
                  <c:v>WACC (6.97%)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'C-20yrCofC'!$D$14:$AG$14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8.2510799999999982</c:v>
                </c:pt>
                <c:pt idx="2">
                  <c:v>16.057659600000001</c:v>
                </c:pt>
                <c:pt idx="3">
                  <c:v>23.400069491999997</c:v>
                </c:pt>
                <c:pt idx="4">
                  <c:v>30.257708052799998</c:v>
                </c:pt>
                <c:pt idx="5">
                  <c:v>36.608995669000002</c:v>
                </c:pt>
                <c:pt idx="6">
                  <c:v>42.16928077</c:v>
                </c:pt>
                <c:pt idx="7">
                  <c:v>46.922743305496013</c:v>
                </c:pt>
                <c:pt idx="8">
                  <c:v>50.85324682417793</c:v>
                </c:pt>
                <c:pt idx="9">
                  <c:v>53.944332145709481</c:v>
                </c:pt>
                <c:pt idx="10">
                  <c:v>56.179210906147659</c:v>
                </c:pt>
                <c:pt idx="11">
                  <c:v>57.540758974270609</c:v>
                </c:pt>
                <c:pt idx="12">
                  <c:v>58.836617736232029</c:v>
                </c:pt>
                <c:pt idx="13">
                  <c:v>60.087032005908668</c:v>
                </c:pt>
                <c:pt idx="14">
                  <c:v>61.313729423454845</c:v>
                </c:pt>
                <c:pt idx="15">
                  <c:v>62.540004011923955</c:v>
                </c:pt>
                <c:pt idx="16">
                  <c:v>63.790804092162425</c:v>
                </c:pt>
                <c:pt idx="17">
                  <c:v>65.066620174005678</c:v>
                </c:pt>
                <c:pt idx="18">
                  <c:v>66.367952577485795</c:v>
                </c:pt>
                <c:pt idx="19">
                  <c:v>67.695311629035501</c:v>
                </c:pt>
                <c:pt idx="20">
                  <c:v>69.049217861616228</c:v>
                </c:pt>
                <c:pt idx="21">
                  <c:v>56.856740399382545</c:v>
                </c:pt>
                <c:pt idx="22">
                  <c:v>45.777759569850801</c:v>
                </c:pt>
                <c:pt idx="23">
                  <c:v>35.834545305675022</c:v>
                </c:pt>
                <c:pt idx="24">
                  <c:v>27.049812938162326</c:v>
                </c:pt>
                <c:pt idx="25">
                  <c:v>19.446732105245971</c:v>
                </c:pt>
                <c:pt idx="26">
                  <c:v>13.04893583761789</c:v>
                </c:pt>
                <c:pt idx="27">
                  <c:v>7.8805298265838495</c:v>
                </c:pt>
                <c:pt idx="28">
                  <c:v>3.9661018772757264</c:v>
                </c:pt>
                <c:pt idx="29">
                  <c:v>1.3307315509280411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835-49C0-98C5-18C32CE8B084}"/>
            </c:ext>
          </c:extLst>
        </c:ser>
        <c:ser>
          <c:idx val="1"/>
          <c:order val="1"/>
          <c:tx>
            <c:strRef>
              <c:f>'C-20yrCofC'!$C$15</c:f>
              <c:strCache>
                <c:ptCount val="1"/>
                <c:pt idx="0">
                  <c:v>Long-Term Debt (4%)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'C-20yrCofC'!$D$15:$AG$15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5.6903999999999995</c:v>
                </c:pt>
                <c:pt idx="2">
                  <c:v>11.074248000000001</c:v>
                </c:pt>
                <c:pt idx="3">
                  <c:v>16.137978959999998</c:v>
                </c:pt>
                <c:pt idx="4">
                  <c:v>20.867384864000002</c:v>
                </c:pt>
                <c:pt idx="5">
                  <c:v>25.247583220000003</c:v>
                </c:pt>
                <c:pt idx="6">
                  <c:v>29.082262600000004</c:v>
                </c:pt>
                <c:pt idx="7">
                  <c:v>32.360512624480009</c:v>
                </c:pt>
                <c:pt idx="8">
                  <c:v>35.071204706329603</c:v>
                </c:pt>
                <c:pt idx="9">
                  <c:v>37.20298768669619</c:v>
                </c:pt>
                <c:pt idx="10">
                  <c:v>38.744283383550112</c:v>
                </c:pt>
                <c:pt idx="11">
                  <c:v>39.683282051221113</c:v>
                </c:pt>
                <c:pt idx="12">
                  <c:v>40.57697774912554</c:v>
                </c:pt>
                <c:pt idx="13">
                  <c:v>41.439332417868044</c:v>
                </c:pt>
                <c:pt idx="14">
                  <c:v>42.28533063686541</c:v>
                </c:pt>
                <c:pt idx="15">
                  <c:v>43.131037249602727</c:v>
                </c:pt>
                <c:pt idx="16">
                  <c:v>43.993657994594777</c:v>
                </c:pt>
                <c:pt idx="17">
                  <c:v>44.87353115448667</c:v>
                </c:pt>
                <c:pt idx="18">
                  <c:v>45.771001777576416</c:v>
                </c:pt>
                <c:pt idx="19">
                  <c:v>46.686421813127936</c:v>
                </c:pt>
                <c:pt idx="20">
                  <c:v>47.620150249390498</c:v>
                </c:pt>
                <c:pt idx="21">
                  <c:v>39.211545103022452</c:v>
                </c:pt>
                <c:pt idx="22">
                  <c:v>31.570868668862623</c:v>
                </c:pt>
                <c:pt idx="23">
                  <c:v>24.713479521155186</c:v>
                </c:pt>
                <c:pt idx="24">
                  <c:v>18.65504340562919</c:v>
                </c:pt>
                <c:pt idx="25">
                  <c:v>13.411539382928256</c:v>
                </c:pt>
                <c:pt idx="26">
                  <c:v>8.9992660949088901</c:v>
                </c:pt>
                <c:pt idx="27">
                  <c:v>5.4348481562647235</c:v>
                </c:pt>
                <c:pt idx="28">
                  <c:v>2.7352426739832594</c:v>
                </c:pt>
                <c:pt idx="29">
                  <c:v>0.91774589719175259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968790936"/>
        <c:axId val="968792248"/>
      </c:barChart>
      <c:lineChart>
        <c:grouping val="standard"/>
        <c:varyColors val="0"/>
        <c:ser>
          <c:idx val="2"/>
          <c:order val="2"/>
          <c:tx>
            <c:strRef>
              <c:f>'C-20yrCofC'!$C$16</c:f>
              <c:strCache>
                <c:ptCount val="1"/>
                <c:pt idx="0">
                  <c:v>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'C-20yrCofC'!$D$3:$AG$3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'C-20yrCofC'!$D$16:$AG$16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35-49C0-98C5-18C32CE8B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8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1"/>
                  <a:t>Cost of Capital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'C-20yr2X1.2X'!$C$4</c:f>
              <c:strCache>
                <c:ptCount val="1"/>
                <c:pt idx="0">
                  <c:v>2X Budget-Amortized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'C-20yr2X1.2X'!$D$4:$AG$4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48.27781812244897</c:v>
                </c:pt>
                <c:pt idx="2">
                  <c:v>96.800024052244893</c:v>
                </c:pt>
                <c:pt idx="3">
                  <c:v>145.58277488267754</c:v>
                </c:pt>
                <c:pt idx="4">
                  <c:v>194.64311452616488</c:v>
                </c:pt>
                <c:pt idx="5">
                  <c:v>243.9990191656816</c:v>
                </c:pt>
                <c:pt idx="6">
                  <c:v>292.13618988065309</c:v>
                </c:pt>
                <c:pt idx="7">
                  <c:v>339.03025199258838</c:v>
                </c:pt>
                <c:pt idx="8">
                  <c:v>384.65634332942665</c:v>
                </c:pt>
                <c:pt idx="9">
                  <c:v>428.98910447566595</c:v>
                </c:pt>
                <c:pt idx="10">
                  <c:v>472.00266882749452</c:v>
                </c:pt>
                <c:pt idx="11">
                  <c:v>485.21865244902398</c:v>
                </c:pt>
                <c:pt idx="12">
                  <c:v>497.73228553789329</c:v>
                </c:pt>
                <c:pt idx="13">
                  <c:v>509.54415240916353</c:v>
                </c:pt>
                <c:pt idx="14">
                  <c:v>520.65558050648292</c:v>
                </c:pt>
                <c:pt idx="15">
                  <c:v>531.06869211661251</c:v>
                </c:pt>
                <c:pt idx="16">
                  <c:v>541.69006595894484</c:v>
                </c:pt>
                <c:pt idx="17">
                  <c:v>552.5238672781237</c:v>
                </c:pt>
                <c:pt idx="18">
                  <c:v>563.5743446236861</c:v>
                </c:pt>
                <c:pt idx="19">
                  <c:v>574.84583151615982</c:v>
                </c:pt>
                <c:pt idx="20">
                  <c:v>586.34274814648302</c:v>
                </c:pt>
                <c:pt idx="21">
                  <c:v>518.65004578937885</c:v>
                </c:pt>
                <c:pt idx="22">
                  <c:v>452.864941041458</c:v>
                </c:pt>
                <c:pt idx="23">
                  <c:v>389.02558585490425</c:v>
                </c:pt>
                <c:pt idx="24">
                  <c:v>327.17089522094494</c:v>
                </c:pt>
                <c:pt idx="25">
                  <c:v>267.34056243063173</c:v>
                </c:pt>
                <c:pt idx="26">
                  <c:v>209.57507464083784</c:v>
                </c:pt>
                <c:pt idx="27">
                  <c:v>153.91572875157348</c:v>
                </c:pt>
                <c:pt idx="28">
                  <c:v>100.40464760084926</c:v>
                </c:pt>
                <c:pt idx="29">
                  <c:v>49.084796483436051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'C-20yr2X1.2X'!$C$5</c15:sqref>
                        </c15:formulaRef>
                      </c:ext>
                    </c:extLst>
                    <c:strCache>
                      <c:ptCount val="1"/>
                      <c:pt idx="0">
                        <c:v>1.2X Budget-10 yr Term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'C-20yr2X1.2X'!$D$5:$AG$5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28.966690873469382</c:v>
                      </c:pt>
                      <c:pt idx="2">
                        <c:v>58.080014431346932</c:v>
                      </c:pt>
                      <c:pt idx="3">
                        <c:v>87.349664929606504</c:v>
                      </c:pt>
                      <c:pt idx="4">
                        <c:v>116.78586871569894</c:v>
                      </c:pt>
                      <c:pt idx="5">
                        <c:v>146.39941149940898</c:v>
                      </c:pt>
                      <c:pt idx="6">
                        <c:v>175.28171392839184</c:v>
                      </c:pt>
                      <c:pt idx="7">
                        <c:v>203.41815119555298</c:v>
                      </c:pt>
                      <c:pt idx="8">
                        <c:v>230.79380599765594</c:v>
                      </c:pt>
                      <c:pt idx="9">
                        <c:v>257.39346268539958</c:v>
                      </c:pt>
                      <c:pt idx="10">
                        <c:v>283.20160129649673</c:v>
                      </c:pt>
                      <c:pt idx="11">
                        <c:v>291.13119146941443</c:v>
                      </c:pt>
                      <c:pt idx="12">
                        <c:v>298.639371322736</c:v>
                      </c:pt>
                      <c:pt idx="13">
                        <c:v>305.72649144549814</c:v>
                      </c:pt>
                      <c:pt idx="14">
                        <c:v>312.3933483038897</c:v>
                      </c:pt>
                      <c:pt idx="15">
                        <c:v>318.64121526996752</c:v>
                      </c:pt>
                      <c:pt idx="16">
                        <c:v>325.01403957536689</c:v>
                      </c:pt>
                      <c:pt idx="17">
                        <c:v>331.51432036687424</c:v>
                      </c:pt>
                      <c:pt idx="18">
                        <c:v>338.14460677421175</c:v>
                      </c:pt>
                      <c:pt idx="19">
                        <c:v>344.90749890969596</c:v>
                      </c:pt>
                      <c:pt idx="20">
                        <c:v>351.8056488878899</c:v>
                      </c:pt>
                      <c:pt idx="21">
                        <c:v>311.19002747362742</c:v>
                      </c:pt>
                      <c:pt idx="22">
                        <c:v>271.7189646248749</c:v>
                      </c:pt>
                      <c:pt idx="23">
                        <c:v>233.41535151294266</c:v>
                      </c:pt>
                      <c:pt idx="24">
                        <c:v>196.30253713256698</c:v>
                      </c:pt>
                      <c:pt idx="25">
                        <c:v>160.40433745837913</c:v>
                      </c:pt>
                      <c:pt idx="26">
                        <c:v>125.74504478450277</c:v>
                      </c:pt>
                      <c:pt idx="27">
                        <c:v>92.349437250944135</c:v>
                      </c:pt>
                      <c:pt idx="28">
                        <c:v>60.242788560509631</c:v>
                      </c:pt>
                      <c:pt idx="29">
                        <c:v>29.450877890061694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C37-4940-90C6-EAE5285469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'C-20yr2X1.2X'!$C$6</c15:sqref>
                        </c15:formulaRef>
                      </c:ext>
                    </c:extLst>
                    <c:strCache>
                      <c:ptCount val="1"/>
                      <c:pt idx="0">
                        <c:v>1.2X Budget-5 yr Term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'C-20yr2X1.2X'!$D$6:$AG$6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46.037890873469387</c:v>
                      </c:pt>
                      <c:pt idx="2">
                        <c:v>91.820329343999987</c:v>
                      </c:pt>
                      <c:pt idx="3">
                        <c:v>137.34018917039018</c:v>
                      </c:pt>
                      <c:pt idx="4">
                        <c:v>182.5901009276003</c:v>
                      </c:pt>
                      <c:pt idx="5">
                        <c:v>227.56244166093057</c:v>
                      </c:pt>
                      <c:pt idx="6">
                        <c:v>236.64480678812473</c:v>
                      </c:pt>
                      <c:pt idx="7">
                        <c:v>244.74881497175383</c:v>
                      </c:pt>
                      <c:pt idx="8">
                        <c:v>251.87245666380377</c:v>
                      </c:pt>
                      <c:pt idx="9">
                        <c:v>258.01455985604298</c:v>
                      </c:pt>
                      <c:pt idx="10">
                        <c:v>263.17485105316382</c:v>
                      </c:pt>
                      <c:pt idx="11">
                        <c:v>268.43834807422706</c:v>
                      </c:pt>
                      <c:pt idx="12">
                        <c:v>273.80711503571166</c:v>
                      </c:pt>
                      <c:pt idx="13">
                        <c:v>279.28325733642595</c:v>
                      </c:pt>
                      <c:pt idx="14">
                        <c:v>284.86892248315445</c:v>
                      </c:pt>
                      <c:pt idx="15">
                        <c:v>290.56630093281757</c:v>
                      </c:pt>
                      <c:pt idx="16">
                        <c:v>296.37762695147393</c:v>
                      </c:pt>
                      <c:pt idx="17">
                        <c:v>302.30517949050341</c:v>
                      </c:pt>
                      <c:pt idx="18">
                        <c:v>308.35128308031346</c:v>
                      </c:pt>
                      <c:pt idx="19">
                        <c:v>314.51830874191972</c:v>
                      </c:pt>
                      <c:pt idx="20">
                        <c:v>320.80867491675815</c:v>
                      </c:pt>
                      <c:pt idx="21">
                        <c:v>251.49008956900539</c:v>
                      </c:pt>
                      <c:pt idx="22">
                        <c:v>184.69887450188813</c:v>
                      </c:pt>
                      <c:pt idx="23">
                        <c:v>120.48557712101912</c:v>
                      </c:pt>
                      <c:pt idx="24">
                        <c:v>58.901755780123246</c:v>
                      </c:pt>
                      <c:pt idx="25">
                        <c:v>-4.9511777897536448E-15</c:v>
                      </c:pt>
                      <c:pt idx="26">
                        <c:v>-4.9511777897536448E-15</c:v>
                      </c:pt>
                      <c:pt idx="27">
                        <c:v>-4.9511777897536448E-15</c:v>
                      </c:pt>
                      <c:pt idx="28">
                        <c:v>-4.9511777897536448E-15</c:v>
                      </c:pt>
                      <c:pt idx="29">
                        <c:v>-4.9511777897536448E-15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C37-4940-90C6-EAE5285469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'C-20yr2X1.2X'!$C$7</c15:sqref>
                        </c15:formulaRef>
                      </c:ext>
                    </c:extLst>
                    <c:strCache>
                      <c:ptCount val="1"/>
                      <c:pt idx="0">
                        <c:v>1.2X Budget-16 yr Term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'C-20yr2X1.2X'!$D$7:$AG$7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22.564990873469384</c:v>
                      </c:pt>
                      <c:pt idx="2">
                        <c:v>45.427396339102032</c:v>
                      </c:pt>
                      <c:pt idx="3">
                        <c:v>68.603218339312647</c:v>
                      </c:pt>
                      <c:pt idx="4">
                        <c:v>92.10928163623592</c:v>
                      </c:pt>
                      <c:pt idx="5">
                        <c:v>115.96327518883837</c:v>
                      </c:pt>
                      <c:pt idx="6">
                        <c:v>139.46715410599202</c:v>
                      </c:pt>
                      <c:pt idx="7">
                        <c:v>162.61391609498784</c:v>
                      </c:pt>
                      <c:pt idx="8">
                        <c:v>185.39641881726274</c:v>
                      </c:pt>
                      <c:pt idx="9">
                        <c:v>207.80737708748225</c:v>
                      </c:pt>
                      <c:pt idx="10">
                        <c:v>229.83936001660533</c:v>
                      </c:pt>
                      <c:pt idx="11">
                        <c:v>251.48478809780997</c:v>
                      </c:pt>
                      <c:pt idx="12">
                        <c:v>272.73593023413781</c:v>
                      </c:pt>
                      <c:pt idx="13">
                        <c:v>293.58490070669143</c:v>
                      </c:pt>
                      <c:pt idx="14">
                        <c:v>314.02365608219515</c:v>
                      </c:pt>
                      <c:pt idx="15">
                        <c:v>334.04399205870811</c:v>
                      </c:pt>
                      <c:pt idx="16">
                        <c:v>353.6375402482505</c:v>
                      </c:pt>
                      <c:pt idx="17">
                        <c:v>362.12626489508284</c:v>
                      </c:pt>
                      <c:pt idx="18">
                        <c:v>370.42226270794282</c:v>
                      </c:pt>
                      <c:pt idx="19">
                        <c:v>378.5271658972938</c:v>
                      </c:pt>
                      <c:pt idx="20">
                        <c:v>386.44291360866572</c:v>
                      </c:pt>
                      <c:pt idx="21">
                        <c:v>357.05117165909405</c:v>
                      </c:pt>
                      <c:pt idx="22">
                        <c:v>328.29463924165304</c:v>
                      </c:pt>
                      <c:pt idx="23">
                        <c:v>300.18602054698516</c:v>
                      </c:pt>
                      <c:pt idx="24">
                        <c:v>272.73827384954609</c:v>
                      </c:pt>
                      <c:pt idx="25">
                        <c:v>245.96461658928024</c:v>
                      </c:pt>
                      <c:pt idx="26">
                        <c:v>219.87853055493113</c:v>
                      </c:pt>
                      <c:pt idx="27">
                        <c:v>194.49376717101705</c:v>
                      </c:pt>
                      <c:pt idx="28">
                        <c:v>169.82435289054675</c:v>
                      </c:pt>
                      <c:pt idx="29">
                        <c:v>145.88459469558904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C37-4940-90C6-EAE528546919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7-4940-90C6-EAE528546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/>
                  <a:t>Revenue Requirement (Millions)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'C-20yr2X1.2X'!$C$5</c:f>
              <c:strCache>
                <c:ptCount val="1"/>
                <c:pt idx="0">
                  <c:v>1.2X Budget-10 yr Term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'C-20yr2X1.2X'!$D$5:$AG$5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28.966690873469382</c:v>
                </c:pt>
                <c:pt idx="2">
                  <c:v>58.080014431346932</c:v>
                </c:pt>
                <c:pt idx="3">
                  <c:v>87.349664929606504</c:v>
                </c:pt>
                <c:pt idx="4">
                  <c:v>116.78586871569894</c:v>
                </c:pt>
                <c:pt idx="5">
                  <c:v>146.39941149940898</c:v>
                </c:pt>
                <c:pt idx="6">
                  <c:v>175.28171392839184</c:v>
                </c:pt>
                <c:pt idx="7">
                  <c:v>203.41815119555298</c:v>
                </c:pt>
                <c:pt idx="8">
                  <c:v>230.79380599765594</c:v>
                </c:pt>
                <c:pt idx="9">
                  <c:v>257.39346268539958</c:v>
                </c:pt>
                <c:pt idx="10">
                  <c:v>283.20160129649673</c:v>
                </c:pt>
                <c:pt idx="11">
                  <c:v>291.13119146941443</c:v>
                </c:pt>
                <c:pt idx="12">
                  <c:v>298.639371322736</c:v>
                </c:pt>
                <c:pt idx="13">
                  <c:v>305.72649144549814</c:v>
                </c:pt>
                <c:pt idx="14">
                  <c:v>312.3933483038897</c:v>
                </c:pt>
                <c:pt idx="15">
                  <c:v>318.64121526996752</c:v>
                </c:pt>
                <c:pt idx="16">
                  <c:v>325.01403957536689</c:v>
                </c:pt>
                <c:pt idx="17">
                  <c:v>331.51432036687424</c:v>
                </c:pt>
                <c:pt idx="18">
                  <c:v>338.14460677421175</c:v>
                </c:pt>
                <c:pt idx="19">
                  <c:v>344.90749890969596</c:v>
                </c:pt>
                <c:pt idx="20">
                  <c:v>351.8056488878899</c:v>
                </c:pt>
                <c:pt idx="21">
                  <c:v>311.19002747362742</c:v>
                </c:pt>
                <c:pt idx="22">
                  <c:v>271.7189646248749</c:v>
                </c:pt>
                <c:pt idx="23">
                  <c:v>233.41535151294266</c:v>
                </c:pt>
                <c:pt idx="24">
                  <c:v>196.30253713256698</c:v>
                </c:pt>
                <c:pt idx="25">
                  <c:v>160.40433745837913</c:v>
                </c:pt>
                <c:pt idx="26">
                  <c:v>125.74504478450277</c:v>
                </c:pt>
                <c:pt idx="27">
                  <c:v>92.349437250944135</c:v>
                </c:pt>
                <c:pt idx="28">
                  <c:v>60.242788560509631</c:v>
                </c:pt>
                <c:pt idx="29">
                  <c:v>29.450877890061694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505-4BBA-BF63-D550D0D74571}"/>
            </c:ext>
          </c:extLst>
        </c:ser>
        <c:ser>
          <c:idx val="2"/>
          <c:order val="2"/>
          <c:tx>
            <c:strRef>
              <c:f>'C-20yr2X1.2X'!$C$6</c:f>
              <c:strCache>
                <c:ptCount val="1"/>
                <c:pt idx="0">
                  <c:v>1.2X Budget-5 yr Term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'C-20yr2X1.2X'!$D$6:$AG$6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46.037890873469387</c:v>
                </c:pt>
                <c:pt idx="2">
                  <c:v>91.820329343999987</c:v>
                </c:pt>
                <c:pt idx="3">
                  <c:v>137.34018917039018</c:v>
                </c:pt>
                <c:pt idx="4">
                  <c:v>182.5901009276003</c:v>
                </c:pt>
                <c:pt idx="5">
                  <c:v>227.56244166093057</c:v>
                </c:pt>
                <c:pt idx="6">
                  <c:v>236.64480678812473</c:v>
                </c:pt>
                <c:pt idx="7">
                  <c:v>244.74881497175383</c:v>
                </c:pt>
                <c:pt idx="8">
                  <c:v>251.87245666380377</c:v>
                </c:pt>
                <c:pt idx="9">
                  <c:v>258.01455985604298</c:v>
                </c:pt>
                <c:pt idx="10">
                  <c:v>263.17485105316382</c:v>
                </c:pt>
                <c:pt idx="11">
                  <c:v>268.43834807422706</c:v>
                </c:pt>
                <c:pt idx="12">
                  <c:v>273.80711503571166</c:v>
                </c:pt>
                <c:pt idx="13">
                  <c:v>279.28325733642595</c:v>
                </c:pt>
                <c:pt idx="14">
                  <c:v>284.86892248315445</c:v>
                </c:pt>
                <c:pt idx="15">
                  <c:v>290.56630093281757</c:v>
                </c:pt>
                <c:pt idx="16">
                  <c:v>296.37762695147393</c:v>
                </c:pt>
                <c:pt idx="17">
                  <c:v>302.30517949050341</c:v>
                </c:pt>
                <c:pt idx="18">
                  <c:v>308.35128308031346</c:v>
                </c:pt>
                <c:pt idx="19">
                  <c:v>314.51830874191972</c:v>
                </c:pt>
                <c:pt idx="20">
                  <c:v>320.80867491675815</c:v>
                </c:pt>
                <c:pt idx="21">
                  <c:v>251.49008956900539</c:v>
                </c:pt>
                <c:pt idx="22">
                  <c:v>184.69887450188813</c:v>
                </c:pt>
                <c:pt idx="23">
                  <c:v>120.48557712101912</c:v>
                </c:pt>
                <c:pt idx="24">
                  <c:v>58.901755780123246</c:v>
                </c:pt>
                <c:pt idx="25">
                  <c:v>-4.9511777897536448E-15</c:v>
                </c:pt>
                <c:pt idx="26">
                  <c:v>-4.9511777897536448E-15</c:v>
                </c:pt>
                <c:pt idx="27">
                  <c:v>-4.9511777897536448E-15</c:v>
                </c:pt>
                <c:pt idx="28">
                  <c:v>-4.9511777897536448E-15</c:v>
                </c:pt>
                <c:pt idx="29">
                  <c:v>-4.9511777897536448E-15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B505-4BBA-BF63-D550D0D74571}"/>
            </c:ext>
          </c:extLst>
        </c:ser>
        <c:ser>
          <c:idx val="3"/>
          <c:order val="3"/>
          <c:tx>
            <c:strRef>
              <c:f>'C-20yr2X1.2X'!$C$7</c:f>
              <c:strCache>
                <c:ptCount val="1"/>
                <c:pt idx="0">
                  <c:v>1.2X Budget-16 yr Term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'C-20yr2X1.2X'!$D$7:$AG$7</c:f>
              <c:numCache>
                <c:formatCode>_("$"* #,##0_);_("$"* \(#,##0\);_("$"* "-"??_);_(@_)</c:formatCode>
                <c:ptCount val="30"/>
                <c:pt idx="0">
                  <c:v>0</c:v>
                </c:pt>
                <c:pt idx="1">
                  <c:v>22.564990873469384</c:v>
                </c:pt>
                <c:pt idx="2">
                  <c:v>45.427396339102032</c:v>
                </c:pt>
                <c:pt idx="3">
                  <c:v>68.603218339312647</c:v>
                </c:pt>
                <c:pt idx="4">
                  <c:v>92.10928163623592</c:v>
                </c:pt>
                <c:pt idx="5">
                  <c:v>115.96327518883837</c:v>
                </c:pt>
                <c:pt idx="6">
                  <c:v>139.46715410599202</c:v>
                </c:pt>
                <c:pt idx="7">
                  <c:v>162.61391609498784</c:v>
                </c:pt>
                <c:pt idx="8">
                  <c:v>185.39641881726274</c:v>
                </c:pt>
                <c:pt idx="9">
                  <c:v>207.80737708748225</c:v>
                </c:pt>
                <c:pt idx="10">
                  <c:v>229.83936001660533</c:v>
                </c:pt>
                <c:pt idx="11">
                  <c:v>251.48478809780997</c:v>
                </c:pt>
                <c:pt idx="12">
                  <c:v>272.73593023413781</c:v>
                </c:pt>
                <c:pt idx="13">
                  <c:v>293.58490070669143</c:v>
                </c:pt>
                <c:pt idx="14">
                  <c:v>314.02365608219515</c:v>
                </c:pt>
                <c:pt idx="15">
                  <c:v>334.04399205870811</c:v>
                </c:pt>
                <c:pt idx="16">
                  <c:v>353.6375402482505</c:v>
                </c:pt>
                <c:pt idx="17">
                  <c:v>362.12626489508284</c:v>
                </c:pt>
                <c:pt idx="18">
                  <c:v>370.42226270794282</c:v>
                </c:pt>
                <c:pt idx="19">
                  <c:v>378.5271658972938</c:v>
                </c:pt>
                <c:pt idx="20">
                  <c:v>386.44291360866572</c:v>
                </c:pt>
                <c:pt idx="21">
                  <c:v>357.05117165909405</c:v>
                </c:pt>
                <c:pt idx="22">
                  <c:v>328.29463924165304</c:v>
                </c:pt>
                <c:pt idx="23">
                  <c:v>300.18602054698516</c:v>
                </c:pt>
                <c:pt idx="24">
                  <c:v>272.73827384954609</c:v>
                </c:pt>
                <c:pt idx="25">
                  <c:v>245.96461658928024</c:v>
                </c:pt>
                <c:pt idx="26">
                  <c:v>219.87853055493113</c:v>
                </c:pt>
                <c:pt idx="27">
                  <c:v>194.49376717101705</c:v>
                </c:pt>
                <c:pt idx="28">
                  <c:v>169.82435289054675</c:v>
                </c:pt>
                <c:pt idx="29">
                  <c:v>145.88459469558904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68790936"/>
        <c:axId val="9687922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'C-20yr2X1.2X'!$C$4</c15:sqref>
                        </c15:formulaRef>
                      </c:ext>
                    </c:extLst>
                    <c:strCache>
                      <c:ptCount val="1"/>
                      <c:pt idx="0">
                        <c:v>2X Budget-Amortized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'C-20yr2X1.2X'!$D$3:$AG$3</c15:sqref>
                        </c15:formulaRef>
                      </c:ext>
                    </c:extLst>
                    <c:numCache>
                      <c:formatCode>General</c:formatCode>
                      <c:ptCount val="30"/>
                      <c:pt idx="0">
                        <c:v>2023</c:v>
                      </c:pt>
                      <c:pt idx="1">
                        <c:v>2024</c:v>
                      </c:pt>
                      <c:pt idx="2">
                        <c:v>2025</c:v>
                      </c:pt>
                      <c:pt idx="3">
                        <c:v>2026</c:v>
                      </c:pt>
                      <c:pt idx="4">
                        <c:v>2027</c:v>
                      </c:pt>
                      <c:pt idx="5">
                        <c:v>2028</c:v>
                      </c:pt>
                      <c:pt idx="6">
                        <c:v>2029</c:v>
                      </c:pt>
                      <c:pt idx="7">
                        <c:v>2030</c:v>
                      </c:pt>
                      <c:pt idx="8">
                        <c:v>2031</c:v>
                      </c:pt>
                      <c:pt idx="9">
                        <c:v>2032</c:v>
                      </c:pt>
                      <c:pt idx="10">
                        <c:v>2033</c:v>
                      </c:pt>
                      <c:pt idx="11">
                        <c:v>2034</c:v>
                      </c:pt>
                      <c:pt idx="12">
                        <c:v>2035</c:v>
                      </c:pt>
                      <c:pt idx="13">
                        <c:v>2036</c:v>
                      </c:pt>
                      <c:pt idx="14">
                        <c:v>2037</c:v>
                      </c:pt>
                      <c:pt idx="15">
                        <c:v>2038</c:v>
                      </c:pt>
                      <c:pt idx="16">
                        <c:v>2039</c:v>
                      </c:pt>
                      <c:pt idx="17">
                        <c:v>2040</c:v>
                      </c:pt>
                      <c:pt idx="18">
                        <c:v>2041</c:v>
                      </c:pt>
                      <c:pt idx="19">
                        <c:v>2042</c:v>
                      </c:pt>
                      <c:pt idx="20">
                        <c:v>2043</c:v>
                      </c:pt>
                      <c:pt idx="21">
                        <c:v>2044</c:v>
                      </c:pt>
                      <c:pt idx="22">
                        <c:v>2045</c:v>
                      </c:pt>
                      <c:pt idx="23">
                        <c:v>2046</c:v>
                      </c:pt>
                      <c:pt idx="24">
                        <c:v>2047</c:v>
                      </c:pt>
                      <c:pt idx="25">
                        <c:v>2048</c:v>
                      </c:pt>
                      <c:pt idx="26">
                        <c:v>2049</c:v>
                      </c:pt>
                      <c:pt idx="27">
                        <c:v>2050</c:v>
                      </c:pt>
                      <c:pt idx="28">
                        <c:v>2051</c:v>
                      </c:pt>
                      <c:pt idx="29">
                        <c:v>2052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'C-20yr2X1.2X'!$D$4:$AG$4</c15:sqref>
                        </c15:formulaRef>
                      </c:ext>
                    </c:extLst>
                    <c:numCache>
                      <c:formatCode>_("$"* #,##0_);_("$"* \(#,##0\);_("$"* "-"??_);_(@_)</c:formatCode>
                      <c:ptCount val="30"/>
                      <c:pt idx="0">
                        <c:v>0</c:v>
                      </c:pt>
                      <c:pt idx="1">
                        <c:v>48.27781812244897</c:v>
                      </c:pt>
                      <c:pt idx="2">
                        <c:v>96.800024052244893</c:v>
                      </c:pt>
                      <c:pt idx="3">
                        <c:v>145.58277488267754</c:v>
                      </c:pt>
                      <c:pt idx="4">
                        <c:v>194.64311452616488</c:v>
                      </c:pt>
                      <c:pt idx="5">
                        <c:v>243.9990191656816</c:v>
                      </c:pt>
                      <c:pt idx="6">
                        <c:v>292.13618988065309</c:v>
                      </c:pt>
                      <c:pt idx="7">
                        <c:v>339.03025199258838</c:v>
                      </c:pt>
                      <c:pt idx="8">
                        <c:v>384.65634332942665</c:v>
                      </c:pt>
                      <c:pt idx="9">
                        <c:v>428.98910447566595</c:v>
                      </c:pt>
                      <c:pt idx="10">
                        <c:v>472.00266882749452</c:v>
                      </c:pt>
                      <c:pt idx="11">
                        <c:v>485.21865244902398</c:v>
                      </c:pt>
                      <c:pt idx="12">
                        <c:v>497.73228553789329</c:v>
                      </c:pt>
                      <c:pt idx="13">
                        <c:v>509.54415240916353</c:v>
                      </c:pt>
                      <c:pt idx="14">
                        <c:v>520.65558050648292</c:v>
                      </c:pt>
                      <c:pt idx="15">
                        <c:v>531.06869211661251</c:v>
                      </c:pt>
                      <c:pt idx="16">
                        <c:v>541.69006595894484</c:v>
                      </c:pt>
                      <c:pt idx="17">
                        <c:v>552.5238672781237</c:v>
                      </c:pt>
                      <c:pt idx="18">
                        <c:v>563.5743446236861</c:v>
                      </c:pt>
                      <c:pt idx="19">
                        <c:v>574.84583151615982</c:v>
                      </c:pt>
                      <c:pt idx="20">
                        <c:v>586.34274814648302</c:v>
                      </c:pt>
                      <c:pt idx="21">
                        <c:v>518.65004578937885</c:v>
                      </c:pt>
                      <c:pt idx="22">
                        <c:v>452.864941041458</c:v>
                      </c:pt>
                      <c:pt idx="23">
                        <c:v>389.02558585490425</c:v>
                      </c:pt>
                      <c:pt idx="24">
                        <c:v>327.17089522094494</c:v>
                      </c:pt>
                      <c:pt idx="25">
                        <c:v>267.34056243063173</c:v>
                      </c:pt>
                      <c:pt idx="26">
                        <c:v>209.57507464083784</c:v>
                      </c:pt>
                      <c:pt idx="27">
                        <c:v>153.91572875157348</c:v>
                      </c:pt>
                      <c:pt idx="28">
                        <c:v>100.40464760084926</c:v>
                      </c:pt>
                      <c:pt idx="29">
                        <c:v>49.084796483436051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B505-4BBA-BF63-D550D0D7457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'C-20yr2X1.2X'!$C$8</c:f>
              <c:strCache>
                <c:ptCount val="1"/>
                <c:pt idx="0">
                  <c:v>EBI Proposal-Expense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'C-20yr2X1.2X'!$D$3:$AG$3</c:f>
              <c:numCache>
                <c:formatCode>General</c:formatCode>
                <c:ptCount val="30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</c:v>
                </c:pt>
                <c:pt idx="4">
                  <c:v>2027</c:v>
                </c:pt>
                <c:pt idx="5">
                  <c:v>2028</c:v>
                </c:pt>
                <c:pt idx="6">
                  <c:v>2029</c:v>
                </c:pt>
                <c:pt idx="7">
                  <c:v>2030</c:v>
                </c:pt>
                <c:pt idx="8">
                  <c:v>2031</c:v>
                </c:pt>
                <c:pt idx="9">
                  <c:v>2032</c:v>
                </c:pt>
                <c:pt idx="10">
                  <c:v>2033</c:v>
                </c:pt>
                <c:pt idx="11">
                  <c:v>2034</c:v>
                </c:pt>
                <c:pt idx="12">
                  <c:v>2035</c:v>
                </c:pt>
                <c:pt idx="13">
                  <c:v>2036</c:v>
                </c:pt>
                <c:pt idx="14">
                  <c:v>2037</c:v>
                </c:pt>
                <c:pt idx="15">
                  <c:v>2038</c:v>
                </c:pt>
                <c:pt idx="16">
                  <c:v>2039</c:v>
                </c:pt>
                <c:pt idx="17">
                  <c:v>2040</c:v>
                </c:pt>
                <c:pt idx="18">
                  <c:v>2041</c:v>
                </c:pt>
                <c:pt idx="19">
                  <c:v>2042</c:v>
                </c:pt>
                <c:pt idx="20">
                  <c:v>2043</c:v>
                </c:pt>
                <c:pt idx="21">
                  <c:v>2044</c:v>
                </c:pt>
                <c:pt idx="22">
                  <c:v>2045</c:v>
                </c:pt>
                <c:pt idx="23">
                  <c:v>2046</c:v>
                </c:pt>
                <c:pt idx="24">
                  <c:v>2047</c:v>
                </c:pt>
                <c:pt idx="25">
                  <c:v>2048</c:v>
                </c:pt>
                <c:pt idx="26">
                  <c:v>2049</c:v>
                </c:pt>
                <c:pt idx="27">
                  <c:v>2050</c:v>
                </c:pt>
                <c:pt idx="28">
                  <c:v>2051</c:v>
                </c:pt>
                <c:pt idx="29">
                  <c:v>2052</c:v>
                </c:pt>
              </c:numCache>
            </c:numRef>
          </c:cat>
          <c:val>
            <c:numRef>
              <c:f>'C-20yr2X1.2X'!$D$8:$AG$8</c:f>
              <c:numCache>
                <c:formatCode>_("$"* #,##0_);_("$"* \(#,##0\);_("$"* "-"??_);_(@_)</c:formatCode>
                <c:ptCount val="30"/>
                <c:pt idx="0">
                  <c:v>142.26</c:v>
                </c:pt>
                <c:pt idx="1">
                  <c:v>148.82220000000001</c:v>
                </c:pt>
                <c:pt idx="2">
                  <c:v>155.701494</c:v>
                </c:pt>
                <c:pt idx="3">
                  <c:v>162.91351700000001</c:v>
                </c:pt>
                <c:pt idx="4">
                  <c:v>170.47468000000001</c:v>
                </c:pt>
                <c:pt idx="5">
                  <c:v>173.8841736</c:v>
                </c:pt>
                <c:pt idx="6">
                  <c:v>177.36185707199999</c:v>
                </c:pt>
                <c:pt idx="7">
                  <c:v>180.90909421344</c:v>
                </c:pt>
                <c:pt idx="8">
                  <c:v>184.52727609770881</c:v>
                </c:pt>
                <c:pt idx="9">
                  <c:v>188.217821619663</c:v>
                </c:pt>
                <c:pt idx="10">
                  <c:v>191.98217805205627</c:v>
                </c:pt>
                <c:pt idx="11">
                  <c:v>195.8218216130974</c:v>
                </c:pt>
                <c:pt idx="12">
                  <c:v>199.73825804535934</c:v>
                </c:pt>
                <c:pt idx="13">
                  <c:v>203.73302320626652</c:v>
                </c:pt>
                <c:pt idx="14">
                  <c:v>207.80768367039187</c:v>
                </c:pt>
                <c:pt idx="15">
                  <c:v>211.9638373437997</c:v>
                </c:pt>
                <c:pt idx="16">
                  <c:v>216.20311409067568</c:v>
                </c:pt>
                <c:pt idx="17">
                  <c:v>220.52717637248921</c:v>
                </c:pt>
                <c:pt idx="18">
                  <c:v>224.937719899939</c:v>
                </c:pt>
                <c:pt idx="19">
                  <c:v>229.43647429793779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05-4BBA-BF63-D550D0D74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790936"/>
        <c:axId val="968792248"/>
      </c:lineChart>
      <c:dateAx>
        <c:axId val="968790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2248"/>
        <c:crosses val="autoZero"/>
        <c:auto val="0"/>
        <c:lblOffset val="100"/>
        <c:baseTimeUnit val="days"/>
      </c:dateAx>
      <c:valAx>
        <c:axId val="968792248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 b="1" i="0" baseline="0">
                    <a:effectLst/>
                  </a:rPr>
                  <a:t>Revenue Requirement (Millions)</a:t>
                </a:r>
                <a:endParaRPr lang="en-US" sz="9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8790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16</xdr:row>
      <xdr:rowOff>7620</xdr:rowOff>
    </xdr:from>
    <xdr:to>
      <xdr:col>10</xdr:col>
      <xdr:colOff>281940</xdr:colOff>
      <xdr:row>31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AE4731B7-DA8E-4802-86B9-0D097AC342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281939</xdr:colOff>
      <xdr:row>16</xdr:row>
      <xdr:rowOff>7620</xdr:rowOff>
    </xdr:from>
    <xdr:to>
      <xdr:col>14</xdr:col>
      <xdr:colOff>266700</xdr:colOff>
      <xdr:row>31</xdr:row>
      <xdr:rowOff>7620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3D34E6D3-4328-4365-BCBD-F1641CD93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16</xdr:row>
      <xdr:rowOff>0</xdr:rowOff>
    </xdr:from>
    <xdr:to>
      <xdr:col>22</xdr:col>
      <xdr:colOff>281940</xdr:colOff>
      <xdr:row>31</xdr:row>
      <xdr:rowOff>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1CA030C1-63F0-4462-B0DC-83E49D674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274320</xdr:colOff>
      <xdr:row>16</xdr:row>
      <xdr:rowOff>0</xdr:rowOff>
    </xdr:from>
    <xdr:to>
      <xdr:col>26</xdr:col>
      <xdr:colOff>259081</xdr:colOff>
      <xdr:row>31</xdr:row>
      <xdr:rowOff>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3DF21B2-2C35-4C79-84E6-39F458987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0</xdr:rowOff>
    </xdr:from>
    <xdr:to>
      <xdr:col>10</xdr:col>
      <xdr:colOff>205740</xdr:colOff>
      <xdr:row>25</xdr:row>
      <xdr:rowOff>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303FBCB0-1C7C-4F19-B1E1-28DD5DEAE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18</xdr:col>
      <xdr:colOff>358140</xdr:colOff>
      <xdr:row>25</xdr:row>
      <xdr:rowOff>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6BAF2BC7-BE06-4BB7-BBAB-D88062587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29</xdr:row>
      <xdr:rowOff>0</xdr:rowOff>
    </xdr:from>
    <xdr:to>
      <xdr:col>18</xdr:col>
      <xdr:colOff>281940</xdr:colOff>
      <xdr:row>44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C96FDB3-D605-4115-80A6-C930DF2C62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29</xdr:row>
      <xdr:rowOff>15240</xdr:rowOff>
    </xdr:from>
    <xdr:to>
      <xdr:col>10</xdr:col>
      <xdr:colOff>281940</xdr:colOff>
      <xdr:row>44</xdr:row>
      <xdr:rowOff>15240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DF5941A3-1542-4BD9-BFD1-5DE03909B5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29</xdr:row>
      <xdr:rowOff>0</xdr:rowOff>
    </xdr:from>
    <xdr:to>
      <xdr:col>26</xdr:col>
      <xdr:colOff>281940</xdr:colOff>
      <xdr:row>44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89451E6D-D3F1-4D4F-BD20-74D4F9DD7E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23</xdr:row>
      <xdr:rowOff>0</xdr:rowOff>
    </xdr:from>
    <xdr:to>
      <xdr:col>18</xdr:col>
      <xdr:colOff>320040</xdr:colOff>
      <xdr:row>38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D0100AC4-4CD5-4326-AC99-AA10503CB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23</xdr:row>
      <xdr:rowOff>7620</xdr:rowOff>
    </xdr:from>
    <xdr:to>
      <xdr:col>10</xdr:col>
      <xdr:colOff>281940</xdr:colOff>
      <xdr:row>38</xdr:row>
      <xdr:rowOff>7620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2C2A7D9-5B01-4F64-A461-00B4D64EC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23</xdr:row>
      <xdr:rowOff>0</xdr:rowOff>
    </xdr:from>
    <xdr:to>
      <xdr:col>26</xdr:col>
      <xdr:colOff>281940</xdr:colOff>
      <xdr:row>38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3591B922-B8BC-4738-B457-FD1EB12CC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10</xdr:col>
      <xdr:colOff>205740</xdr:colOff>
      <xdr:row>41</xdr:row>
      <xdr:rowOff>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03C6BBA-9932-4E57-AAC9-893ABADE8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26</xdr:row>
      <xdr:rowOff>7620</xdr:rowOff>
    </xdr:from>
    <xdr:to>
      <xdr:col>18</xdr:col>
      <xdr:colOff>281940</xdr:colOff>
      <xdr:row>41</xdr:row>
      <xdr:rowOff>7620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84C5A983-ECE1-422E-BCA8-B1A5856E9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ed Weaver" id="{FF2A79B7-99AF-4901-AC52-037A7ADDD8CD}" userId="3353f05739d3c35f" providerId="Windows Live"/>
</personList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684100F8-0A41-4413-AE17-8D4C220AFE6E}">
    <text>This is not a variable. Must be set mannually in Capitalization Table in Rows 9-12.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8DD5EAA-EB29-4300-A4F8-B0B4E7DD14FB}">
    <text>This is not a variable. Must be set mannually in Capitalization Table in Rows 9-12.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AA2219F-EC1B-4C87-B2C3-D8091E37EFBE}">
    <text>This is not a variable. Must be set mannually in Capitalization Table in Rows 9-12.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A3BAF552-F396-4133-95F9-74FCAB4F8A10}">
    <text>This is not a variable. Must be set mannually in Capitalization Table in Rows 9-12.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127330BF-5C22-477E-8BF1-F43786D9E699}">
    <text>This is not a variable. Must be set mannually in Capitalization Table in Rows 9-12.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9011D686-8F53-4753-8F22-6F3BA6E43247}">
    <text>This is not a variable. Must be set mannually in Capitalization Table in Rows 9-12.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L3" dT="2022-02-16T02:08:11.27" personId="{FF2A79B7-99AF-4901-AC52-037A7ADDD8CD}" id="{F7FBF805-B53A-4547-BE2D-AA9F4D6E7EC2}">
    <text>This is not a variable. Must be set mannually in Capitalization Table in Rows 9-12.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8E310013-E619-4540-91A8-69AD4C7D5260}">
    <text>This is not a variable. Must be set mannually in Capitalization Table in Rows 9-12.</text>
  </threadedComment>
</ThreadedComments>
</file>

<file path=xl/threadedComments/threadedComment9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BD266DD3-7178-4990-8CEE-88C53CC83369}">
    <text>This is not a variable. Must be set mannually in Capitalization Table in Rows 9-12.</text>
  </threadedComment>
</ThreadedComments>
</file>

<file path=xl/threadedComments/threadedComment10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5F512A75-B3AF-48EE-A9F4-9CBE418B3BB2}">
    <text>This is not a variable. Must be set mannually in Capitalization Table in Rows 9-12.</text>
  </threadedComment>
</ThreadedComments>
</file>

<file path=xl/threadedComments/threadedComment11.xml><?xml version="1.0" encoding="utf-8"?>
<ThreadedComments xmlns="http://schemas.microsoft.com/office/spreadsheetml/2018/threadedcomments" xmlns:x="http://schemas.openxmlformats.org/spreadsheetml/2006/main">
  <threadedComment ref="M3" dT="2022-02-16T02:08:11.27" personId="{FF2A79B7-99AF-4901-AC52-037A7ADDD8CD}" id="{09C9BE76-A8E7-4F68-8612-73FB319F3999}">
    <text>This is not a variable. Must be set mannually in Capitalization Table in Rows 9-12.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9.xml"/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0.xml"/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1.xml"/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9D11-F8E4-46CB-BA7E-899929E47B64}">
  <dimension ref="A1:AO64"/>
  <sheetViews>
    <sheetView tabSelected="1"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55</v>
      </c>
      <c r="H3" s="57"/>
      <c r="I3" s="72" t="s">
        <v>86</v>
      </c>
      <c r="J3" s="82"/>
      <c r="K3" s="57"/>
      <c r="L3" s="87" t="s">
        <v>49</v>
      </c>
      <c r="M3" s="57"/>
    </row>
    <row r="4" spans="1:41" x14ac:dyDescent="0.3">
      <c r="A4" s="40"/>
      <c r="E4" s="58" t="s">
        <v>41</v>
      </c>
      <c r="F4" s="57"/>
      <c r="G4" s="126">
        <v>1</v>
      </c>
      <c r="H4" s="57" t="s">
        <v>37</v>
      </c>
      <c r="I4" s="72" t="s">
        <v>48</v>
      </c>
      <c r="J4" s="82"/>
      <c r="K4" s="57"/>
      <c r="L4" s="126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$F10*G10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>$F11*G11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49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10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80</v>
      </c>
      <c r="E19" s="48">
        <f>NPV($E$15,F19:AO19)*(1+$E$15)</f>
        <v>142.26</v>
      </c>
      <c r="F19" s="53">
        <f t="shared" ref="F19:Y19" si="3">IF($G$3="Expense",F8,0)</f>
        <v>142.26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0</v>
      </c>
      <c r="F21" s="49">
        <f t="shared" ref="F21:Y21" si="4">F8-F19</f>
        <v>0</v>
      </c>
      <c r="G21" s="49">
        <f t="shared" si="4"/>
        <v>0</v>
      </c>
      <c r="H21" s="49">
        <f t="shared" si="4"/>
        <v>0</v>
      </c>
      <c r="I21" s="49">
        <f t="shared" si="4"/>
        <v>0</v>
      </c>
      <c r="J21" s="49">
        <f t="shared" si="4"/>
        <v>0</v>
      </c>
      <c r="K21" s="49">
        <f t="shared" si="4"/>
        <v>0</v>
      </c>
      <c r="L21" s="49">
        <f t="shared" si="4"/>
        <v>0</v>
      </c>
      <c r="M21" s="49">
        <f t="shared" si="4"/>
        <v>0</v>
      </c>
      <c r="N21" s="49">
        <f t="shared" si="4"/>
        <v>0</v>
      </c>
      <c r="O21" s="49">
        <f t="shared" si="4"/>
        <v>0</v>
      </c>
      <c r="P21" s="49">
        <f t="shared" si="4"/>
        <v>0</v>
      </c>
      <c r="Q21" s="49">
        <f t="shared" si="4"/>
        <v>0</v>
      </c>
      <c r="R21" s="49">
        <f t="shared" si="4"/>
        <v>0</v>
      </c>
      <c r="S21" s="49">
        <f t="shared" si="4"/>
        <v>0</v>
      </c>
      <c r="T21" s="49">
        <f t="shared" si="4"/>
        <v>0</v>
      </c>
      <c r="U21" s="49">
        <f t="shared" si="4"/>
        <v>0</v>
      </c>
      <c r="V21" s="49">
        <f t="shared" si="4"/>
        <v>0</v>
      </c>
      <c r="W21" s="49">
        <f t="shared" si="4"/>
        <v>0</v>
      </c>
      <c r="X21" s="49">
        <f t="shared" si="4"/>
        <v>0</v>
      </c>
      <c r="Y21" s="49">
        <f t="shared" si="4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5">E22+F21-F44</f>
        <v>0</v>
      </c>
      <c r="G22" s="49">
        <f t="shared" si="5"/>
        <v>0</v>
      </c>
      <c r="H22" s="49">
        <f t="shared" si="5"/>
        <v>0</v>
      </c>
      <c r="I22" s="49">
        <f t="shared" si="5"/>
        <v>0</v>
      </c>
      <c r="J22" s="49">
        <f t="shared" si="5"/>
        <v>0</v>
      </c>
      <c r="K22" s="49">
        <f t="shared" si="5"/>
        <v>0</v>
      </c>
      <c r="L22" s="49">
        <f t="shared" si="5"/>
        <v>0</v>
      </c>
      <c r="M22" s="49">
        <f t="shared" si="5"/>
        <v>0</v>
      </c>
      <c r="N22" s="49">
        <f t="shared" si="5"/>
        <v>0</v>
      </c>
      <c r="O22" s="49">
        <f t="shared" si="5"/>
        <v>0</v>
      </c>
      <c r="P22" s="49">
        <f t="shared" si="5"/>
        <v>0</v>
      </c>
      <c r="Q22" s="49">
        <f t="shared" si="5"/>
        <v>0</v>
      </c>
      <c r="R22" s="49">
        <f t="shared" si="5"/>
        <v>0</v>
      </c>
      <c r="S22" s="49">
        <f t="shared" si="5"/>
        <v>0</v>
      </c>
      <c r="T22" s="49">
        <f t="shared" si="5"/>
        <v>0</v>
      </c>
      <c r="U22" s="49">
        <f t="shared" si="5"/>
        <v>0</v>
      </c>
      <c r="V22" s="49">
        <f t="shared" si="5"/>
        <v>0</v>
      </c>
      <c r="W22" s="49">
        <f t="shared" si="5"/>
        <v>0</v>
      </c>
      <c r="X22" s="49">
        <f t="shared" si="5"/>
        <v>0</v>
      </c>
      <c r="Y22" s="49">
        <f t="shared" si="5"/>
        <v>0</v>
      </c>
      <c r="Z22" s="49">
        <f t="shared" si="5"/>
        <v>0</v>
      </c>
      <c r="AA22" s="49">
        <f t="shared" si="5"/>
        <v>0</v>
      </c>
      <c r="AB22" s="49">
        <f t="shared" si="5"/>
        <v>0</v>
      </c>
      <c r="AC22" s="49">
        <f t="shared" si="5"/>
        <v>0</v>
      </c>
      <c r="AD22" s="49">
        <f t="shared" si="5"/>
        <v>0</v>
      </c>
      <c r="AE22" s="49">
        <f t="shared" si="5"/>
        <v>0</v>
      </c>
      <c r="AF22" s="49">
        <f t="shared" si="5"/>
        <v>0</v>
      </c>
      <c r="AG22" s="49">
        <f t="shared" si="5"/>
        <v>0</v>
      </c>
      <c r="AH22" s="49">
        <f t="shared" si="5"/>
        <v>0</v>
      </c>
      <c r="AI22" s="49">
        <f t="shared" si="5"/>
        <v>0</v>
      </c>
      <c r="AJ22" s="49">
        <f t="shared" si="5"/>
        <v>0</v>
      </c>
      <c r="AK22" s="49">
        <f t="shared" si="5"/>
        <v>0</v>
      </c>
      <c r="AL22" s="49">
        <f t="shared" si="5"/>
        <v>0</v>
      </c>
      <c r="AM22" s="49">
        <f t="shared" si="5"/>
        <v>0</v>
      </c>
      <c r="AN22" s="49">
        <f t="shared" si="5"/>
        <v>0</v>
      </c>
      <c r="AO22" s="49">
        <f t="shared" si="5"/>
        <v>0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6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6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6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6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6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6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6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6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6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6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6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6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6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6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6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6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6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0</v>
      </c>
      <c r="F44" s="49">
        <f t="shared" ref="F44:S44" si="7">SUM(F24:F43)</f>
        <v>0</v>
      </c>
      <c r="G44" s="49">
        <f t="shared" si="7"/>
        <v>0</v>
      </c>
      <c r="H44" s="49">
        <f t="shared" si="7"/>
        <v>0</v>
      </c>
      <c r="I44" s="49">
        <f t="shared" si="7"/>
        <v>0</v>
      </c>
      <c r="J44" s="49">
        <f t="shared" si="7"/>
        <v>0</v>
      </c>
      <c r="K44" s="49">
        <f t="shared" si="7"/>
        <v>0</v>
      </c>
      <c r="L44" s="49">
        <f t="shared" si="7"/>
        <v>0</v>
      </c>
      <c r="M44" s="49">
        <f t="shared" si="7"/>
        <v>0</v>
      </c>
      <c r="N44" s="49">
        <f t="shared" si="7"/>
        <v>0</v>
      </c>
      <c r="O44" s="49">
        <f t="shared" si="7"/>
        <v>0</v>
      </c>
      <c r="P44" s="49">
        <f t="shared" si="7"/>
        <v>0</v>
      </c>
      <c r="Q44" s="49">
        <f t="shared" si="7"/>
        <v>0</v>
      </c>
      <c r="R44" s="49">
        <f t="shared" si="7"/>
        <v>0</v>
      </c>
      <c r="S44" s="49">
        <f t="shared" si="7"/>
        <v>0</v>
      </c>
      <c r="T44" s="49">
        <f>SUM(T24:T43)</f>
        <v>0</v>
      </c>
      <c r="U44" s="49">
        <f t="shared" ref="U44:AO44" si="8">SUM(U24:U43)</f>
        <v>0</v>
      </c>
      <c r="V44" s="49">
        <f t="shared" si="8"/>
        <v>0</v>
      </c>
      <c r="W44" s="49">
        <f t="shared" si="8"/>
        <v>0</v>
      </c>
      <c r="X44" s="49">
        <f t="shared" si="8"/>
        <v>0</v>
      </c>
      <c r="Y44" s="49">
        <f t="shared" si="8"/>
        <v>0</v>
      </c>
      <c r="Z44" s="49">
        <f t="shared" si="8"/>
        <v>0</v>
      </c>
      <c r="AA44" s="49">
        <f t="shared" si="8"/>
        <v>0</v>
      </c>
      <c r="AB44" s="49">
        <f t="shared" si="8"/>
        <v>0</v>
      </c>
      <c r="AC44" s="49">
        <f t="shared" si="8"/>
        <v>0</v>
      </c>
      <c r="AD44" s="49">
        <f t="shared" si="8"/>
        <v>0</v>
      </c>
      <c r="AE44" s="49">
        <f t="shared" si="8"/>
        <v>0</v>
      </c>
      <c r="AF44" s="49">
        <f t="shared" si="8"/>
        <v>0</v>
      </c>
      <c r="AG44" s="49">
        <f t="shared" si="8"/>
        <v>0</v>
      </c>
      <c r="AH44" s="49">
        <f t="shared" si="8"/>
        <v>0</v>
      </c>
      <c r="AI44" s="49">
        <f t="shared" si="8"/>
        <v>0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142.26</v>
      </c>
      <c r="F47" s="42">
        <f t="shared" ref="F47:AO47" si="9">F19</f>
        <v>142.26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45</v>
      </c>
      <c r="E48" s="48">
        <f t="shared" ref="E48:E51" si="10">NPV($E$15,F48:AO48)*(1+$E$15)</f>
        <v>0</v>
      </c>
      <c r="F48" s="53"/>
      <c r="G48" s="53">
        <f t="shared" ref="G48:AO48" si="11">G44</f>
        <v>0</v>
      </c>
      <c r="H48" s="53">
        <f t="shared" si="11"/>
        <v>0</v>
      </c>
      <c r="I48" s="53">
        <f t="shared" si="11"/>
        <v>0</v>
      </c>
      <c r="J48" s="53">
        <f t="shared" si="11"/>
        <v>0</v>
      </c>
      <c r="K48" s="53">
        <f t="shared" si="11"/>
        <v>0</v>
      </c>
      <c r="L48" s="53">
        <f t="shared" si="11"/>
        <v>0</v>
      </c>
      <c r="M48" s="53">
        <f t="shared" si="11"/>
        <v>0</v>
      </c>
      <c r="N48" s="53">
        <f t="shared" si="11"/>
        <v>0</v>
      </c>
      <c r="O48" s="53">
        <f t="shared" si="11"/>
        <v>0</v>
      </c>
      <c r="P48" s="53">
        <f t="shared" si="11"/>
        <v>0</v>
      </c>
      <c r="Q48" s="53">
        <f t="shared" si="11"/>
        <v>0</v>
      </c>
      <c r="R48" s="53">
        <f t="shared" si="11"/>
        <v>0</v>
      </c>
      <c r="S48" s="53">
        <f t="shared" si="11"/>
        <v>0</v>
      </c>
      <c r="T48" s="53">
        <f t="shared" si="11"/>
        <v>0</v>
      </c>
      <c r="U48" s="53">
        <f t="shared" si="11"/>
        <v>0</v>
      </c>
      <c r="V48" s="53">
        <f t="shared" si="11"/>
        <v>0</v>
      </c>
      <c r="W48" s="53">
        <f t="shared" si="11"/>
        <v>0</v>
      </c>
      <c r="X48" s="53">
        <f t="shared" si="11"/>
        <v>0</v>
      </c>
      <c r="Y48" s="53">
        <f t="shared" si="11"/>
        <v>0</v>
      </c>
      <c r="Z48" s="53">
        <f t="shared" si="11"/>
        <v>0</v>
      </c>
      <c r="AA48" s="53">
        <f t="shared" si="11"/>
        <v>0</v>
      </c>
      <c r="AB48" s="53">
        <f t="shared" si="11"/>
        <v>0</v>
      </c>
      <c r="AC48" s="53">
        <f t="shared" si="11"/>
        <v>0</v>
      </c>
      <c r="AD48" s="53">
        <f t="shared" si="11"/>
        <v>0</v>
      </c>
      <c r="AE48" s="53">
        <f t="shared" si="11"/>
        <v>0</v>
      </c>
      <c r="AF48" s="53">
        <f t="shared" si="11"/>
        <v>0</v>
      </c>
      <c r="AG48" s="53">
        <f t="shared" si="11"/>
        <v>0</v>
      </c>
      <c r="AH48" s="53">
        <f t="shared" si="11"/>
        <v>0</v>
      </c>
      <c r="AI48" s="53">
        <f t="shared" si="11"/>
        <v>0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07" t="s">
        <v>78</v>
      </c>
      <c r="E49" s="108">
        <f t="shared" si="10"/>
        <v>0</v>
      </c>
      <c r="F49" s="107"/>
      <c r="G49" s="109">
        <f t="shared" ref="G49:AO49" si="12">F$22*$H10</f>
        <v>0</v>
      </c>
      <c r="H49" s="109">
        <f t="shared" si="12"/>
        <v>0</v>
      </c>
      <c r="I49" s="109">
        <f t="shared" si="12"/>
        <v>0</v>
      </c>
      <c r="J49" s="109">
        <f t="shared" si="12"/>
        <v>0</v>
      </c>
      <c r="K49" s="109">
        <f t="shared" si="12"/>
        <v>0</v>
      </c>
      <c r="L49" s="109">
        <f t="shared" si="12"/>
        <v>0</v>
      </c>
      <c r="M49" s="109">
        <f t="shared" si="12"/>
        <v>0</v>
      </c>
      <c r="N49" s="109">
        <f t="shared" si="12"/>
        <v>0</v>
      </c>
      <c r="O49" s="109">
        <f t="shared" si="12"/>
        <v>0</v>
      </c>
      <c r="P49" s="109">
        <f t="shared" si="12"/>
        <v>0</v>
      </c>
      <c r="Q49" s="109">
        <f t="shared" si="12"/>
        <v>0</v>
      </c>
      <c r="R49" s="109">
        <f t="shared" si="12"/>
        <v>0</v>
      </c>
      <c r="S49" s="109">
        <f t="shared" si="12"/>
        <v>0</v>
      </c>
      <c r="T49" s="109">
        <f t="shared" si="12"/>
        <v>0</v>
      </c>
      <c r="U49" s="109">
        <f t="shared" si="12"/>
        <v>0</v>
      </c>
      <c r="V49" s="109">
        <f t="shared" si="12"/>
        <v>0</v>
      </c>
      <c r="W49" s="109">
        <f t="shared" si="12"/>
        <v>0</v>
      </c>
      <c r="X49" s="109">
        <f t="shared" si="12"/>
        <v>0</v>
      </c>
      <c r="Y49" s="109">
        <f t="shared" si="12"/>
        <v>0</v>
      </c>
      <c r="Z49" s="109">
        <f t="shared" si="12"/>
        <v>0</v>
      </c>
      <c r="AA49" s="109">
        <f t="shared" si="12"/>
        <v>0</v>
      </c>
      <c r="AB49" s="109">
        <f t="shared" si="12"/>
        <v>0</v>
      </c>
      <c r="AC49" s="109">
        <f t="shared" si="12"/>
        <v>0</v>
      </c>
      <c r="AD49" s="109">
        <f t="shared" si="12"/>
        <v>0</v>
      </c>
      <c r="AE49" s="109">
        <f t="shared" si="12"/>
        <v>0</v>
      </c>
      <c r="AF49" s="109">
        <f t="shared" si="12"/>
        <v>0</v>
      </c>
      <c r="AG49" s="109">
        <f t="shared" si="12"/>
        <v>0</v>
      </c>
      <c r="AH49" s="109">
        <f t="shared" si="12"/>
        <v>0</v>
      </c>
      <c r="AI49" s="109">
        <f t="shared" si="12"/>
        <v>0</v>
      </c>
      <c r="AJ49" s="109">
        <f t="shared" si="12"/>
        <v>0</v>
      </c>
      <c r="AK49" s="109">
        <f t="shared" si="12"/>
        <v>0</v>
      </c>
      <c r="AL49" s="109">
        <f t="shared" si="12"/>
        <v>0</v>
      </c>
      <c r="AM49" s="109">
        <f t="shared" si="12"/>
        <v>0</v>
      </c>
      <c r="AN49" s="109">
        <f t="shared" si="12"/>
        <v>0</v>
      </c>
      <c r="AO49" s="109">
        <f t="shared" si="12"/>
        <v>0</v>
      </c>
    </row>
    <row r="50" spans="3:41" x14ac:dyDescent="0.3">
      <c r="D50" s="110" t="s">
        <v>21</v>
      </c>
      <c r="E50" s="111">
        <f t="shared" si="10"/>
        <v>0</v>
      </c>
      <c r="F50" s="112"/>
      <c r="G50" s="113">
        <f t="shared" ref="G50:AO50" si="13">F$22*$H11</f>
        <v>0</v>
      </c>
      <c r="H50" s="113">
        <f t="shared" si="13"/>
        <v>0</v>
      </c>
      <c r="I50" s="113">
        <f t="shared" si="13"/>
        <v>0</v>
      </c>
      <c r="J50" s="113">
        <f t="shared" si="13"/>
        <v>0</v>
      </c>
      <c r="K50" s="113">
        <f t="shared" si="13"/>
        <v>0</v>
      </c>
      <c r="L50" s="113">
        <f t="shared" si="13"/>
        <v>0</v>
      </c>
      <c r="M50" s="113">
        <f t="shared" si="13"/>
        <v>0</v>
      </c>
      <c r="N50" s="113">
        <f t="shared" si="13"/>
        <v>0</v>
      </c>
      <c r="O50" s="113">
        <f t="shared" si="13"/>
        <v>0</v>
      </c>
      <c r="P50" s="113">
        <f t="shared" si="13"/>
        <v>0</v>
      </c>
      <c r="Q50" s="113">
        <f t="shared" si="13"/>
        <v>0</v>
      </c>
      <c r="R50" s="113">
        <f t="shared" si="13"/>
        <v>0</v>
      </c>
      <c r="S50" s="113">
        <f t="shared" si="13"/>
        <v>0</v>
      </c>
      <c r="T50" s="113">
        <f t="shared" si="13"/>
        <v>0</v>
      </c>
      <c r="U50" s="113">
        <f t="shared" si="13"/>
        <v>0</v>
      </c>
      <c r="V50" s="113">
        <f t="shared" si="13"/>
        <v>0</v>
      </c>
      <c r="W50" s="113">
        <f t="shared" si="13"/>
        <v>0</v>
      </c>
      <c r="X50" s="113">
        <f t="shared" si="13"/>
        <v>0</v>
      </c>
      <c r="Y50" s="113">
        <f t="shared" si="13"/>
        <v>0</v>
      </c>
      <c r="Z50" s="113">
        <f t="shared" si="13"/>
        <v>0</v>
      </c>
      <c r="AA50" s="113">
        <f t="shared" si="13"/>
        <v>0</v>
      </c>
      <c r="AB50" s="113">
        <f t="shared" si="13"/>
        <v>0</v>
      </c>
      <c r="AC50" s="113">
        <f t="shared" si="13"/>
        <v>0</v>
      </c>
      <c r="AD50" s="113">
        <f t="shared" si="13"/>
        <v>0</v>
      </c>
      <c r="AE50" s="113">
        <f t="shared" si="13"/>
        <v>0</v>
      </c>
      <c r="AF50" s="113">
        <f t="shared" si="13"/>
        <v>0</v>
      </c>
      <c r="AG50" s="113">
        <f t="shared" si="13"/>
        <v>0</v>
      </c>
      <c r="AH50" s="113">
        <f t="shared" si="13"/>
        <v>0</v>
      </c>
      <c r="AI50" s="113">
        <f t="shared" si="13"/>
        <v>0</v>
      </c>
      <c r="AJ50" s="113">
        <f t="shared" si="13"/>
        <v>0</v>
      </c>
      <c r="AK50" s="113">
        <f t="shared" si="13"/>
        <v>0</v>
      </c>
      <c r="AL50" s="113">
        <f t="shared" si="13"/>
        <v>0</v>
      </c>
      <c r="AM50" s="113">
        <f t="shared" si="13"/>
        <v>0</v>
      </c>
      <c r="AN50" s="113">
        <f t="shared" si="13"/>
        <v>0</v>
      </c>
      <c r="AO50" s="113">
        <f t="shared" si="13"/>
        <v>0</v>
      </c>
    </row>
    <row r="51" spans="3:41" x14ac:dyDescent="0.3">
      <c r="D51" s="34" t="s">
        <v>79</v>
      </c>
      <c r="E51" s="48">
        <f t="shared" si="10"/>
        <v>0</v>
      </c>
      <c r="F51" s="42"/>
      <c r="G51" s="42">
        <f>SUM(G49:G50)</f>
        <v>0</v>
      </c>
      <c r="H51" s="42">
        <f t="shared" ref="H51:AO51" si="14">SUM(H49:H50)</f>
        <v>0</v>
      </c>
      <c r="I51" s="42">
        <f t="shared" si="14"/>
        <v>0</v>
      </c>
      <c r="J51" s="42">
        <f t="shared" si="14"/>
        <v>0</v>
      </c>
      <c r="K51" s="42">
        <f t="shared" si="14"/>
        <v>0</v>
      </c>
      <c r="L51" s="42">
        <f t="shared" si="14"/>
        <v>0</v>
      </c>
      <c r="M51" s="42">
        <f t="shared" si="14"/>
        <v>0</v>
      </c>
      <c r="N51" s="42">
        <f t="shared" si="14"/>
        <v>0</v>
      </c>
      <c r="O51" s="42">
        <f t="shared" si="14"/>
        <v>0</v>
      </c>
      <c r="P51" s="42">
        <f t="shared" si="14"/>
        <v>0</v>
      </c>
      <c r="Q51" s="42">
        <f t="shared" si="14"/>
        <v>0</v>
      </c>
      <c r="R51" s="42">
        <f t="shared" si="14"/>
        <v>0</v>
      </c>
      <c r="S51" s="42">
        <f t="shared" si="14"/>
        <v>0</v>
      </c>
      <c r="T51" s="42">
        <f t="shared" si="14"/>
        <v>0</v>
      </c>
      <c r="U51" s="42">
        <f t="shared" si="14"/>
        <v>0</v>
      </c>
      <c r="V51" s="42">
        <f t="shared" si="14"/>
        <v>0</v>
      </c>
      <c r="W51" s="42">
        <f t="shared" si="14"/>
        <v>0</v>
      </c>
      <c r="X51" s="42">
        <f t="shared" si="14"/>
        <v>0</v>
      </c>
      <c r="Y51" s="42">
        <f t="shared" si="14"/>
        <v>0</v>
      </c>
      <c r="Z51" s="42">
        <f t="shared" si="14"/>
        <v>0</v>
      </c>
      <c r="AA51" s="42">
        <f t="shared" si="14"/>
        <v>0</v>
      </c>
      <c r="AB51" s="42">
        <f t="shared" si="14"/>
        <v>0</v>
      </c>
      <c r="AC51" s="42">
        <f t="shared" si="14"/>
        <v>0</v>
      </c>
      <c r="AD51" s="42">
        <f t="shared" si="14"/>
        <v>0</v>
      </c>
      <c r="AE51" s="42">
        <f t="shared" si="14"/>
        <v>0</v>
      </c>
      <c r="AF51" s="42">
        <f t="shared" si="14"/>
        <v>0</v>
      </c>
      <c r="AG51" s="42">
        <f t="shared" si="14"/>
        <v>0</v>
      </c>
      <c r="AH51" s="42">
        <f t="shared" si="14"/>
        <v>0</v>
      </c>
      <c r="AI51" s="42">
        <f t="shared" si="14"/>
        <v>0</v>
      </c>
      <c r="AJ51" s="42">
        <f t="shared" si="14"/>
        <v>0</v>
      </c>
      <c r="AK51" s="42">
        <f t="shared" si="14"/>
        <v>0</v>
      </c>
      <c r="AL51" s="42">
        <f t="shared" si="14"/>
        <v>0</v>
      </c>
      <c r="AM51" s="42">
        <f t="shared" si="14"/>
        <v>0</v>
      </c>
      <c r="AN51" s="42">
        <f t="shared" si="14"/>
        <v>0</v>
      </c>
      <c r="AO51" s="42">
        <f t="shared" si="14"/>
        <v>0</v>
      </c>
    </row>
    <row r="52" spans="3:41" x14ac:dyDescent="0.3">
      <c r="D52" s="45" t="s">
        <v>46</v>
      </c>
      <c r="E52" s="50">
        <f>NPV($E$15,F52:AO52)*(1+$E$15)</f>
        <v>0</v>
      </c>
      <c r="F52" s="55"/>
      <c r="G52" s="55">
        <f t="shared" ref="G52:AO52" si="15">G50*($H$14-1)</f>
        <v>0</v>
      </c>
      <c r="H52" s="55">
        <f t="shared" si="15"/>
        <v>0</v>
      </c>
      <c r="I52" s="55">
        <f t="shared" si="15"/>
        <v>0</v>
      </c>
      <c r="J52" s="55">
        <f t="shared" si="15"/>
        <v>0</v>
      </c>
      <c r="K52" s="55">
        <f t="shared" si="15"/>
        <v>0</v>
      </c>
      <c r="L52" s="55">
        <f t="shared" si="15"/>
        <v>0</v>
      </c>
      <c r="M52" s="55">
        <f t="shared" si="15"/>
        <v>0</v>
      </c>
      <c r="N52" s="55">
        <f t="shared" si="15"/>
        <v>0</v>
      </c>
      <c r="O52" s="55">
        <f t="shared" si="15"/>
        <v>0</v>
      </c>
      <c r="P52" s="55">
        <f t="shared" si="15"/>
        <v>0</v>
      </c>
      <c r="Q52" s="55">
        <f t="shared" si="15"/>
        <v>0</v>
      </c>
      <c r="R52" s="55">
        <f t="shared" si="15"/>
        <v>0</v>
      </c>
      <c r="S52" s="55">
        <f t="shared" si="15"/>
        <v>0</v>
      </c>
      <c r="T52" s="55">
        <f t="shared" si="15"/>
        <v>0</v>
      </c>
      <c r="U52" s="55">
        <f t="shared" si="15"/>
        <v>0</v>
      </c>
      <c r="V52" s="55">
        <f t="shared" si="15"/>
        <v>0</v>
      </c>
      <c r="W52" s="55">
        <f t="shared" si="15"/>
        <v>0</v>
      </c>
      <c r="X52" s="55">
        <f t="shared" si="15"/>
        <v>0</v>
      </c>
      <c r="Y52" s="55">
        <f t="shared" si="15"/>
        <v>0</v>
      </c>
      <c r="Z52" s="55">
        <f t="shared" si="15"/>
        <v>0</v>
      </c>
      <c r="AA52" s="55">
        <f t="shared" si="15"/>
        <v>0</v>
      </c>
      <c r="AB52" s="55">
        <f t="shared" si="15"/>
        <v>0</v>
      </c>
      <c r="AC52" s="55">
        <f t="shared" si="15"/>
        <v>0</v>
      </c>
      <c r="AD52" s="55">
        <f t="shared" si="15"/>
        <v>0</v>
      </c>
      <c r="AE52" s="55">
        <f t="shared" si="15"/>
        <v>0</v>
      </c>
      <c r="AF52" s="55">
        <f t="shared" si="15"/>
        <v>0</v>
      </c>
      <c r="AG52" s="55">
        <f t="shared" si="15"/>
        <v>0</v>
      </c>
      <c r="AH52" s="55">
        <f t="shared" si="15"/>
        <v>0</v>
      </c>
      <c r="AI52" s="55">
        <f t="shared" si="15"/>
        <v>0</v>
      </c>
      <c r="AJ52" s="55">
        <f t="shared" si="15"/>
        <v>0</v>
      </c>
      <c r="AK52" s="55">
        <f t="shared" si="15"/>
        <v>0</v>
      </c>
      <c r="AL52" s="55">
        <f t="shared" si="15"/>
        <v>0</v>
      </c>
      <c r="AM52" s="55">
        <f t="shared" si="15"/>
        <v>0</v>
      </c>
      <c r="AN52" s="55">
        <f t="shared" si="15"/>
        <v>0</v>
      </c>
      <c r="AO52" s="55">
        <f t="shared" si="15"/>
        <v>0</v>
      </c>
    </row>
    <row r="53" spans="3:41" x14ac:dyDescent="0.3">
      <c r="D53" s="40" t="s">
        <v>52</v>
      </c>
      <c r="E53" s="121">
        <f>NPV($E$15,F53:AO53)*(1+$E$15)</f>
        <v>142.26</v>
      </c>
      <c r="F53" s="122">
        <f>SUM(F48,F51,F47,F52)</f>
        <v>142.26</v>
      </c>
      <c r="G53" s="122">
        <f t="shared" ref="G53:AO53" si="16">SUM(G48,G51,G47,G52)</f>
        <v>0</v>
      </c>
      <c r="H53" s="122">
        <f t="shared" si="16"/>
        <v>0</v>
      </c>
      <c r="I53" s="122">
        <f t="shared" si="16"/>
        <v>0</v>
      </c>
      <c r="J53" s="122">
        <f t="shared" si="16"/>
        <v>0</v>
      </c>
      <c r="K53" s="122">
        <f t="shared" si="16"/>
        <v>0</v>
      </c>
      <c r="L53" s="122">
        <f t="shared" si="16"/>
        <v>0</v>
      </c>
      <c r="M53" s="122">
        <f t="shared" si="16"/>
        <v>0</v>
      </c>
      <c r="N53" s="122">
        <f t="shared" si="16"/>
        <v>0</v>
      </c>
      <c r="O53" s="122">
        <f t="shared" si="16"/>
        <v>0</v>
      </c>
      <c r="P53" s="122">
        <f t="shared" si="16"/>
        <v>0</v>
      </c>
      <c r="Q53" s="122">
        <f t="shared" si="16"/>
        <v>0</v>
      </c>
      <c r="R53" s="122">
        <f t="shared" si="16"/>
        <v>0</v>
      </c>
      <c r="S53" s="122">
        <f t="shared" si="16"/>
        <v>0</v>
      </c>
      <c r="T53" s="122">
        <f t="shared" si="16"/>
        <v>0</v>
      </c>
      <c r="U53" s="122">
        <f t="shared" si="16"/>
        <v>0</v>
      </c>
      <c r="V53" s="122">
        <f t="shared" si="16"/>
        <v>0</v>
      </c>
      <c r="W53" s="122">
        <f t="shared" si="16"/>
        <v>0</v>
      </c>
      <c r="X53" s="122">
        <f t="shared" si="16"/>
        <v>0</v>
      </c>
      <c r="Y53" s="122">
        <f t="shared" si="16"/>
        <v>0</v>
      </c>
      <c r="Z53" s="122">
        <f t="shared" si="16"/>
        <v>0</v>
      </c>
      <c r="AA53" s="122">
        <f t="shared" si="16"/>
        <v>0</v>
      </c>
      <c r="AB53" s="122">
        <f t="shared" si="16"/>
        <v>0</v>
      </c>
      <c r="AC53" s="122">
        <f t="shared" si="16"/>
        <v>0</v>
      </c>
      <c r="AD53" s="122">
        <f t="shared" si="16"/>
        <v>0</v>
      </c>
      <c r="AE53" s="122">
        <f t="shared" si="16"/>
        <v>0</v>
      </c>
      <c r="AF53" s="122">
        <f t="shared" si="16"/>
        <v>0</v>
      </c>
      <c r="AG53" s="122">
        <f t="shared" si="16"/>
        <v>0</v>
      </c>
      <c r="AH53" s="122">
        <f t="shared" si="16"/>
        <v>0</v>
      </c>
      <c r="AI53" s="122">
        <f t="shared" si="16"/>
        <v>0</v>
      </c>
      <c r="AJ53" s="122">
        <f t="shared" si="16"/>
        <v>0</v>
      </c>
      <c r="AK53" s="122">
        <f t="shared" si="16"/>
        <v>0</v>
      </c>
      <c r="AL53" s="122">
        <f t="shared" si="16"/>
        <v>0</v>
      </c>
      <c r="AM53" s="122">
        <f t="shared" si="16"/>
        <v>0</v>
      </c>
      <c r="AN53" s="122">
        <f t="shared" si="16"/>
        <v>0</v>
      </c>
      <c r="AO53" s="122">
        <f t="shared" si="16"/>
        <v>0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0</v>
      </c>
      <c r="F55" s="49">
        <f t="shared" ref="F55:AO55" si="17">-F8+F53</f>
        <v>0</v>
      </c>
      <c r="G55" s="49">
        <f t="shared" si="17"/>
        <v>0</v>
      </c>
      <c r="H55" s="49">
        <f t="shared" si="17"/>
        <v>0</v>
      </c>
      <c r="I55" s="49">
        <f t="shared" si="17"/>
        <v>0</v>
      </c>
      <c r="J55" s="49">
        <f t="shared" si="17"/>
        <v>0</v>
      </c>
      <c r="K55" s="49">
        <f t="shared" si="17"/>
        <v>0</v>
      </c>
      <c r="L55" s="49">
        <f t="shared" si="17"/>
        <v>0</v>
      </c>
      <c r="M55" s="49">
        <f t="shared" si="17"/>
        <v>0</v>
      </c>
      <c r="N55" s="49">
        <f t="shared" si="17"/>
        <v>0</v>
      </c>
      <c r="O55" s="49">
        <f t="shared" si="17"/>
        <v>0</v>
      </c>
      <c r="P55" s="49">
        <f t="shared" si="17"/>
        <v>0</v>
      </c>
      <c r="Q55" s="49">
        <f t="shared" si="17"/>
        <v>0</v>
      </c>
      <c r="R55" s="49">
        <f t="shared" si="17"/>
        <v>0</v>
      </c>
      <c r="S55" s="49">
        <f t="shared" si="17"/>
        <v>0</v>
      </c>
      <c r="T55" s="49">
        <f t="shared" si="17"/>
        <v>0</v>
      </c>
      <c r="U55" s="49">
        <f t="shared" si="17"/>
        <v>0</v>
      </c>
      <c r="V55" s="49">
        <f t="shared" si="17"/>
        <v>0</v>
      </c>
      <c r="W55" s="49">
        <f t="shared" si="17"/>
        <v>0</v>
      </c>
      <c r="X55" s="49">
        <f t="shared" si="17"/>
        <v>0</v>
      </c>
      <c r="Y55" s="49">
        <f t="shared" si="17"/>
        <v>0</v>
      </c>
      <c r="Z55" s="49">
        <f t="shared" si="17"/>
        <v>0</v>
      </c>
      <c r="AA55" s="49">
        <f t="shared" si="17"/>
        <v>0</v>
      </c>
      <c r="AB55" s="49">
        <f t="shared" si="17"/>
        <v>0</v>
      </c>
      <c r="AC55" s="49">
        <f t="shared" si="17"/>
        <v>0</v>
      </c>
      <c r="AD55" s="49">
        <f t="shared" si="17"/>
        <v>0</v>
      </c>
      <c r="AE55" s="49">
        <f t="shared" si="17"/>
        <v>0</v>
      </c>
      <c r="AF55" s="49">
        <f t="shared" si="17"/>
        <v>0</v>
      </c>
      <c r="AG55" s="49">
        <f t="shared" si="17"/>
        <v>0</v>
      </c>
      <c r="AH55" s="49">
        <f t="shared" si="17"/>
        <v>0</v>
      </c>
      <c r="AI55" s="49">
        <f t="shared" si="17"/>
        <v>0</v>
      </c>
      <c r="AJ55" s="49">
        <f t="shared" si="17"/>
        <v>0</v>
      </c>
      <c r="AK55" s="49">
        <f t="shared" si="17"/>
        <v>0</v>
      </c>
      <c r="AL55" s="49">
        <f t="shared" si="17"/>
        <v>0</v>
      </c>
      <c r="AM55" s="49">
        <f t="shared" si="17"/>
        <v>0</v>
      </c>
      <c r="AN55" s="49">
        <f t="shared" si="17"/>
        <v>0</v>
      </c>
      <c r="AO55" s="49">
        <f t="shared" si="17"/>
        <v>0</v>
      </c>
    </row>
    <row r="56" spans="3:41" x14ac:dyDescent="0.3">
      <c r="C56" s="34"/>
      <c r="D56" s="34" t="s">
        <v>53</v>
      </c>
      <c r="F56" s="49">
        <f>F22</f>
        <v>0</v>
      </c>
      <c r="G56" s="49">
        <f t="shared" ref="G56:AO56" si="18">G22</f>
        <v>0</v>
      </c>
      <c r="H56" s="49">
        <f t="shared" si="18"/>
        <v>0</v>
      </c>
      <c r="I56" s="49">
        <f t="shared" si="18"/>
        <v>0</v>
      </c>
      <c r="J56" s="49">
        <f t="shared" si="18"/>
        <v>0</v>
      </c>
      <c r="K56" s="49">
        <f t="shared" si="18"/>
        <v>0</v>
      </c>
      <c r="L56" s="49">
        <f t="shared" si="18"/>
        <v>0</v>
      </c>
      <c r="M56" s="49">
        <f t="shared" si="18"/>
        <v>0</v>
      </c>
      <c r="N56" s="49">
        <f t="shared" si="18"/>
        <v>0</v>
      </c>
      <c r="O56" s="49">
        <f t="shared" si="18"/>
        <v>0</v>
      </c>
      <c r="P56" s="49">
        <f t="shared" si="18"/>
        <v>0</v>
      </c>
      <c r="Q56" s="49">
        <f t="shared" si="18"/>
        <v>0</v>
      </c>
      <c r="R56" s="49">
        <f t="shared" si="18"/>
        <v>0</v>
      </c>
      <c r="S56" s="49">
        <f t="shared" si="18"/>
        <v>0</v>
      </c>
      <c r="T56" s="49">
        <f t="shared" si="18"/>
        <v>0</v>
      </c>
      <c r="U56" s="49">
        <f t="shared" si="18"/>
        <v>0</v>
      </c>
      <c r="V56" s="49">
        <f t="shared" si="18"/>
        <v>0</v>
      </c>
      <c r="W56" s="49">
        <f t="shared" si="18"/>
        <v>0</v>
      </c>
      <c r="X56" s="49">
        <f t="shared" si="18"/>
        <v>0</v>
      </c>
      <c r="Y56" s="49">
        <f t="shared" si="18"/>
        <v>0</v>
      </c>
      <c r="Z56" s="49">
        <f t="shared" si="18"/>
        <v>0</v>
      </c>
      <c r="AA56" s="49">
        <f t="shared" si="18"/>
        <v>0</v>
      </c>
      <c r="AB56" s="49">
        <f t="shared" si="18"/>
        <v>0</v>
      </c>
      <c r="AC56" s="49">
        <f t="shared" si="18"/>
        <v>0</v>
      </c>
      <c r="AD56" s="49">
        <f t="shared" si="18"/>
        <v>0</v>
      </c>
      <c r="AE56" s="49">
        <f t="shared" si="18"/>
        <v>0</v>
      </c>
      <c r="AF56" s="49">
        <f t="shared" si="18"/>
        <v>0</v>
      </c>
      <c r="AG56" s="49">
        <f t="shared" si="18"/>
        <v>0</v>
      </c>
      <c r="AH56" s="49">
        <f t="shared" si="18"/>
        <v>0</v>
      </c>
      <c r="AI56" s="49">
        <f t="shared" si="18"/>
        <v>0</v>
      </c>
      <c r="AJ56" s="49">
        <f t="shared" si="18"/>
        <v>0</v>
      </c>
      <c r="AK56" s="49">
        <f t="shared" si="18"/>
        <v>0</v>
      </c>
      <c r="AL56" s="49">
        <f t="shared" si="18"/>
        <v>0</v>
      </c>
      <c r="AM56" s="49">
        <f t="shared" si="18"/>
        <v>0</v>
      </c>
      <c r="AN56" s="49">
        <f t="shared" si="18"/>
        <v>0</v>
      </c>
      <c r="AO56" s="49">
        <f t="shared" si="18"/>
        <v>0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DBF1-F86F-4A54-AC0C-390863622946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55</v>
      </c>
      <c r="H3" s="57"/>
      <c r="I3" s="72" t="s">
        <v>86</v>
      </c>
      <c r="J3" s="82"/>
      <c r="K3" s="57"/>
      <c r="L3" s="87" t="s">
        <v>49</v>
      </c>
      <c r="M3" s="57"/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10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80</v>
      </c>
      <c r="E19" s="48">
        <f>NPV($E$15,F19:AO19)*(1+$E$15)</f>
        <v>2044.1909321857256</v>
      </c>
      <c r="F19" s="53">
        <f t="shared" ref="F19:Y19" si="4">IF($G$3="Expense",F8,0)</f>
        <v>142.26</v>
      </c>
      <c r="G19" s="53">
        <f t="shared" si="4"/>
        <v>148.82220000000001</v>
      </c>
      <c r="H19" s="53">
        <f t="shared" si="4"/>
        <v>155.701494</v>
      </c>
      <c r="I19" s="53">
        <f t="shared" si="4"/>
        <v>162.91351700000001</v>
      </c>
      <c r="J19" s="53">
        <f t="shared" si="4"/>
        <v>170.47468000000001</v>
      </c>
      <c r="K19" s="53">
        <f t="shared" si="4"/>
        <v>173.8841736</v>
      </c>
      <c r="L19" s="53">
        <f t="shared" si="4"/>
        <v>177.36185707199999</v>
      </c>
      <c r="M19" s="53">
        <f t="shared" si="4"/>
        <v>180.90909421344</v>
      </c>
      <c r="N19" s="53">
        <f t="shared" si="4"/>
        <v>184.52727609770881</v>
      </c>
      <c r="O19" s="53">
        <f t="shared" si="4"/>
        <v>188.217821619663</v>
      </c>
      <c r="P19" s="53">
        <f t="shared" si="4"/>
        <v>191.98217805205627</v>
      </c>
      <c r="Q19" s="53">
        <f t="shared" si="4"/>
        <v>195.8218216130974</v>
      </c>
      <c r="R19" s="53">
        <f t="shared" si="4"/>
        <v>199.73825804535934</v>
      </c>
      <c r="S19" s="53">
        <f t="shared" si="4"/>
        <v>203.73302320626652</v>
      </c>
      <c r="T19" s="53">
        <f t="shared" si="4"/>
        <v>207.80768367039187</v>
      </c>
      <c r="U19" s="53">
        <f t="shared" si="4"/>
        <v>211.9638373437997</v>
      </c>
      <c r="V19" s="53">
        <f t="shared" si="4"/>
        <v>216.20311409067568</v>
      </c>
      <c r="W19" s="53">
        <f t="shared" si="4"/>
        <v>220.52717637248921</v>
      </c>
      <c r="X19" s="53">
        <f t="shared" si="4"/>
        <v>224.937719899939</v>
      </c>
      <c r="Y19" s="53">
        <f t="shared" si="4"/>
        <v>229.43647429793779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0</v>
      </c>
      <c r="F21" s="49">
        <f t="shared" ref="F21:Y21" si="5">F8-F19</f>
        <v>0</v>
      </c>
      <c r="G21" s="49">
        <f t="shared" si="5"/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6">E22+F21-F44</f>
        <v>0</v>
      </c>
      <c r="G22" s="49">
        <f t="shared" si="6"/>
        <v>0</v>
      </c>
      <c r="H22" s="49">
        <f t="shared" si="6"/>
        <v>0</v>
      </c>
      <c r="I22" s="49">
        <f t="shared" si="6"/>
        <v>0</v>
      </c>
      <c r="J22" s="49">
        <f t="shared" si="6"/>
        <v>0</v>
      </c>
      <c r="K22" s="49">
        <f t="shared" si="6"/>
        <v>0</v>
      </c>
      <c r="L22" s="49">
        <f t="shared" si="6"/>
        <v>0</v>
      </c>
      <c r="M22" s="49">
        <f t="shared" si="6"/>
        <v>0</v>
      </c>
      <c r="N22" s="49">
        <f t="shared" si="6"/>
        <v>0</v>
      </c>
      <c r="O22" s="49">
        <f t="shared" si="6"/>
        <v>0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0</v>
      </c>
      <c r="F24" s="49"/>
      <c r="G24" s="49">
        <f>IF(G$18-F$18&lt;=$E$16,F$21/$E$16,0)</f>
        <v>0</v>
      </c>
      <c r="H24" s="49">
        <f>IF(H$18-F$18&lt;=$E$16,F$21/$E$16,0)</f>
        <v>0</v>
      </c>
      <c r="I24" s="49">
        <f>IF(I$18-F$18&lt;=$E$16,F$21/$E$16,0)</f>
        <v>0</v>
      </c>
      <c r="J24" s="49">
        <f>IF(J$18-F$18&lt;=$E$16,F$21/$E$16,0)</f>
        <v>0</v>
      </c>
      <c r="K24" s="49">
        <f>IF(K$18-F$18&lt;=$E$16,F$21/$E$16,0)</f>
        <v>0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0</v>
      </c>
      <c r="F44" s="49">
        <f t="shared" ref="F44:S44" si="8">SUM(F24:F43)</f>
        <v>0</v>
      </c>
      <c r="G44" s="49">
        <f t="shared" si="8"/>
        <v>0</v>
      </c>
      <c r="H44" s="49">
        <f t="shared" si="8"/>
        <v>0</v>
      </c>
      <c r="I44" s="49">
        <f t="shared" si="8"/>
        <v>0</v>
      </c>
      <c r="J44" s="49">
        <f t="shared" si="8"/>
        <v>0</v>
      </c>
      <c r="K44" s="49">
        <f t="shared" si="8"/>
        <v>0</v>
      </c>
      <c r="L44" s="49">
        <f t="shared" si="8"/>
        <v>0</v>
      </c>
      <c r="M44" s="49">
        <f t="shared" si="8"/>
        <v>0</v>
      </c>
      <c r="N44" s="49">
        <f t="shared" si="8"/>
        <v>0</v>
      </c>
      <c r="O44" s="49">
        <f t="shared" si="8"/>
        <v>0</v>
      </c>
      <c r="P44" s="49">
        <f t="shared" si="8"/>
        <v>0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2044.1909321857256</v>
      </c>
      <c r="F47" s="42">
        <f t="shared" ref="F47:AO47" si="10">F19</f>
        <v>142.26</v>
      </c>
      <c r="G47" s="42">
        <f t="shared" si="10"/>
        <v>148.82220000000001</v>
      </c>
      <c r="H47" s="42">
        <f t="shared" si="10"/>
        <v>155.701494</v>
      </c>
      <c r="I47" s="42">
        <f t="shared" si="10"/>
        <v>162.91351700000001</v>
      </c>
      <c r="J47" s="42">
        <f t="shared" si="10"/>
        <v>170.47468000000001</v>
      </c>
      <c r="K47" s="42">
        <f t="shared" si="10"/>
        <v>173.8841736</v>
      </c>
      <c r="L47" s="42">
        <f t="shared" si="10"/>
        <v>177.36185707199999</v>
      </c>
      <c r="M47" s="42">
        <f t="shared" si="10"/>
        <v>180.90909421344</v>
      </c>
      <c r="N47" s="42">
        <f t="shared" si="10"/>
        <v>184.52727609770881</v>
      </c>
      <c r="O47" s="42">
        <f t="shared" si="10"/>
        <v>188.217821619663</v>
      </c>
      <c r="P47" s="42">
        <f t="shared" si="10"/>
        <v>191.98217805205627</v>
      </c>
      <c r="Q47" s="42">
        <f t="shared" si="10"/>
        <v>195.8218216130974</v>
      </c>
      <c r="R47" s="42">
        <f t="shared" si="10"/>
        <v>199.73825804535934</v>
      </c>
      <c r="S47" s="42">
        <f t="shared" si="10"/>
        <v>203.73302320626652</v>
      </c>
      <c r="T47" s="42">
        <f t="shared" si="10"/>
        <v>207.80768367039187</v>
      </c>
      <c r="U47" s="42">
        <f t="shared" si="10"/>
        <v>211.9638373437997</v>
      </c>
      <c r="V47" s="42">
        <f t="shared" si="10"/>
        <v>216.20311409067568</v>
      </c>
      <c r="W47" s="42">
        <f t="shared" si="10"/>
        <v>220.52717637248921</v>
      </c>
      <c r="X47" s="42">
        <f t="shared" si="10"/>
        <v>224.937719899939</v>
      </c>
      <c r="Y47" s="42">
        <f t="shared" si="10"/>
        <v>229.43647429793779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45</v>
      </c>
      <c r="E48" s="48">
        <f t="shared" ref="E48:E53" si="11">NPV($E$15,F48:AO48)*(1+$E$15)</f>
        <v>0</v>
      </c>
      <c r="F48" s="53"/>
      <c r="G48" s="53">
        <f t="shared" ref="G48:AO48" si="12">G44</f>
        <v>0</v>
      </c>
      <c r="H48" s="53">
        <f t="shared" si="12"/>
        <v>0</v>
      </c>
      <c r="I48" s="53">
        <f t="shared" si="12"/>
        <v>0</v>
      </c>
      <c r="J48" s="53">
        <f t="shared" si="12"/>
        <v>0</v>
      </c>
      <c r="K48" s="53">
        <f t="shared" si="12"/>
        <v>0</v>
      </c>
      <c r="L48" s="53">
        <f t="shared" si="12"/>
        <v>0</v>
      </c>
      <c r="M48" s="53">
        <f t="shared" si="12"/>
        <v>0</v>
      </c>
      <c r="N48" s="53">
        <f t="shared" si="12"/>
        <v>0</v>
      </c>
      <c r="O48" s="53">
        <f t="shared" si="12"/>
        <v>0</v>
      </c>
      <c r="P48" s="53">
        <f t="shared" si="12"/>
        <v>0</v>
      </c>
      <c r="Q48" s="53">
        <f t="shared" si="12"/>
        <v>0</v>
      </c>
      <c r="R48" s="53">
        <f t="shared" si="12"/>
        <v>0</v>
      </c>
      <c r="S48" s="53">
        <f t="shared" si="12"/>
        <v>0</v>
      </c>
      <c r="T48" s="53">
        <f t="shared" si="12"/>
        <v>0</v>
      </c>
      <c r="U48" s="53">
        <f t="shared" si="12"/>
        <v>0</v>
      </c>
      <c r="V48" s="53">
        <f t="shared" si="12"/>
        <v>0</v>
      </c>
      <c r="W48" s="53">
        <f t="shared" si="12"/>
        <v>0</v>
      </c>
      <c r="X48" s="53">
        <f t="shared" si="12"/>
        <v>0</v>
      </c>
      <c r="Y48" s="53">
        <f t="shared" si="12"/>
        <v>0</v>
      </c>
      <c r="Z48" s="53">
        <f t="shared" si="12"/>
        <v>0</v>
      </c>
      <c r="AA48" s="53">
        <f t="shared" si="12"/>
        <v>0</v>
      </c>
      <c r="AB48" s="53">
        <f t="shared" si="12"/>
        <v>0</v>
      </c>
      <c r="AC48" s="53">
        <f t="shared" si="12"/>
        <v>0</v>
      </c>
      <c r="AD48" s="53">
        <f t="shared" si="12"/>
        <v>0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14" t="s">
        <v>78</v>
      </c>
      <c r="E49" s="115">
        <f t="shared" si="11"/>
        <v>0</v>
      </c>
      <c r="F49" s="114"/>
      <c r="G49" s="116">
        <f t="shared" ref="G49:AO49" si="13">F$22*$H10</f>
        <v>0</v>
      </c>
      <c r="H49" s="116">
        <f t="shared" si="13"/>
        <v>0</v>
      </c>
      <c r="I49" s="116">
        <f t="shared" si="13"/>
        <v>0</v>
      </c>
      <c r="J49" s="116">
        <f t="shared" si="13"/>
        <v>0</v>
      </c>
      <c r="K49" s="116">
        <f t="shared" si="13"/>
        <v>0</v>
      </c>
      <c r="L49" s="116">
        <f t="shared" si="13"/>
        <v>0</v>
      </c>
      <c r="M49" s="116">
        <f t="shared" si="13"/>
        <v>0</v>
      </c>
      <c r="N49" s="116">
        <f t="shared" si="13"/>
        <v>0</v>
      </c>
      <c r="O49" s="116">
        <f t="shared" si="13"/>
        <v>0</v>
      </c>
      <c r="P49" s="116">
        <f t="shared" si="13"/>
        <v>0</v>
      </c>
      <c r="Q49" s="116">
        <f t="shared" si="13"/>
        <v>0</v>
      </c>
      <c r="R49" s="116">
        <f t="shared" si="13"/>
        <v>0</v>
      </c>
      <c r="S49" s="116">
        <f t="shared" si="13"/>
        <v>0</v>
      </c>
      <c r="T49" s="116">
        <f t="shared" si="13"/>
        <v>0</v>
      </c>
      <c r="U49" s="116">
        <f t="shared" si="13"/>
        <v>0</v>
      </c>
      <c r="V49" s="116">
        <f t="shared" si="13"/>
        <v>0</v>
      </c>
      <c r="W49" s="116">
        <f t="shared" si="13"/>
        <v>0</v>
      </c>
      <c r="X49" s="116">
        <f t="shared" si="13"/>
        <v>0</v>
      </c>
      <c r="Y49" s="116">
        <f t="shared" si="13"/>
        <v>0</v>
      </c>
      <c r="Z49" s="116">
        <f t="shared" si="13"/>
        <v>0</v>
      </c>
      <c r="AA49" s="116">
        <f t="shared" si="13"/>
        <v>0</v>
      </c>
      <c r="AB49" s="116">
        <f t="shared" si="13"/>
        <v>0</v>
      </c>
      <c r="AC49" s="116">
        <f t="shared" si="13"/>
        <v>0</v>
      </c>
      <c r="AD49" s="116">
        <f t="shared" si="13"/>
        <v>0</v>
      </c>
      <c r="AE49" s="116">
        <f t="shared" si="13"/>
        <v>0</v>
      </c>
      <c r="AF49" s="116">
        <f t="shared" si="13"/>
        <v>0</v>
      </c>
      <c r="AG49" s="116">
        <f t="shared" si="13"/>
        <v>0</v>
      </c>
      <c r="AH49" s="116">
        <f t="shared" si="13"/>
        <v>0</v>
      </c>
      <c r="AI49" s="116">
        <f t="shared" si="13"/>
        <v>0</v>
      </c>
      <c r="AJ49" s="116">
        <f t="shared" si="13"/>
        <v>0</v>
      </c>
      <c r="AK49" s="116">
        <f t="shared" si="13"/>
        <v>0</v>
      </c>
      <c r="AL49" s="116">
        <f t="shared" si="13"/>
        <v>0</v>
      </c>
      <c r="AM49" s="116">
        <f t="shared" si="13"/>
        <v>0</v>
      </c>
      <c r="AN49" s="116">
        <f t="shared" si="13"/>
        <v>0</v>
      </c>
      <c r="AO49" s="116">
        <f t="shared" si="13"/>
        <v>0</v>
      </c>
    </row>
    <row r="50" spans="3:41" x14ac:dyDescent="0.3">
      <c r="D50" s="117" t="s">
        <v>21</v>
      </c>
      <c r="E50" s="118">
        <f t="shared" si="11"/>
        <v>0</v>
      </c>
      <c r="F50" s="119"/>
      <c r="G50" s="120">
        <f t="shared" ref="G50:AO50" si="14">F$22*$H11</f>
        <v>0</v>
      </c>
      <c r="H50" s="120">
        <f t="shared" si="14"/>
        <v>0</v>
      </c>
      <c r="I50" s="120">
        <f t="shared" si="14"/>
        <v>0</v>
      </c>
      <c r="J50" s="120">
        <f t="shared" si="14"/>
        <v>0</v>
      </c>
      <c r="K50" s="120">
        <f t="shared" si="14"/>
        <v>0</v>
      </c>
      <c r="L50" s="120">
        <f t="shared" si="14"/>
        <v>0</v>
      </c>
      <c r="M50" s="120">
        <f t="shared" si="14"/>
        <v>0</v>
      </c>
      <c r="N50" s="120">
        <f t="shared" si="14"/>
        <v>0</v>
      </c>
      <c r="O50" s="120">
        <f t="shared" si="14"/>
        <v>0</v>
      </c>
      <c r="P50" s="120">
        <f t="shared" si="14"/>
        <v>0</v>
      </c>
      <c r="Q50" s="120">
        <f t="shared" si="14"/>
        <v>0</v>
      </c>
      <c r="R50" s="120">
        <f t="shared" si="14"/>
        <v>0</v>
      </c>
      <c r="S50" s="120">
        <f t="shared" si="14"/>
        <v>0</v>
      </c>
      <c r="T50" s="120">
        <f t="shared" si="14"/>
        <v>0</v>
      </c>
      <c r="U50" s="120">
        <f t="shared" si="14"/>
        <v>0</v>
      </c>
      <c r="V50" s="120">
        <f t="shared" si="14"/>
        <v>0</v>
      </c>
      <c r="W50" s="120">
        <f t="shared" si="14"/>
        <v>0</v>
      </c>
      <c r="X50" s="120">
        <f t="shared" si="14"/>
        <v>0</v>
      </c>
      <c r="Y50" s="120">
        <f t="shared" si="14"/>
        <v>0</v>
      </c>
      <c r="Z50" s="120">
        <f t="shared" si="14"/>
        <v>0</v>
      </c>
      <c r="AA50" s="120">
        <f t="shared" si="14"/>
        <v>0</v>
      </c>
      <c r="AB50" s="120">
        <f t="shared" si="14"/>
        <v>0</v>
      </c>
      <c r="AC50" s="120">
        <f t="shared" si="14"/>
        <v>0</v>
      </c>
      <c r="AD50" s="120">
        <f t="shared" si="14"/>
        <v>0</v>
      </c>
      <c r="AE50" s="120">
        <f t="shared" si="14"/>
        <v>0</v>
      </c>
      <c r="AF50" s="120">
        <f t="shared" si="14"/>
        <v>0</v>
      </c>
      <c r="AG50" s="120">
        <f t="shared" si="14"/>
        <v>0</v>
      </c>
      <c r="AH50" s="120">
        <f t="shared" si="14"/>
        <v>0</v>
      </c>
      <c r="AI50" s="120">
        <f t="shared" si="14"/>
        <v>0</v>
      </c>
      <c r="AJ50" s="120">
        <f t="shared" si="14"/>
        <v>0</v>
      </c>
      <c r="AK50" s="120">
        <f t="shared" si="14"/>
        <v>0</v>
      </c>
      <c r="AL50" s="120">
        <f t="shared" si="14"/>
        <v>0</v>
      </c>
      <c r="AM50" s="120">
        <f t="shared" si="14"/>
        <v>0</v>
      </c>
      <c r="AN50" s="120">
        <f t="shared" si="14"/>
        <v>0</v>
      </c>
      <c r="AO50" s="120">
        <f t="shared" si="14"/>
        <v>0</v>
      </c>
    </row>
    <row r="51" spans="3:41" x14ac:dyDescent="0.3">
      <c r="D51" s="34" t="s">
        <v>79</v>
      </c>
      <c r="E51" s="48">
        <f t="shared" si="11"/>
        <v>0</v>
      </c>
      <c r="F51" s="42"/>
      <c r="G51" s="42">
        <f>SUM(G49:G50)</f>
        <v>0</v>
      </c>
      <c r="H51" s="42">
        <f t="shared" ref="H51:AO51" si="15">SUM(H49:H50)</f>
        <v>0</v>
      </c>
      <c r="I51" s="42">
        <f t="shared" si="15"/>
        <v>0</v>
      </c>
      <c r="J51" s="42">
        <f t="shared" si="15"/>
        <v>0</v>
      </c>
      <c r="K51" s="42">
        <f t="shared" si="15"/>
        <v>0</v>
      </c>
      <c r="L51" s="42">
        <f t="shared" si="15"/>
        <v>0</v>
      </c>
      <c r="M51" s="42">
        <f t="shared" si="15"/>
        <v>0</v>
      </c>
      <c r="N51" s="42">
        <f t="shared" si="15"/>
        <v>0</v>
      </c>
      <c r="O51" s="42">
        <f t="shared" si="15"/>
        <v>0</v>
      </c>
      <c r="P51" s="42">
        <f t="shared" si="15"/>
        <v>0</v>
      </c>
      <c r="Q51" s="42">
        <f t="shared" si="15"/>
        <v>0</v>
      </c>
      <c r="R51" s="42">
        <f t="shared" si="15"/>
        <v>0</v>
      </c>
      <c r="S51" s="42">
        <f t="shared" si="15"/>
        <v>0</v>
      </c>
      <c r="T51" s="42">
        <f t="shared" si="15"/>
        <v>0</v>
      </c>
      <c r="U51" s="42">
        <f t="shared" si="15"/>
        <v>0</v>
      </c>
      <c r="V51" s="42">
        <f t="shared" si="15"/>
        <v>0</v>
      </c>
      <c r="W51" s="42">
        <f t="shared" si="15"/>
        <v>0</v>
      </c>
      <c r="X51" s="42">
        <f t="shared" si="15"/>
        <v>0</v>
      </c>
      <c r="Y51" s="42">
        <f t="shared" si="15"/>
        <v>0</v>
      </c>
      <c r="Z51" s="42">
        <f t="shared" si="15"/>
        <v>0</v>
      </c>
      <c r="AA51" s="42">
        <f t="shared" si="15"/>
        <v>0</v>
      </c>
      <c r="AB51" s="42">
        <f t="shared" si="15"/>
        <v>0</v>
      </c>
      <c r="AC51" s="42">
        <f t="shared" si="15"/>
        <v>0</v>
      </c>
      <c r="AD51" s="42">
        <f t="shared" si="15"/>
        <v>0</v>
      </c>
      <c r="AE51" s="42">
        <f t="shared" si="15"/>
        <v>0</v>
      </c>
      <c r="AF51" s="42">
        <f t="shared" si="15"/>
        <v>0</v>
      </c>
      <c r="AG51" s="42">
        <f t="shared" si="15"/>
        <v>0</v>
      </c>
      <c r="AH51" s="42">
        <f t="shared" si="15"/>
        <v>0</v>
      </c>
      <c r="AI51" s="42">
        <f t="shared" si="15"/>
        <v>0</v>
      </c>
      <c r="AJ51" s="42">
        <f t="shared" si="15"/>
        <v>0</v>
      </c>
      <c r="AK51" s="42">
        <f t="shared" si="15"/>
        <v>0</v>
      </c>
      <c r="AL51" s="42">
        <f t="shared" si="15"/>
        <v>0</v>
      </c>
      <c r="AM51" s="42">
        <f t="shared" si="15"/>
        <v>0</v>
      </c>
      <c r="AN51" s="42">
        <f t="shared" si="15"/>
        <v>0</v>
      </c>
      <c r="AO51" s="42">
        <f t="shared" si="15"/>
        <v>0</v>
      </c>
    </row>
    <row r="52" spans="3:41" x14ac:dyDescent="0.3">
      <c r="D52" s="45" t="s">
        <v>46</v>
      </c>
      <c r="E52" s="50">
        <f>NPV($E$15,F52:AO52)*(1+$E$15)</f>
        <v>0</v>
      </c>
      <c r="F52" s="55"/>
      <c r="G52" s="55">
        <f t="shared" ref="G52:AO52" si="16">G50*($H$14-1)</f>
        <v>0</v>
      </c>
      <c r="H52" s="55">
        <f t="shared" si="16"/>
        <v>0</v>
      </c>
      <c r="I52" s="55">
        <f t="shared" si="16"/>
        <v>0</v>
      </c>
      <c r="J52" s="55">
        <f t="shared" si="16"/>
        <v>0</v>
      </c>
      <c r="K52" s="55">
        <f t="shared" si="16"/>
        <v>0</v>
      </c>
      <c r="L52" s="55">
        <f t="shared" si="16"/>
        <v>0</v>
      </c>
      <c r="M52" s="55">
        <f t="shared" si="16"/>
        <v>0</v>
      </c>
      <c r="N52" s="55">
        <f t="shared" si="16"/>
        <v>0</v>
      </c>
      <c r="O52" s="55">
        <f t="shared" si="16"/>
        <v>0</v>
      </c>
      <c r="P52" s="55">
        <f t="shared" si="16"/>
        <v>0</v>
      </c>
      <c r="Q52" s="55">
        <f t="shared" si="16"/>
        <v>0</v>
      </c>
      <c r="R52" s="55">
        <f t="shared" si="16"/>
        <v>0</v>
      </c>
      <c r="S52" s="55">
        <f t="shared" si="16"/>
        <v>0</v>
      </c>
      <c r="T52" s="55">
        <f t="shared" si="16"/>
        <v>0</v>
      </c>
      <c r="U52" s="55">
        <f t="shared" si="16"/>
        <v>0</v>
      </c>
      <c r="V52" s="55">
        <f t="shared" si="16"/>
        <v>0</v>
      </c>
      <c r="W52" s="55">
        <f t="shared" si="16"/>
        <v>0</v>
      </c>
      <c r="X52" s="55">
        <f t="shared" si="16"/>
        <v>0</v>
      </c>
      <c r="Y52" s="55">
        <f t="shared" si="16"/>
        <v>0</v>
      </c>
      <c r="Z52" s="55">
        <f t="shared" si="16"/>
        <v>0</v>
      </c>
      <c r="AA52" s="55">
        <f t="shared" si="16"/>
        <v>0</v>
      </c>
      <c r="AB52" s="55">
        <f t="shared" si="16"/>
        <v>0</v>
      </c>
      <c r="AC52" s="55">
        <f t="shared" si="16"/>
        <v>0</v>
      </c>
      <c r="AD52" s="55">
        <f t="shared" si="16"/>
        <v>0</v>
      </c>
      <c r="AE52" s="55">
        <f t="shared" si="16"/>
        <v>0</v>
      </c>
      <c r="AF52" s="55">
        <f t="shared" si="16"/>
        <v>0</v>
      </c>
      <c r="AG52" s="55">
        <f t="shared" si="16"/>
        <v>0</v>
      </c>
      <c r="AH52" s="55">
        <f t="shared" si="16"/>
        <v>0</v>
      </c>
      <c r="AI52" s="55">
        <f t="shared" si="16"/>
        <v>0</v>
      </c>
      <c r="AJ52" s="55">
        <f t="shared" si="16"/>
        <v>0</v>
      </c>
      <c r="AK52" s="55">
        <f t="shared" si="16"/>
        <v>0</v>
      </c>
      <c r="AL52" s="55">
        <f t="shared" si="16"/>
        <v>0</v>
      </c>
      <c r="AM52" s="55">
        <f t="shared" si="16"/>
        <v>0</v>
      </c>
      <c r="AN52" s="55">
        <f t="shared" si="16"/>
        <v>0</v>
      </c>
      <c r="AO52" s="55">
        <f t="shared" si="16"/>
        <v>0</v>
      </c>
    </row>
    <row r="53" spans="3:41" x14ac:dyDescent="0.3">
      <c r="D53" s="123" t="s">
        <v>52</v>
      </c>
      <c r="E53" s="124">
        <f t="shared" si="11"/>
        <v>2044.1909321857256</v>
      </c>
      <c r="F53" s="125">
        <f>SUM(F48,F51,F47,F52)</f>
        <v>142.26</v>
      </c>
      <c r="G53" s="125">
        <f t="shared" ref="G53:AO53" si="17">SUM(G48,G51,G47,G52)</f>
        <v>148.82220000000001</v>
      </c>
      <c r="H53" s="125">
        <f t="shared" si="17"/>
        <v>155.701494</v>
      </c>
      <c r="I53" s="125">
        <f t="shared" si="17"/>
        <v>162.91351700000001</v>
      </c>
      <c r="J53" s="125">
        <f t="shared" si="17"/>
        <v>170.47468000000001</v>
      </c>
      <c r="K53" s="125">
        <f t="shared" si="17"/>
        <v>173.8841736</v>
      </c>
      <c r="L53" s="125">
        <f t="shared" si="17"/>
        <v>177.36185707199999</v>
      </c>
      <c r="M53" s="125">
        <f t="shared" si="17"/>
        <v>180.90909421344</v>
      </c>
      <c r="N53" s="125">
        <f t="shared" si="17"/>
        <v>184.52727609770881</v>
      </c>
      <c r="O53" s="125">
        <f t="shared" si="17"/>
        <v>188.217821619663</v>
      </c>
      <c r="P53" s="125">
        <f t="shared" si="17"/>
        <v>191.98217805205627</v>
      </c>
      <c r="Q53" s="125">
        <f t="shared" si="17"/>
        <v>195.8218216130974</v>
      </c>
      <c r="R53" s="125">
        <f t="shared" si="17"/>
        <v>199.73825804535934</v>
      </c>
      <c r="S53" s="125">
        <f t="shared" si="17"/>
        <v>203.73302320626652</v>
      </c>
      <c r="T53" s="125">
        <f t="shared" si="17"/>
        <v>207.80768367039187</v>
      </c>
      <c r="U53" s="125">
        <f t="shared" si="17"/>
        <v>211.9638373437997</v>
      </c>
      <c r="V53" s="125">
        <f t="shared" si="17"/>
        <v>216.20311409067568</v>
      </c>
      <c r="W53" s="125">
        <f t="shared" si="17"/>
        <v>220.52717637248921</v>
      </c>
      <c r="X53" s="125">
        <f t="shared" si="17"/>
        <v>224.937719899939</v>
      </c>
      <c r="Y53" s="125">
        <f t="shared" si="17"/>
        <v>229.43647429793779</v>
      </c>
      <c r="Z53" s="125">
        <f t="shared" si="17"/>
        <v>0</v>
      </c>
      <c r="AA53" s="125">
        <f t="shared" si="17"/>
        <v>0</v>
      </c>
      <c r="AB53" s="125">
        <f t="shared" si="17"/>
        <v>0</v>
      </c>
      <c r="AC53" s="125">
        <f t="shared" si="17"/>
        <v>0</v>
      </c>
      <c r="AD53" s="125">
        <f t="shared" si="17"/>
        <v>0</v>
      </c>
      <c r="AE53" s="125">
        <f t="shared" si="17"/>
        <v>0</v>
      </c>
      <c r="AF53" s="125">
        <f t="shared" si="17"/>
        <v>0</v>
      </c>
      <c r="AG53" s="125">
        <f t="shared" si="17"/>
        <v>0</v>
      </c>
      <c r="AH53" s="125">
        <f t="shared" si="17"/>
        <v>0</v>
      </c>
      <c r="AI53" s="125">
        <f t="shared" si="17"/>
        <v>0</v>
      </c>
      <c r="AJ53" s="125">
        <f t="shared" si="17"/>
        <v>0</v>
      </c>
      <c r="AK53" s="125">
        <f t="shared" si="17"/>
        <v>0</v>
      </c>
      <c r="AL53" s="125">
        <f t="shared" si="17"/>
        <v>0</v>
      </c>
      <c r="AM53" s="125">
        <f t="shared" si="17"/>
        <v>0</v>
      </c>
      <c r="AN53" s="125">
        <f t="shared" si="17"/>
        <v>0</v>
      </c>
      <c r="AO53" s="125">
        <f t="shared" si="17"/>
        <v>0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0</v>
      </c>
      <c r="F55" s="49">
        <f t="shared" ref="F55:AO55" si="18">-F8+F53</f>
        <v>0</v>
      </c>
      <c r="G55" s="49">
        <f t="shared" si="18"/>
        <v>0</v>
      </c>
      <c r="H55" s="49">
        <f t="shared" si="18"/>
        <v>0</v>
      </c>
      <c r="I55" s="49">
        <f t="shared" si="18"/>
        <v>0</v>
      </c>
      <c r="J55" s="49">
        <f t="shared" si="18"/>
        <v>0</v>
      </c>
      <c r="K55" s="49">
        <f t="shared" si="18"/>
        <v>0</v>
      </c>
      <c r="L55" s="49">
        <f t="shared" si="18"/>
        <v>0</v>
      </c>
      <c r="M55" s="49">
        <f t="shared" si="18"/>
        <v>0</v>
      </c>
      <c r="N55" s="49">
        <f t="shared" si="18"/>
        <v>0</v>
      </c>
      <c r="O55" s="49">
        <f t="shared" si="18"/>
        <v>0</v>
      </c>
      <c r="P55" s="49">
        <f t="shared" si="18"/>
        <v>0</v>
      </c>
      <c r="Q55" s="49">
        <f t="shared" si="18"/>
        <v>0</v>
      </c>
      <c r="R55" s="49">
        <f t="shared" si="18"/>
        <v>0</v>
      </c>
      <c r="S55" s="49">
        <f t="shared" si="18"/>
        <v>0</v>
      </c>
      <c r="T55" s="49">
        <f t="shared" si="18"/>
        <v>0</v>
      </c>
      <c r="U55" s="49">
        <f t="shared" si="18"/>
        <v>0</v>
      </c>
      <c r="V55" s="49">
        <f t="shared" si="18"/>
        <v>0</v>
      </c>
      <c r="W55" s="49">
        <f t="shared" si="18"/>
        <v>0</v>
      </c>
      <c r="X55" s="49">
        <f t="shared" si="18"/>
        <v>0</v>
      </c>
      <c r="Y55" s="49">
        <f t="shared" si="18"/>
        <v>0</v>
      </c>
      <c r="Z55" s="49">
        <f t="shared" si="18"/>
        <v>0</v>
      </c>
      <c r="AA55" s="49">
        <f t="shared" si="18"/>
        <v>0</v>
      </c>
      <c r="AB55" s="49">
        <f t="shared" si="18"/>
        <v>0</v>
      </c>
      <c r="AC55" s="49">
        <f t="shared" si="18"/>
        <v>0</v>
      </c>
      <c r="AD55" s="49">
        <f t="shared" si="18"/>
        <v>0</v>
      </c>
      <c r="AE55" s="49">
        <f t="shared" si="18"/>
        <v>0</v>
      </c>
      <c r="AF55" s="49">
        <f t="shared" si="18"/>
        <v>0</v>
      </c>
      <c r="AG55" s="49">
        <f t="shared" si="18"/>
        <v>0</v>
      </c>
      <c r="AH55" s="49">
        <f t="shared" si="18"/>
        <v>0</v>
      </c>
      <c r="AI55" s="49">
        <f t="shared" si="18"/>
        <v>0</v>
      </c>
      <c r="AJ55" s="49">
        <f t="shared" si="18"/>
        <v>0</v>
      </c>
      <c r="AK55" s="49">
        <f t="shared" si="18"/>
        <v>0</v>
      </c>
      <c r="AL55" s="49">
        <f t="shared" si="18"/>
        <v>0</v>
      </c>
      <c r="AM55" s="49">
        <f t="shared" si="18"/>
        <v>0</v>
      </c>
      <c r="AN55" s="49">
        <f t="shared" si="18"/>
        <v>0</v>
      </c>
      <c r="AO55" s="49">
        <f t="shared" si="18"/>
        <v>0</v>
      </c>
    </row>
    <row r="56" spans="3:41" x14ac:dyDescent="0.3">
      <c r="C56" s="34"/>
      <c r="D56" s="34" t="s">
        <v>53</v>
      </c>
      <c r="F56" s="49">
        <f>F22</f>
        <v>0</v>
      </c>
      <c r="G56" s="49">
        <f t="shared" ref="G56:AO56" si="19">G22</f>
        <v>0</v>
      </c>
      <c r="H56" s="49">
        <f t="shared" si="19"/>
        <v>0</v>
      </c>
      <c r="I56" s="49">
        <f t="shared" si="19"/>
        <v>0</v>
      </c>
      <c r="J56" s="49">
        <f t="shared" si="19"/>
        <v>0</v>
      </c>
      <c r="K56" s="49">
        <f t="shared" si="19"/>
        <v>0</v>
      </c>
      <c r="L56" s="49">
        <f t="shared" si="19"/>
        <v>0</v>
      </c>
      <c r="M56" s="49">
        <f t="shared" si="19"/>
        <v>0</v>
      </c>
      <c r="N56" s="49">
        <f t="shared" si="19"/>
        <v>0</v>
      </c>
      <c r="O56" s="49">
        <f t="shared" si="19"/>
        <v>0</v>
      </c>
      <c r="P56" s="49">
        <f t="shared" si="19"/>
        <v>0</v>
      </c>
      <c r="Q56" s="49">
        <f t="shared" si="19"/>
        <v>0</v>
      </c>
      <c r="R56" s="49">
        <f t="shared" si="19"/>
        <v>0</v>
      </c>
      <c r="S56" s="49">
        <f t="shared" si="19"/>
        <v>0</v>
      </c>
      <c r="T56" s="49">
        <f t="shared" si="19"/>
        <v>0</v>
      </c>
      <c r="U56" s="49">
        <f t="shared" si="19"/>
        <v>0</v>
      </c>
      <c r="V56" s="49">
        <f t="shared" si="19"/>
        <v>0</v>
      </c>
      <c r="W56" s="49">
        <f t="shared" si="19"/>
        <v>0</v>
      </c>
      <c r="X56" s="49">
        <f t="shared" si="19"/>
        <v>0</v>
      </c>
      <c r="Y56" s="49">
        <f t="shared" si="19"/>
        <v>0</v>
      </c>
      <c r="Z56" s="49">
        <f t="shared" si="19"/>
        <v>0</v>
      </c>
      <c r="AA56" s="49">
        <f t="shared" si="19"/>
        <v>0</v>
      </c>
      <c r="AB56" s="49">
        <f t="shared" si="19"/>
        <v>0</v>
      </c>
      <c r="AC56" s="49">
        <f t="shared" si="19"/>
        <v>0</v>
      </c>
      <c r="AD56" s="49">
        <f t="shared" si="19"/>
        <v>0</v>
      </c>
      <c r="AE56" s="49">
        <f t="shared" si="19"/>
        <v>0</v>
      </c>
      <c r="AF56" s="49">
        <f t="shared" si="19"/>
        <v>0</v>
      </c>
      <c r="AG56" s="49">
        <f t="shared" si="19"/>
        <v>0</v>
      </c>
      <c r="AH56" s="49">
        <f t="shared" si="19"/>
        <v>0</v>
      </c>
      <c r="AI56" s="49">
        <f t="shared" si="19"/>
        <v>0</v>
      </c>
      <c r="AJ56" s="49">
        <f t="shared" si="19"/>
        <v>0</v>
      </c>
      <c r="AK56" s="49">
        <f t="shared" si="19"/>
        <v>0</v>
      </c>
      <c r="AL56" s="49">
        <f t="shared" si="19"/>
        <v>0</v>
      </c>
      <c r="AM56" s="49">
        <f t="shared" si="19"/>
        <v>0</v>
      </c>
      <c r="AN56" s="49">
        <f t="shared" si="19"/>
        <v>0</v>
      </c>
      <c r="AO56" s="49">
        <f t="shared" si="19"/>
        <v>0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6917-199D-4A30-9673-9D0CA396179C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</row>
    <row r="4" spans="1:41" x14ac:dyDescent="0.3">
      <c r="A4" s="40"/>
      <c r="E4" s="58" t="s">
        <v>41</v>
      </c>
      <c r="F4" s="57"/>
      <c r="G4" s="126">
        <v>1</v>
      </c>
      <c r="H4" s="57" t="s">
        <v>37</v>
      </c>
      <c r="I4" s="72" t="s">
        <v>48</v>
      </c>
      <c r="J4" s="82"/>
      <c r="K4" s="57"/>
      <c r="L4" s="126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0</v>
      </c>
      <c r="H8" s="42">
        <f>IF(H7-$F$7+1&gt;$G$4,0,'Portfolio$'!G6/10^6)</f>
        <v>0</v>
      </c>
      <c r="I8" s="42">
        <f>IF(I7-$F$7+1&gt;$G$4,0,'Portfolio$'!H6/10^6)</f>
        <v>0</v>
      </c>
      <c r="J8" s="42">
        <f>IF(J7-$F$7+1&gt;$G$4,0,'Portfolio$'!I6/10^6)</f>
        <v>0</v>
      </c>
      <c r="K8" s="42">
        <f>IF(K7-$F$7+1&gt;$G$4,0,J8*1.02)</f>
        <v>0</v>
      </c>
      <c r="L8" s="42">
        <f t="shared" ref="L8:Y8" si="1">IF(L7-$F$7+1&gt;$G$4,0,K8*1.02)</f>
        <v>0</v>
      </c>
      <c r="M8" s="42">
        <f t="shared" si="1"/>
        <v>0</v>
      </c>
      <c r="N8" s="42">
        <f t="shared" si="1"/>
        <v>0</v>
      </c>
      <c r="O8" s="42">
        <f t="shared" si="1"/>
        <v>0</v>
      </c>
      <c r="P8" s="42">
        <f t="shared" si="1"/>
        <v>0</v>
      </c>
      <c r="Q8" s="42">
        <f t="shared" si="1"/>
        <v>0</v>
      </c>
      <c r="R8" s="42">
        <f t="shared" si="1"/>
        <v>0</v>
      </c>
      <c r="S8" s="42">
        <f t="shared" si="1"/>
        <v>0</v>
      </c>
      <c r="T8" s="42">
        <f t="shared" si="1"/>
        <v>0</v>
      </c>
      <c r="U8" s="42">
        <f t="shared" si="1"/>
        <v>0</v>
      </c>
      <c r="V8" s="42">
        <f t="shared" si="1"/>
        <v>0</v>
      </c>
      <c r="W8" s="42">
        <f t="shared" si="1"/>
        <v>0</v>
      </c>
      <c r="X8" s="42">
        <f t="shared" si="1"/>
        <v>0</v>
      </c>
      <c r="Y8" s="42">
        <f t="shared" si="1"/>
        <v>0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10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80</v>
      </c>
      <c r="E19" s="48">
        <f>NPV($E$15,F19:AO19)*(1+$E$15)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142.26</v>
      </c>
      <c r="F21" s="49">
        <f t="shared" ref="F21:Y21" si="5">F8-F19</f>
        <v>142.26</v>
      </c>
      <c r="G21" s="49">
        <f t="shared" si="5"/>
        <v>0</v>
      </c>
      <c r="H21" s="49">
        <f t="shared" si="5"/>
        <v>0</v>
      </c>
      <c r="I21" s="49">
        <f t="shared" si="5"/>
        <v>0</v>
      </c>
      <c r="J21" s="49">
        <f t="shared" si="5"/>
        <v>0</v>
      </c>
      <c r="K21" s="49">
        <f t="shared" si="5"/>
        <v>0</v>
      </c>
      <c r="L21" s="49">
        <f t="shared" si="5"/>
        <v>0</v>
      </c>
      <c r="M21" s="49">
        <f t="shared" si="5"/>
        <v>0</v>
      </c>
      <c r="N21" s="49">
        <f t="shared" si="5"/>
        <v>0</v>
      </c>
      <c r="O21" s="49">
        <f t="shared" si="5"/>
        <v>0</v>
      </c>
      <c r="P21" s="49">
        <f t="shared" si="5"/>
        <v>0</v>
      </c>
      <c r="Q21" s="49">
        <f t="shared" si="5"/>
        <v>0</v>
      </c>
      <c r="R21" s="49">
        <f t="shared" si="5"/>
        <v>0</v>
      </c>
      <c r="S21" s="49">
        <f t="shared" si="5"/>
        <v>0</v>
      </c>
      <c r="T21" s="49">
        <f t="shared" si="5"/>
        <v>0</v>
      </c>
      <c r="U21" s="49">
        <f t="shared" si="5"/>
        <v>0</v>
      </c>
      <c r="V21" s="49">
        <f t="shared" si="5"/>
        <v>0</v>
      </c>
      <c r="W21" s="49">
        <f t="shared" si="5"/>
        <v>0</v>
      </c>
      <c r="X21" s="49">
        <f t="shared" si="5"/>
        <v>0</v>
      </c>
      <c r="Y21" s="49">
        <f t="shared" si="5"/>
        <v>0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6">E22+F21-F44</f>
        <v>142.26</v>
      </c>
      <c r="G22" s="49">
        <f t="shared" si="6"/>
        <v>128.03399999999999</v>
      </c>
      <c r="H22" s="49">
        <f t="shared" si="6"/>
        <v>113.80799999999999</v>
      </c>
      <c r="I22" s="49">
        <f t="shared" si="6"/>
        <v>99.581999999999994</v>
      </c>
      <c r="J22" s="49">
        <f t="shared" si="6"/>
        <v>85.355999999999995</v>
      </c>
      <c r="K22" s="49">
        <f t="shared" si="6"/>
        <v>71.13</v>
      </c>
      <c r="L22" s="49">
        <f t="shared" si="6"/>
        <v>56.903999999999996</v>
      </c>
      <c r="M22" s="49">
        <f t="shared" si="6"/>
        <v>42.677999999999997</v>
      </c>
      <c r="N22" s="49">
        <f t="shared" si="6"/>
        <v>28.451999999999998</v>
      </c>
      <c r="O22" s="49">
        <f t="shared" si="6"/>
        <v>14.225999999999999</v>
      </c>
      <c r="P22" s="49">
        <f t="shared" si="6"/>
        <v>0</v>
      </c>
      <c r="Q22" s="49">
        <f t="shared" si="6"/>
        <v>0</v>
      </c>
      <c r="R22" s="49">
        <f t="shared" si="6"/>
        <v>0</v>
      </c>
      <c r="S22" s="49">
        <f t="shared" si="6"/>
        <v>0</v>
      </c>
      <c r="T22" s="49">
        <f t="shared" si="6"/>
        <v>0</v>
      </c>
      <c r="U22" s="49">
        <f t="shared" si="6"/>
        <v>0</v>
      </c>
      <c r="V22" s="49">
        <f t="shared" si="6"/>
        <v>0</v>
      </c>
      <c r="W22" s="49">
        <f t="shared" si="6"/>
        <v>0</v>
      </c>
      <c r="X22" s="49">
        <f t="shared" si="6"/>
        <v>0</v>
      </c>
      <c r="Y22" s="49">
        <f t="shared" si="6"/>
        <v>0</v>
      </c>
      <c r="Z22" s="49">
        <f t="shared" si="6"/>
        <v>0</v>
      </c>
      <c r="AA22" s="49">
        <f t="shared" si="6"/>
        <v>0</v>
      </c>
      <c r="AB22" s="49">
        <f t="shared" si="6"/>
        <v>0</v>
      </c>
      <c r="AC22" s="49">
        <f t="shared" si="6"/>
        <v>0</v>
      </c>
      <c r="AD22" s="49">
        <f t="shared" si="6"/>
        <v>0</v>
      </c>
      <c r="AE22" s="49">
        <f t="shared" si="6"/>
        <v>0</v>
      </c>
      <c r="AF22" s="49">
        <f t="shared" si="6"/>
        <v>0</v>
      </c>
      <c r="AG22" s="49">
        <f t="shared" si="6"/>
        <v>0</v>
      </c>
      <c r="AH22" s="49">
        <f t="shared" si="6"/>
        <v>0</v>
      </c>
      <c r="AI22" s="49">
        <f t="shared" si="6"/>
        <v>0</v>
      </c>
      <c r="AJ22" s="49">
        <f t="shared" si="6"/>
        <v>0</v>
      </c>
      <c r="AK22" s="49">
        <f t="shared" si="6"/>
        <v>0</v>
      </c>
      <c r="AL22" s="49">
        <f t="shared" si="6"/>
        <v>0</v>
      </c>
      <c r="AM22" s="49">
        <f t="shared" si="6"/>
        <v>0</v>
      </c>
      <c r="AN22" s="49">
        <f t="shared" si="6"/>
        <v>0</v>
      </c>
      <c r="AO22" s="49">
        <f t="shared" si="6"/>
        <v>0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107.0373509419188</v>
      </c>
      <c r="F24" s="49"/>
      <c r="G24" s="49">
        <f>IF(G$18-F$18&lt;=$E$16,F$21/$E$16,0)</f>
        <v>14.225999999999999</v>
      </c>
      <c r="H24" s="49">
        <f>IF(H$18-F$18&lt;=$E$16,F$21/$E$16,0)</f>
        <v>14.225999999999999</v>
      </c>
      <c r="I24" s="49">
        <f>IF(I$18-F$18&lt;=$E$16,F$21/$E$16,0)</f>
        <v>14.225999999999999</v>
      </c>
      <c r="J24" s="49">
        <f>IF(J$18-F$18&lt;=$E$16,F$21/$E$16,0)</f>
        <v>14.225999999999999</v>
      </c>
      <c r="K24" s="49">
        <f>IF(K$18-F$18&lt;=$E$16,F$21/$E$16,0)</f>
        <v>14.225999999999999</v>
      </c>
      <c r="L24" s="49">
        <f>IF(L$18-F$18&lt;=$E$16,F$21/$E$16,0)</f>
        <v>14.225999999999999</v>
      </c>
      <c r="M24" s="49">
        <f>IF(M$18-F$18&lt;=$E$16,F$21/$E$16,0)</f>
        <v>14.225999999999999</v>
      </c>
      <c r="N24" s="49">
        <f>IF(N$18-F$18&lt;=$E$16,F$21/$E$16,0)</f>
        <v>14.225999999999999</v>
      </c>
      <c r="O24" s="49">
        <f>IF(O$18-F$18&lt;=$E$16,F$21/$E$16,0)</f>
        <v>14.225999999999999</v>
      </c>
      <c r="P24" s="49">
        <f>IF(P$18-F$18&lt;=$E$16,F$21/$E$16,0)</f>
        <v>14.225999999999999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0</v>
      </c>
      <c r="F25" s="49"/>
      <c r="G25" s="49"/>
      <c r="H25" s="49">
        <f>IF(H$18-G$18&lt;=$E$16,G$21/$E$16,0)</f>
        <v>0</v>
      </c>
      <c r="I25" s="49">
        <f>IF(I$18-G$18&lt;=$E$16,G$21/$E$16,0)</f>
        <v>0</v>
      </c>
      <c r="J25" s="49">
        <f>IF(J$18-G$18&lt;=$E$16,G$21/$E$16,0)</f>
        <v>0</v>
      </c>
      <c r="K25" s="49">
        <f>IF(K$18-G$18&lt;=$E$16,G$21/$E$16,0)</f>
        <v>0</v>
      </c>
      <c r="L25" s="49">
        <f>IF(L$18-G$18&lt;=$E$16,G$21/$E$16,0)</f>
        <v>0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0</v>
      </c>
      <c r="F26" s="49"/>
      <c r="G26" s="49"/>
      <c r="H26" s="49"/>
      <c r="I26" s="49">
        <f>IF(I$18-H$18&lt;=$E$16,H$21/$E$16,0)</f>
        <v>0</v>
      </c>
      <c r="J26" s="49">
        <f>IF(J$18-H$18&lt;=$E$16,H$21/$E$16,0)</f>
        <v>0</v>
      </c>
      <c r="K26" s="49">
        <f>IF(K$18-H$18&lt;=$E$16,H$21/$E$16,0)</f>
        <v>0</v>
      </c>
      <c r="L26" s="49">
        <f>IF(L$18-H$18&lt;=$E$16,H$21/$E$16,0)</f>
        <v>0</v>
      </c>
      <c r="M26" s="49">
        <f>IF(M$18-H$18&lt;=$E$16,H$21/$E$16,0)</f>
        <v>0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0</v>
      </c>
      <c r="F27" s="49"/>
      <c r="G27" s="49"/>
      <c r="H27" s="49"/>
      <c r="I27" s="49"/>
      <c r="J27" s="49">
        <f>IF(J$18-I$18&lt;=$E$16,I$21/$E$16,0)</f>
        <v>0</v>
      </c>
      <c r="K27" s="49">
        <f>IF(K$18-I$18&lt;=$E$16,I$21/$E$16,0)</f>
        <v>0</v>
      </c>
      <c r="L27" s="49">
        <f>IF(L$18-I$18&lt;=$E$16,I$21/$E$16,0)</f>
        <v>0</v>
      </c>
      <c r="M27" s="49">
        <f>IF(M$18-I$18&lt;=$E$16,I$21/$E$16,0)</f>
        <v>0</v>
      </c>
      <c r="N27" s="49">
        <f>IF(N$18-I$18&lt;=$E$16,I$21/$E$16,0)</f>
        <v>0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0</v>
      </c>
      <c r="F28" s="53"/>
      <c r="G28" s="53"/>
      <c r="H28" s="53"/>
      <c r="I28" s="53"/>
      <c r="J28" s="53"/>
      <c r="K28" s="49">
        <f>IF(K$18-J$18&lt;=$E$16,J$21/$E$16,0)</f>
        <v>0</v>
      </c>
      <c r="L28" s="49">
        <f>IF(L$18-J$18&lt;=$E$16,J$21/$E$16,0)</f>
        <v>0</v>
      </c>
      <c r="M28" s="49">
        <f>IF(M$18-J$18&lt;=$E$16,J$21/$E$16,0)</f>
        <v>0</v>
      </c>
      <c r="N28" s="49">
        <f>IF(N$18-J$18&lt;=$E$16,J$21/$E$16,0)</f>
        <v>0</v>
      </c>
      <c r="O28" s="49">
        <f>IF(O$18-J$18&lt;=$E$16,J$21/$E$16,0)</f>
        <v>0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7"/>
        <v>0</v>
      </c>
      <c r="F29" s="53"/>
      <c r="G29" s="53"/>
      <c r="H29" s="53"/>
      <c r="I29" s="53"/>
      <c r="J29" s="53"/>
      <c r="K29" s="42"/>
      <c r="L29" s="49">
        <f>IF(L$18-K$18&lt;=$E$16,K$21/$E$16,0)</f>
        <v>0</v>
      </c>
      <c r="M29" s="49">
        <f>IF(M$18-K$18&lt;=$E$16,K$21/$E$16,0)</f>
        <v>0</v>
      </c>
      <c r="N29" s="49">
        <f>IF(N$18-K$18&lt;=$E$16,K$21/$E$16,0)</f>
        <v>0</v>
      </c>
      <c r="O29" s="49">
        <f>IF(O$18-K$18&lt;=$E$16,K$21/$E$16,0)</f>
        <v>0</v>
      </c>
      <c r="P29" s="49">
        <f>IF(P$18-K$18&lt;=$E$16,K$21/$E$16,0)</f>
        <v>0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7"/>
        <v>0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0</v>
      </c>
      <c r="N30" s="49">
        <f>IF(N$18-L$18&lt;=$E$16,L$21/$E$16,0)</f>
        <v>0</v>
      </c>
      <c r="O30" s="49">
        <f>IF(O$18-L$18&lt;=$E$16,L$21/$E$16,0)</f>
        <v>0</v>
      </c>
      <c r="P30" s="49">
        <f>IF(P$18-L$18&lt;=$E$16,L$21/$E$16,0)</f>
        <v>0</v>
      </c>
      <c r="Q30" s="49">
        <f>IF(Q$18-L$18&lt;=$E$16,L$21/$E$16,0)</f>
        <v>0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7"/>
        <v>0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0</v>
      </c>
      <c r="O31" s="49">
        <f>IF(O$18-M$18&lt;=$E$16,M$21/$E$16,0)</f>
        <v>0</v>
      </c>
      <c r="P31" s="49">
        <f>IF(P$18-M$18&lt;=$E$16,M$21/$E$16,0)</f>
        <v>0</v>
      </c>
      <c r="Q31" s="49">
        <f>IF(Q$18-M$18&lt;=$E$16,M$21/$E$16,0)</f>
        <v>0</v>
      </c>
      <c r="R31" s="49">
        <f>IF(R$18-M$18&lt;=$E$16,M$21/$E$16,0)</f>
        <v>0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7"/>
        <v>0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0</v>
      </c>
      <c r="P32" s="49">
        <f>IF(P$18-N$18&lt;=$E$16,N$21/$E$16,0)</f>
        <v>0</v>
      </c>
      <c r="Q32" s="49">
        <f>IF(Q$18-N$18&lt;=$E$16,N$21/$E$16,0)</f>
        <v>0</v>
      </c>
      <c r="R32" s="49">
        <f>IF(R$18-N$18&lt;=$E$16,N$21/$E$16,0)</f>
        <v>0</v>
      </c>
      <c r="S32" s="49">
        <f>IF(S$18-N$18&lt;=$E$16,N$21/$E$16,0)</f>
        <v>0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7"/>
        <v>0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0</v>
      </c>
      <c r="Q33" s="49">
        <f>IF(Q$18-O$18&lt;=$E$16,O$21/$E$16,0)</f>
        <v>0</v>
      </c>
      <c r="R33" s="49">
        <f>IF(R$18-O$18&lt;=$E$16,O$21/$E$16,0)</f>
        <v>0</v>
      </c>
      <c r="S33" s="49">
        <f>IF(S$18-O$18&lt;=$E$16,O$21/$E$16,0)</f>
        <v>0</v>
      </c>
      <c r="T33" s="49">
        <f>IF(T$18-O$18&lt;=$E$16,O$21/$E$16,0)</f>
        <v>0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7"/>
        <v>0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0</v>
      </c>
      <c r="R34" s="49">
        <f>IF(R$18-P$18&lt;=$E$16,P$21/$E$16,0)</f>
        <v>0</v>
      </c>
      <c r="S34" s="49">
        <f>IF(S$18-P$18&lt;=$E$16,P$21/$E$16,0)</f>
        <v>0</v>
      </c>
      <c r="T34" s="49">
        <f>IF(T$18-P$18&lt;=$E$16,P$21/$E$16,0)</f>
        <v>0</v>
      </c>
      <c r="U34" s="49">
        <f>IF(U$18-P$18&lt;=$E$16,P$21/$E$16,0)</f>
        <v>0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7"/>
        <v>0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0</v>
      </c>
      <c r="S35" s="49">
        <f>IF(S$18-Q$18&lt;=$E$16,Q$21/$E$16,0)</f>
        <v>0</v>
      </c>
      <c r="T35" s="49">
        <f>IF(T$18-Q$18&lt;=$E$16,Q$21/$E$16,0)</f>
        <v>0</v>
      </c>
      <c r="U35" s="49">
        <f>IF(U$18-Q$18&lt;=$E$16,Q$21/$E$16,0)</f>
        <v>0</v>
      </c>
      <c r="V35" s="49">
        <f>IF(V$18-Q$18&lt;=$E$16,Q$21/$E$16,0)</f>
        <v>0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7"/>
        <v>0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0</v>
      </c>
      <c r="T36" s="49">
        <f>IF(T$18-R$18&lt;=$E$16,R$21/$E$16,0)</f>
        <v>0</v>
      </c>
      <c r="U36" s="49">
        <f>IF(U$18-R$18&lt;=$E$16,R$21/$E$16,0)</f>
        <v>0</v>
      </c>
      <c r="V36" s="49">
        <f>IF(V$18-R$18&lt;=$E$16,R$21/$E$16,0)</f>
        <v>0</v>
      </c>
      <c r="W36" s="49">
        <f>IF(W$18-R$18&lt;=$E$16,R$21/$E$16,0)</f>
        <v>0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7"/>
        <v>0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0</v>
      </c>
      <c r="U37" s="49">
        <f>IF(U$18-S$18&lt;=$E$16,S$21/$E$16,0)</f>
        <v>0</v>
      </c>
      <c r="V37" s="49">
        <f>IF(V$18-S$18&lt;=$E$16,S$21/$E$16,0)</f>
        <v>0</v>
      </c>
      <c r="W37" s="49">
        <f>IF(W$18-S$18&lt;=$E$16,S$21/$E$16,0)</f>
        <v>0</v>
      </c>
      <c r="X37" s="49">
        <f>IF(X$18-S$18&lt;=$E$16,S$21/$E$16,0)</f>
        <v>0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7"/>
        <v>0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0</v>
      </c>
      <c r="V38" s="49">
        <f>IF(V$18-T$18&lt;=$E$16,T$21/$E$16,0)</f>
        <v>0</v>
      </c>
      <c r="W38" s="49">
        <f>IF(W$18-T$18&lt;=$E$16,T$21/$E$16,0)</f>
        <v>0</v>
      </c>
      <c r="X38" s="49">
        <f>IF(X$18-T$18&lt;=$E$16,T$21/$E$16,0)</f>
        <v>0</v>
      </c>
      <c r="Y38" s="49">
        <f>IF(Y$18-T$18&lt;=$E$16,T$21/$E$16,0)</f>
        <v>0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7"/>
        <v>0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0</v>
      </c>
      <c r="W39" s="49">
        <f>IF(W$18-U$18&lt;=$E$16,U$21/$E$16,0)</f>
        <v>0</v>
      </c>
      <c r="X39" s="49">
        <f>IF(X$18-U$18&lt;=$E$16,U$21/$E$16,0)</f>
        <v>0</v>
      </c>
      <c r="Y39" s="49">
        <f>IF(Y$18-U$18&lt;=$E$16,U$21/$E$16,0)</f>
        <v>0</v>
      </c>
      <c r="Z39" s="49">
        <f>IF(Z$18-U$18&lt;=$E$16,U$21/$E$16,0)</f>
        <v>0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7"/>
        <v>0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0</v>
      </c>
      <c r="X40" s="49">
        <f>IF(X$18-V$18&lt;=$E$16,V$21/$E$16,0)</f>
        <v>0</v>
      </c>
      <c r="Y40" s="49">
        <f>IF(Y$18-V$18&lt;=$E$16,V$21/$E$16,0)</f>
        <v>0</v>
      </c>
      <c r="Z40" s="49">
        <f>IF(Z$18-V$18&lt;=$E$16,V$21/$E$16,0)</f>
        <v>0</v>
      </c>
      <c r="AA40" s="49">
        <f>IF(AA$18-V$18&lt;=$E$16,V$21/$E$16,0)</f>
        <v>0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7"/>
        <v>0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0</v>
      </c>
      <c r="Y41" s="49">
        <f>IF(Y$18-W$18&lt;=$E$16,W$21/$E$16,0)</f>
        <v>0</v>
      </c>
      <c r="Z41" s="49">
        <f>IF(Z$18-W$18&lt;=$E$16,W$21/$E$16,0)</f>
        <v>0</v>
      </c>
      <c r="AA41" s="49">
        <f>IF(AA$18-W$18&lt;=$E$16,W$21/$E$16,0)</f>
        <v>0</v>
      </c>
      <c r="AB41" s="49">
        <f>IF(AB$18-W$18&lt;=$E$16,W$21/$E$16,0)</f>
        <v>0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7"/>
        <v>0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0</v>
      </c>
      <c r="Z42" s="49">
        <f>IF(Z$18-X$18&lt;=$E$16,X$21/$E$16,0)</f>
        <v>0</v>
      </c>
      <c r="AA42" s="49">
        <f>IF(AA$18-X$18&lt;=$E$16,X$21/$E$16,0)</f>
        <v>0</v>
      </c>
      <c r="AB42" s="49">
        <f>IF(AB$18-X$18&lt;=$E$16,X$21/$E$16,0)</f>
        <v>0</v>
      </c>
      <c r="AC42" s="49">
        <f>IF(AC$18-X$18&lt;=$E$16,X$21/$E$16,0)</f>
        <v>0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7"/>
        <v>0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0</v>
      </c>
      <c r="AA43" s="54">
        <f>IF(AA$18-Y$18&lt;=$E$16,Y$21/$E$16,0)</f>
        <v>0</v>
      </c>
      <c r="AB43" s="54">
        <f>IF(AB$18-Y$18&lt;=$E$16,Y$21/$E$16,0)</f>
        <v>0</v>
      </c>
      <c r="AC43" s="54">
        <f>IF(AC$18-Y$18&lt;=$E$16,Y$21/$E$16,0)</f>
        <v>0</v>
      </c>
      <c r="AD43" s="54">
        <f>IF(AD$18-Y$18&lt;=$E$16,Y$21/$E$16,0)</f>
        <v>0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100.06468062505765</v>
      </c>
      <c r="F44" s="49">
        <f t="shared" ref="F44:S44" si="8">SUM(F24:F43)</f>
        <v>0</v>
      </c>
      <c r="G44" s="49">
        <f t="shared" si="8"/>
        <v>14.225999999999999</v>
      </c>
      <c r="H44" s="49">
        <f t="shared" si="8"/>
        <v>14.225999999999999</v>
      </c>
      <c r="I44" s="49">
        <f t="shared" si="8"/>
        <v>14.225999999999999</v>
      </c>
      <c r="J44" s="49">
        <f t="shared" si="8"/>
        <v>14.225999999999999</v>
      </c>
      <c r="K44" s="49">
        <f t="shared" si="8"/>
        <v>14.225999999999999</v>
      </c>
      <c r="L44" s="49">
        <f t="shared" si="8"/>
        <v>14.225999999999999</v>
      </c>
      <c r="M44" s="49">
        <f t="shared" si="8"/>
        <v>14.225999999999999</v>
      </c>
      <c r="N44" s="49">
        <f t="shared" si="8"/>
        <v>14.225999999999999</v>
      </c>
      <c r="O44" s="49">
        <f t="shared" si="8"/>
        <v>14.225999999999999</v>
      </c>
      <c r="P44" s="49">
        <f t="shared" si="8"/>
        <v>14.225999999999999</v>
      </c>
      <c r="Q44" s="49">
        <f t="shared" si="8"/>
        <v>0</v>
      </c>
      <c r="R44" s="49">
        <f t="shared" si="8"/>
        <v>0</v>
      </c>
      <c r="S44" s="49">
        <f t="shared" si="8"/>
        <v>0</v>
      </c>
      <c r="T44" s="49">
        <f>SUM(T24:T43)</f>
        <v>0</v>
      </c>
      <c r="U44" s="49">
        <f t="shared" ref="U44:AO44" si="9">SUM(U24:U43)</f>
        <v>0</v>
      </c>
      <c r="V44" s="49">
        <f t="shared" si="9"/>
        <v>0</v>
      </c>
      <c r="W44" s="49">
        <f t="shared" si="9"/>
        <v>0</v>
      </c>
      <c r="X44" s="49">
        <f t="shared" si="9"/>
        <v>0</v>
      </c>
      <c r="Y44" s="49">
        <f t="shared" si="9"/>
        <v>0</v>
      </c>
      <c r="Z44" s="49">
        <f t="shared" si="9"/>
        <v>0</v>
      </c>
      <c r="AA44" s="49">
        <f t="shared" si="9"/>
        <v>0</v>
      </c>
      <c r="AB44" s="49">
        <f t="shared" si="9"/>
        <v>0</v>
      </c>
      <c r="AC44" s="49">
        <f t="shared" si="9"/>
        <v>0</v>
      </c>
      <c r="AD44" s="49">
        <f t="shared" si="9"/>
        <v>0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45</v>
      </c>
      <c r="E48" s="48">
        <f t="shared" ref="E48:E51" si="11">NPV($E$15,F48:AO48)*(1+$E$15)</f>
        <v>107.0373509419188</v>
      </c>
      <c r="F48" s="53"/>
      <c r="G48" s="53">
        <f t="shared" ref="G48:AO48" si="12">G44</f>
        <v>14.225999999999999</v>
      </c>
      <c r="H48" s="53">
        <f t="shared" si="12"/>
        <v>14.225999999999999</v>
      </c>
      <c r="I48" s="53">
        <f t="shared" si="12"/>
        <v>14.225999999999999</v>
      </c>
      <c r="J48" s="53">
        <f t="shared" si="12"/>
        <v>14.225999999999999</v>
      </c>
      <c r="K48" s="53">
        <f t="shared" si="12"/>
        <v>14.225999999999999</v>
      </c>
      <c r="L48" s="53">
        <f t="shared" si="12"/>
        <v>14.225999999999999</v>
      </c>
      <c r="M48" s="53">
        <f t="shared" si="12"/>
        <v>14.225999999999999</v>
      </c>
      <c r="N48" s="53">
        <f t="shared" si="12"/>
        <v>14.225999999999999</v>
      </c>
      <c r="O48" s="53">
        <f t="shared" si="12"/>
        <v>14.225999999999999</v>
      </c>
      <c r="P48" s="53">
        <f t="shared" si="12"/>
        <v>14.225999999999999</v>
      </c>
      <c r="Q48" s="53">
        <f t="shared" si="12"/>
        <v>0</v>
      </c>
      <c r="R48" s="53">
        <f t="shared" si="12"/>
        <v>0</v>
      </c>
      <c r="S48" s="53">
        <f t="shared" si="12"/>
        <v>0</v>
      </c>
      <c r="T48" s="53">
        <f t="shared" si="12"/>
        <v>0</v>
      </c>
      <c r="U48" s="53">
        <f t="shared" si="12"/>
        <v>0</v>
      </c>
      <c r="V48" s="53">
        <f t="shared" si="12"/>
        <v>0</v>
      </c>
      <c r="W48" s="53">
        <f t="shared" si="12"/>
        <v>0</v>
      </c>
      <c r="X48" s="53">
        <f t="shared" si="12"/>
        <v>0</v>
      </c>
      <c r="Y48" s="53">
        <f t="shared" si="12"/>
        <v>0</v>
      </c>
      <c r="Z48" s="53">
        <f t="shared" si="12"/>
        <v>0</v>
      </c>
      <c r="AA48" s="53">
        <f t="shared" si="12"/>
        <v>0</v>
      </c>
      <c r="AB48" s="53">
        <f t="shared" si="12"/>
        <v>0</v>
      </c>
      <c r="AC48" s="53">
        <f t="shared" si="12"/>
        <v>0</v>
      </c>
      <c r="AD48" s="53">
        <f t="shared" si="12"/>
        <v>0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14" t="s">
        <v>78</v>
      </c>
      <c r="E49" s="115">
        <f t="shared" si="11"/>
        <v>16.582135691441277</v>
      </c>
      <c r="F49" s="114"/>
      <c r="G49" s="116">
        <f t="shared" ref="G49:AO49" si="13">F$22*$H10</f>
        <v>3.6418559999999998</v>
      </c>
      <c r="H49" s="116">
        <f t="shared" si="13"/>
        <v>3.2776703999999999</v>
      </c>
      <c r="I49" s="116">
        <f t="shared" si="13"/>
        <v>2.9134848</v>
      </c>
      <c r="J49" s="116">
        <f t="shared" si="13"/>
        <v>2.5492992000000001</v>
      </c>
      <c r="K49" s="116">
        <f t="shared" si="13"/>
        <v>2.1851135999999998</v>
      </c>
      <c r="L49" s="116">
        <f t="shared" si="13"/>
        <v>1.8209279999999999</v>
      </c>
      <c r="M49" s="116">
        <f t="shared" si="13"/>
        <v>1.4567424</v>
      </c>
      <c r="N49" s="116">
        <f t="shared" si="13"/>
        <v>1.0925567999999999</v>
      </c>
      <c r="O49" s="116">
        <f t="shared" si="13"/>
        <v>0.7283712</v>
      </c>
      <c r="P49" s="116">
        <f t="shared" si="13"/>
        <v>0.3641856</v>
      </c>
      <c r="Q49" s="116">
        <f t="shared" si="13"/>
        <v>0</v>
      </c>
      <c r="R49" s="116">
        <f t="shared" si="13"/>
        <v>0</v>
      </c>
      <c r="S49" s="116">
        <f t="shared" si="13"/>
        <v>0</v>
      </c>
      <c r="T49" s="116">
        <f t="shared" si="13"/>
        <v>0</v>
      </c>
      <c r="U49" s="116">
        <f t="shared" si="13"/>
        <v>0</v>
      </c>
      <c r="V49" s="116">
        <f t="shared" si="13"/>
        <v>0</v>
      </c>
      <c r="W49" s="116">
        <f t="shared" si="13"/>
        <v>0</v>
      </c>
      <c r="X49" s="116">
        <f t="shared" si="13"/>
        <v>0</v>
      </c>
      <c r="Y49" s="116">
        <f t="shared" si="13"/>
        <v>0</v>
      </c>
      <c r="Z49" s="116">
        <f t="shared" si="13"/>
        <v>0</v>
      </c>
      <c r="AA49" s="116">
        <f t="shared" si="13"/>
        <v>0</v>
      </c>
      <c r="AB49" s="116">
        <f t="shared" si="13"/>
        <v>0</v>
      </c>
      <c r="AC49" s="116">
        <f t="shared" si="13"/>
        <v>0</v>
      </c>
      <c r="AD49" s="116">
        <f t="shared" si="13"/>
        <v>0</v>
      </c>
      <c r="AE49" s="116">
        <f t="shared" si="13"/>
        <v>0</v>
      </c>
      <c r="AF49" s="116">
        <f t="shared" si="13"/>
        <v>0</v>
      </c>
      <c r="AG49" s="116">
        <f t="shared" si="13"/>
        <v>0</v>
      </c>
      <c r="AH49" s="116">
        <f t="shared" si="13"/>
        <v>0</v>
      </c>
      <c r="AI49" s="116">
        <f t="shared" si="13"/>
        <v>0</v>
      </c>
      <c r="AJ49" s="116">
        <f t="shared" si="13"/>
        <v>0</v>
      </c>
      <c r="AK49" s="116">
        <f t="shared" si="13"/>
        <v>0</v>
      </c>
      <c r="AL49" s="116">
        <f t="shared" si="13"/>
        <v>0</v>
      </c>
      <c r="AM49" s="116">
        <f t="shared" si="13"/>
        <v>0</v>
      </c>
      <c r="AN49" s="116">
        <f t="shared" si="13"/>
        <v>0</v>
      </c>
      <c r="AO49" s="116">
        <f t="shared" si="13"/>
        <v>0</v>
      </c>
    </row>
    <row r="50" spans="3:41" x14ac:dyDescent="0.3">
      <c r="D50" s="117" t="s">
        <v>126</v>
      </c>
      <c r="E50" s="118">
        <f t="shared" si="11"/>
        <v>20.986765484480369</v>
      </c>
      <c r="F50" s="119"/>
      <c r="G50" s="120">
        <f>F$22*$H11</f>
        <v>4.6092239999999993</v>
      </c>
      <c r="H50" s="120">
        <f t="shared" ref="H50:AO50" si="14">G$22*$H11</f>
        <v>4.1483015999999999</v>
      </c>
      <c r="I50" s="120">
        <f t="shared" si="14"/>
        <v>3.6873791999999996</v>
      </c>
      <c r="J50" s="120">
        <f t="shared" si="14"/>
        <v>3.2264567999999998</v>
      </c>
      <c r="K50" s="120">
        <f t="shared" si="14"/>
        <v>2.7655343999999995</v>
      </c>
      <c r="L50" s="120">
        <f t="shared" si="14"/>
        <v>2.3046119999999997</v>
      </c>
      <c r="M50" s="120">
        <f t="shared" si="14"/>
        <v>1.8436895999999998</v>
      </c>
      <c r="N50" s="120">
        <f t="shared" si="14"/>
        <v>1.3827671999999998</v>
      </c>
      <c r="O50" s="120">
        <f t="shared" si="14"/>
        <v>0.92184479999999991</v>
      </c>
      <c r="P50" s="120">
        <f t="shared" si="14"/>
        <v>0.46092239999999995</v>
      </c>
      <c r="Q50" s="120">
        <f t="shared" si="14"/>
        <v>0</v>
      </c>
      <c r="R50" s="120">
        <f t="shared" si="14"/>
        <v>0</v>
      </c>
      <c r="S50" s="120">
        <f t="shared" si="14"/>
        <v>0</v>
      </c>
      <c r="T50" s="120">
        <f t="shared" si="14"/>
        <v>0</v>
      </c>
      <c r="U50" s="120">
        <f t="shared" si="14"/>
        <v>0</v>
      </c>
      <c r="V50" s="120">
        <f t="shared" si="14"/>
        <v>0</v>
      </c>
      <c r="W50" s="120">
        <f t="shared" si="14"/>
        <v>0</v>
      </c>
      <c r="X50" s="120">
        <f t="shared" si="14"/>
        <v>0</v>
      </c>
      <c r="Y50" s="120">
        <f t="shared" si="14"/>
        <v>0</v>
      </c>
      <c r="Z50" s="120">
        <f t="shared" si="14"/>
        <v>0</v>
      </c>
      <c r="AA50" s="120">
        <f t="shared" si="14"/>
        <v>0</v>
      </c>
      <c r="AB50" s="120">
        <f t="shared" si="14"/>
        <v>0</v>
      </c>
      <c r="AC50" s="120">
        <f t="shared" si="14"/>
        <v>0</v>
      </c>
      <c r="AD50" s="120">
        <f t="shared" si="14"/>
        <v>0</v>
      </c>
      <c r="AE50" s="120">
        <f t="shared" si="14"/>
        <v>0</v>
      </c>
      <c r="AF50" s="120">
        <f t="shared" si="14"/>
        <v>0</v>
      </c>
      <c r="AG50" s="120">
        <f t="shared" si="14"/>
        <v>0</v>
      </c>
      <c r="AH50" s="120">
        <f t="shared" si="14"/>
        <v>0</v>
      </c>
      <c r="AI50" s="120">
        <f t="shared" si="14"/>
        <v>0</v>
      </c>
      <c r="AJ50" s="120">
        <f t="shared" si="14"/>
        <v>0</v>
      </c>
      <c r="AK50" s="120">
        <f t="shared" si="14"/>
        <v>0</v>
      </c>
      <c r="AL50" s="120">
        <f t="shared" si="14"/>
        <v>0</v>
      </c>
      <c r="AM50" s="120">
        <f t="shared" si="14"/>
        <v>0</v>
      </c>
      <c r="AN50" s="120">
        <f t="shared" si="14"/>
        <v>0</v>
      </c>
      <c r="AO50" s="120">
        <f t="shared" si="14"/>
        <v>0</v>
      </c>
    </row>
    <row r="51" spans="3:41" x14ac:dyDescent="0.3">
      <c r="D51" s="34" t="s">
        <v>79</v>
      </c>
      <c r="E51" s="48">
        <f t="shared" si="11"/>
        <v>37.568901175921653</v>
      </c>
      <c r="F51" s="42"/>
      <c r="G51" s="42">
        <f>SUM(G49:G50)</f>
        <v>8.2510799999999982</v>
      </c>
      <c r="H51" s="42">
        <f t="shared" ref="H51:AO51" si="15">SUM(H49:H50)</f>
        <v>7.4259719999999998</v>
      </c>
      <c r="I51" s="42">
        <f t="shared" si="15"/>
        <v>6.6008639999999996</v>
      </c>
      <c r="J51" s="42">
        <f t="shared" si="15"/>
        <v>5.7757559999999994</v>
      </c>
      <c r="K51" s="42">
        <f t="shared" si="15"/>
        <v>4.9506479999999993</v>
      </c>
      <c r="L51" s="42">
        <f t="shared" si="15"/>
        <v>4.1255399999999991</v>
      </c>
      <c r="M51" s="42">
        <f t="shared" si="15"/>
        <v>3.3004319999999998</v>
      </c>
      <c r="N51" s="42">
        <f t="shared" si="15"/>
        <v>2.4753239999999996</v>
      </c>
      <c r="O51" s="42">
        <f t="shared" si="15"/>
        <v>1.6502159999999999</v>
      </c>
      <c r="P51" s="42">
        <f t="shared" si="15"/>
        <v>0.82510799999999995</v>
      </c>
      <c r="Q51" s="42">
        <f t="shared" si="15"/>
        <v>0</v>
      </c>
      <c r="R51" s="42">
        <f t="shared" si="15"/>
        <v>0</v>
      </c>
      <c r="S51" s="42">
        <f t="shared" si="15"/>
        <v>0</v>
      </c>
      <c r="T51" s="42">
        <f t="shared" si="15"/>
        <v>0</v>
      </c>
      <c r="U51" s="42">
        <f t="shared" si="15"/>
        <v>0</v>
      </c>
      <c r="V51" s="42">
        <f t="shared" si="15"/>
        <v>0</v>
      </c>
      <c r="W51" s="42">
        <f t="shared" si="15"/>
        <v>0</v>
      </c>
      <c r="X51" s="42">
        <f t="shared" si="15"/>
        <v>0</v>
      </c>
      <c r="Y51" s="42">
        <f t="shared" si="15"/>
        <v>0</v>
      </c>
      <c r="Z51" s="42">
        <f t="shared" si="15"/>
        <v>0</v>
      </c>
      <c r="AA51" s="42">
        <f t="shared" si="15"/>
        <v>0</v>
      </c>
      <c r="AB51" s="42">
        <f t="shared" si="15"/>
        <v>0</v>
      </c>
      <c r="AC51" s="42">
        <f t="shared" si="15"/>
        <v>0</v>
      </c>
      <c r="AD51" s="42">
        <f t="shared" si="15"/>
        <v>0</v>
      </c>
      <c r="AE51" s="42">
        <f t="shared" si="15"/>
        <v>0</v>
      </c>
      <c r="AF51" s="42">
        <f t="shared" si="15"/>
        <v>0</v>
      </c>
      <c r="AG51" s="42">
        <f t="shared" si="15"/>
        <v>0</v>
      </c>
      <c r="AH51" s="42">
        <f t="shared" si="15"/>
        <v>0</v>
      </c>
      <c r="AI51" s="42">
        <f t="shared" si="15"/>
        <v>0</v>
      </c>
      <c r="AJ51" s="42">
        <f t="shared" si="15"/>
        <v>0</v>
      </c>
      <c r="AK51" s="42">
        <f t="shared" si="15"/>
        <v>0</v>
      </c>
      <c r="AL51" s="42">
        <f t="shared" si="15"/>
        <v>0</v>
      </c>
      <c r="AM51" s="42">
        <f t="shared" si="15"/>
        <v>0</v>
      </c>
      <c r="AN51" s="42">
        <f t="shared" si="15"/>
        <v>0</v>
      </c>
      <c r="AO51" s="42">
        <f t="shared" si="15"/>
        <v>0</v>
      </c>
    </row>
    <row r="52" spans="3:41" x14ac:dyDescent="0.3">
      <c r="D52" s="45" t="s">
        <v>46</v>
      </c>
      <c r="E52" s="50">
        <f>NPV($E$15,F52:AO52)*(1+$E$15)</f>
        <v>7.5666569433840758</v>
      </c>
      <c r="F52" s="55"/>
      <c r="G52" s="55">
        <f t="shared" ref="G52:AO52" si="16">G50*($H$14-1)</f>
        <v>1.6618290612244893</v>
      </c>
      <c r="H52" s="55">
        <f t="shared" si="16"/>
        <v>1.4956461551020406</v>
      </c>
      <c r="I52" s="55">
        <f t="shared" si="16"/>
        <v>1.3294632489795914</v>
      </c>
      <c r="J52" s="55">
        <f t="shared" si="16"/>
        <v>1.1632803428571425</v>
      </c>
      <c r="K52" s="55">
        <f t="shared" si="16"/>
        <v>0.99709743673469353</v>
      </c>
      <c r="L52" s="55">
        <f t="shared" si="16"/>
        <v>0.83091453061224463</v>
      </c>
      <c r="M52" s="55">
        <f t="shared" si="16"/>
        <v>0.66473162448979572</v>
      </c>
      <c r="N52" s="55">
        <f t="shared" si="16"/>
        <v>0.49854871836734677</v>
      </c>
      <c r="O52" s="55">
        <f t="shared" si="16"/>
        <v>0.33236581224489786</v>
      </c>
      <c r="P52" s="55">
        <f t="shared" si="16"/>
        <v>0.16618290612244893</v>
      </c>
      <c r="Q52" s="55">
        <f t="shared" si="16"/>
        <v>0</v>
      </c>
      <c r="R52" s="55">
        <f t="shared" si="16"/>
        <v>0</v>
      </c>
      <c r="S52" s="55">
        <f t="shared" si="16"/>
        <v>0</v>
      </c>
      <c r="T52" s="55">
        <f t="shared" si="16"/>
        <v>0</v>
      </c>
      <c r="U52" s="55">
        <f t="shared" si="16"/>
        <v>0</v>
      </c>
      <c r="V52" s="55">
        <f t="shared" si="16"/>
        <v>0</v>
      </c>
      <c r="W52" s="55">
        <f t="shared" si="16"/>
        <v>0</v>
      </c>
      <c r="X52" s="55">
        <f t="shared" si="16"/>
        <v>0</v>
      </c>
      <c r="Y52" s="55">
        <f t="shared" si="16"/>
        <v>0</v>
      </c>
      <c r="Z52" s="55">
        <f t="shared" si="16"/>
        <v>0</v>
      </c>
      <c r="AA52" s="55">
        <f t="shared" si="16"/>
        <v>0</v>
      </c>
      <c r="AB52" s="55">
        <f t="shared" si="16"/>
        <v>0</v>
      </c>
      <c r="AC52" s="55">
        <f t="shared" si="16"/>
        <v>0</v>
      </c>
      <c r="AD52" s="55">
        <f t="shared" si="16"/>
        <v>0</v>
      </c>
      <c r="AE52" s="55">
        <f t="shared" si="16"/>
        <v>0</v>
      </c>
      <c r="AF52" s="55">
        <f t="shared" si="16"/>
        <v>0</v>
      </c>
      <c r="AG52" s="55">
        <f t="shared" si="16"/>
        <v>0</v>
      </c>
      <c r="AH52" s="55">
        <f t="shared" si="16"/>
        <v>0</v>
      </c>
      <c r="AI52" s="55">
        <f t="shared" si="16"/>
        <v>0</v>
      </c>
      <c r="AJ52" s="55">
        <f t="shared" si="16"/>
        <v>0</v>
      </c>
      <c r="AK52" s="55">
        <f t="shared" si="16"/>
        <v>0</v>
      </c>
      <c r="AL52" s="55">
        <f t="shared" si="16"/>
        <v>0</v>
      </c>
      <c r="AM52" s="55">
        <f t="shared" si="16"/>
        <v>0</v>
      </c>
      <c r="AN52" s="55">
        <f t="shared" si="16"/>
        <v>0</v>
      </c>
      <c r="AO52" s="55">
        <f t="shared" si="16"/>
        <v>0</v>
      </c>
    </row>
    <row r="53" spans="3:41" x14ac:dyDescent="0.3">
      <c r="D53" s="123" t="s">
        <v>52</v>
      </c>
      <c r="E53" s="124">
        <f>NPV($E$15,F53:AO53)*(1+$E$15)</f>
        <v>142.26000000000005</v>
      </c>
      <c r="F53" s="125">
        <f>SUM(F48,F51,F47,F52)</f>
        <v>0</v>
      </c>
      <c r="G53" s="125">
        <f t="shared" ref="G53:AO53" si="17">SUM(G48,G51,G47,G52)</f>
        <v>24.138909061224485</v>
      </c>
      <c r="H53" s="125">
        <f t="shared" si="17"/>
        <v>23.147618155102041</v>
      </c>
      <c r="I53" s="125">
        <f t="shared" si="17"/>
        <v>22.156327248979593</v>
      </c>
      <c r="J53" s="125">
        <f t="shared" si="17"/>
        <v>21.165036342857142</v>
      </c>
      <c r="K53" s="125">
        <f t="shared" si="17"/>
        <v>20.173745436734695</v>
      </c>
      <c r="L53" s="125">
        <f t="shared" si="17"/>
        <v>19.182454530612244</v>
      </c>
      <c r="M53" s="125">
        <f t="shared" si="17"/>
        <v>18.191163624489796</v>
      </c>
      <c r="N53" s="125">
        <f t="shared" si="17"/>
        <v>17.199872718367345</v>
      </c>
      <c r="O53" s="125">
        <f t="shared" si="17"/>
        <v>16.208581812244898</v>
      </c>
      <c r="P53" s="125">
        <f t="shared" si="17"/>
        <v>15.217290906122448</v>
      </c>
      <c r="Q53" s="125">
        <f t="shared" si="17"/>
        <v>0</v>
      </c>
      <c r="R53" s="125">
        <f t="shared" si="17"/>
        <v>0</v>
      </c>
      <c r="S53" s="125">
        <f t="shared" si="17"/>
        <v>0</v>
      </c>
      <c r="T53" s="125">
        <f t="shared" si="17"/>
        <v>0</v>
      </c>
      <c r="U53" s="125">
        <f t="shared" si="17"/>
        <v>0</v>
      </c>
      <c r="V53" s="125">
        <f t="shared" si="17"/>
        <v>0</v>
      </c>
      <c r="W53" s="125">
        <f t="shared" si="17"/>
        <v>0</v>
      </c>
      <c r="X53" s="125">
        <f t="shared" si="17"/>
        <v>0</v>
      </c>
      <c r="Y53" s="125">
        <f t="shared" si="17"/>
        <v>0</v>
      </c>
      <c r="Z53" s="125">
        <f t="shared" si="17"/>
        <v>0</v>
      </c>
      <c r="AA53" s="125">
        <f t="shared" si="17"/>
        <v>0</v>
      </c>
      <c r="AB53" s="125">
        <f t="shared" si="17"/>
        <v>0</v>
      </c>
      <c r="AC53" s="125">
        <f t="shared" si="17"/>
        <v>0</v>
      </c>
      <c r="AD53" s="125">
        <f t="shared" si="17"/>
        <v>0</v>
      </c>
      <c r="AE53" s="125">
        <f t="shared" si="17"/>
        <v>0</v>
      </c>
      <c r="AF53" s="125">
        <f t="shared" si="17"/>
        <v>0</v>
      </c>
      <c r="AG53" s="125">
        <f t="shared" si="17"/>
        <v>0</v>
      </c>
      <c r="AH53" s="125">
        <f t="shared" si="17"/>
        <v>0</v>
      </c>
      <c r="AI53" s="125">
        <f t="shared" si="17"/>
        <v>0</v>
      </c>
      <c r="AJ53" s="125">
        <f t="shared" si="17"/>
        <v>0</v>
      </c>
      <c r="AK53" s="125">
        <f t="shared" si="17"/>
        <v>0</v>
      </c>
      <c r="AL53" s="125">
        <f t="shared" si="17"/>
        <v>0</v>
      </c>
      <c r="AM53" s="125">
        <f t="shared" si="17"/>
        <v>0</v>
      </c>
      <c r="AN53" s="125">
        <f t="shared" si="17"/>
        <v>0</v>
      </c>
      <c r="AO53" s="125">
        <f t="shared" si="17"/>
        <v>0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NPV($E$15,F55:AO55)*(1+$H$12)</f>
        <v>6.4128961340563942E-14</v>
      </c>
      <c r="F55" s="49">
        <f t="shared" ref="F55:AO55" si="18">-F8+F53</f>
        <v>-142.26</v>
      </c>
      <c r="G55" s="49">
        <f t="shared" si="18"/>
        <v>24.138909061224485</v>
      </c>
      <c r="H55" s="49">
        <f t="shared" si="18"/>
        <v>23.147618155102041</v>
      </c>
      <c r="I55" s="49">
        <f t="shared" si="18"/>
        <v>22.156327248979593</v>
      </c>
      <c r="J55" s="49">
        <f t="shared" si="18"/>
        <v>21.165036342857142</v>
      </c>
      <c r="K55" s="49">
        <f t="shared" si="18"/>
        <v>20.173745436734695</v>
      </c>
      <c r="L55" s="49">
        <f t="shared" si="18"/>
        <v>19.182454530612244</v>
      </c>
      <c r="M55" s="49">
        <f t="shared" si="18"/>
        <v>18.191163624489796</v>
      </c>
      <c r="N55" s="49">
        <f t="shared" si="18"/>
        <v>17.199872718367345</v>
      </c>
      <c r="O55" s="49">
        <f t="shared" si="18"/>
        <v>16.208581812244898</v>
      </c>
      <c r="P55" s="49">
        <f t="shared" si="18"/>
        <v>15.217290906122448</v>
      </c>
      <c r="Q55" s="49">
        <f t="shared" si="18"/>
        <v>0</v>
      </c>
      <c r="R55" s="49">
        <f t="shared" si="18"/>
        <v>0</v>
      </c>
      <c r="S55" s="49">
        <f t="shared" si="18"/>
        <v>0</v>
      </c>
      <c r="T55" s="49">
        <f t="shared" si="18"/>
        <v>0</v>
      </c>
      <c r="U55" s="49">
        <f t="shared" si="18"/>
        <v>0</v>
      </c>
      <c r="V55" s="49">
        <f t="shared" si="18"/>
        <v>0</v>
      </c>
      <c r="W55" s="49">
        <f t="shared" si="18"/>
        <v>0</v>
      </c>
      <c r="X55" s="49">
        <f t="shared" si="18"/>
        <v>0</v>
      </c>
      <c r="Y55" s="49">
        <f t="shared" si="18"/>
        <v>0</v>
      </c>
      <c r="Z55" s="49">
        <f t="shared" si="18"/>
        <v>0</v>
      </c>
      <c r="AA55" s="49">
        <f t="shared" si="18"/>
        <v>0</v>
      </c>
      <c r="AB55" s="49">
        <f t="shared" si="18"/>
        <v>0</v>
      </c>
      <c r="AC55" s="49">
        <f t="shared" si="18"/>
        <v>0</v>
      </c>
      <c r="AD55" s="49">
        <f t="shared" si="18"/>
        <v>0</v>
      </c>
      <c r="AE55" s="49">
        <f t="shared" si="18"/>
        <v>0</v>
      </c>
      <c r="AF55" s="49">
        <f t="shared" si="18"/>
        <v>0</v>
      </c>
      <c r="AG55" s="49">
        <f t="shared" si="18"/>
        <v>0</v>
      </c>
      <c r="AH55" s="49">
        <f t="shared" si="18"/>
        <v>0</v>
      </c>
      <c r="AI55" s="49">
        <f t="shared" si="18"/>
        <v>0</v>
      </c>
      <c r="AJ55" s="49">
        <f t="shared" si="18"/>
        <v>0</v>
      </c>
      <c r="AK55" s="49">
        <f t="shared" si="18"/>
        <v>0</v>
      </c>
      <c r="AL55" s="49">
        <f t="shared" si="18"/>
        <v>0</v>
      </c>
      <c r="AM55" s="49">
        <f t="shared" si="18"/>
        <v>0</v>
      </c>
      <c r="AN55" s="49">
        <f t="shared" si="18"/>
        <v>0</v>
      </c>
      <c r="AO55" s="49">
        <f t="shared" si="18"/>
        <v>0</v>
      </c>
    </row>
    <row r="56" spans="3:41" x14ac:dyDescent="0.3">
      <c r="C56" s="34"/>
      <c r="D56" s="34" t="s">
        <v>53</v>
      </c>
      <c r="F56" s="49">
        <f>F22</f>
        <v>142.26</v>
      </c>
      <c r="G56" s="49">
        <f t="shared" ref="G56:AO56" si="19">G22</f>
        <v>128.03399999999999</v>
      </c>
      <c r="H56" s="49">
        <f t="shared" si="19"/>
        <v>113.80799999999999</v>
      </c>
      <c r="I56" s="49">
        <f t="shared" si="19"/>
        <v>99.581999999999994</v>
      </c>
      <c r="J56" s="49">
        <f t="shared" si="19"/>
        <v>85.355999999999995</v>
      </c>
      <c r="K56" s="49">
        <f t="shared" si="19"/>
        <v>71.13</v>
      </c>
      <c r="L56" s="49">
        <f t="shared" si="19"/>
        <v>56.903999999999996</v>
      </c>
      <c r="M56" s="49">
        <f t="shared" si="19"/>
        <v>42.677999999999997</v>
      </c>
      <c r="N56" s="49">
        <f t="shared" si="19"/>
        <v>28.451999999999998</v>
      </c>
      <c r="O56" s="49">
        <f t="shared" si="19"/>
        <v>14.225999999999999</v>
      </c>
      <c r="P56" s="49">
        <f t="shared" si="19"/>
        <v>0</v>
      </c>
      <c r="Q56" s="49">
        <f t="shared" si="19"/>
        <v>0</v>
      </c>
      <c r="R56" s="49">
        <f t="shared" si="19"/>
        <v>0</v>
      </c>
      <c r="S56" s="49">
        <f t="shared" si="19"/>
        <v>0</v>
      </c>
      <c r="T56" s="49">
        <f t="shared" si="19"/>
        <v>0</v>
      </c>
      <c r="U56" s="49">
        <f t="shared" si="19"/>
        <v>0</v>
      </c>
      <c r="V56" s="49">
        <f t="shared" si="19"/>
        <v>0</v>
      </c>
      <c r="W56" s="49">
        <f t="shared" si="19"/>
        <v>0</v>
      </c>
      <c r="X56" s="49">
        <f t="shared" si="19"/>
        <v>0</v>
      </c>
      <c r="Y56" s="49">
        <f t="shared" si="19"/>
        <v>0</v>
      </c>
      <c r="Z56" s="49">
        <f t="shared" si="19"/>
        <v>0</v>
      </c>
      <c r="AA56" s="49">
        <f t="shared" si="19"/>
        <v>0</v>
      </c>
      <c r="AB56" s="49">
        <f t="shared" si="19"/>
        <v>0</v>
      </c>
      <c r="AC56" s="49">
        <f t="shared" si="19"/>
        <v>0</v>
      </c>
      <c r="AD56" s="49">
        <f t="shared" si="19"/>
        <v>0</v>
      </c>
      <c r="AE56" s="49">
        <f t="shared" si="19"/>
        <v>0</v>
      </c>
      <c r="AF56" s="49">
        <f t="shared" si="19"/>
        <v>0</v>
      </c>
      <c r="AG56" s="49">
        <f t="shared" si="19"/>
        <v>0</v>
      </c>
      <c r="AH56" s="49">
        <f t="shared" si="19"/>
        <v>0</v>
      </c>
      <c r="AI56" s="49">
        <f t="shared" si="19"/>
        <v>0</v>
      </c>
      <c r="AJ56" s="49">
        <f t="shared" si="19"/>
        <v>0</v>
      </c>
      <c r="AK56" s="49">
        <f t="shared" si="19"/>
        <v>0</v>
      </c>
      <c r="AL56" s="49">
        <f t="shared" si="19"/>
        <v>0</v>
      </c>
      <c r="AM56" s="49">
        <f t="shared" si="19"/>
        <v>0</v>
      </c>
      <c r="AN56" s="49">
        <f t="shared" si="19"/>
        <v>0</v>
      </c>
      <c r="AO56" s="49">
        <f t="shared" si="19"/>
        <v>0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105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9C9D1-5D97-4C09-BB08-ABF392AB9C6E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10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80</v>
      </c>
      <c r="E19" s="48">
        <f>NPV($E$15,F19:AO19)*(1+$H$12)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2044.1909321857256</v>
      </c>
      <c r="F21" s="49">
        <f t="shared" ref="F21:Y21" si="5">F8-F19</f>
        <v>142.26</v>
      </c>
      <c r="G21" s="49">
        <f t="shared" si="5"/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6">E22+F21-F44</f>
        <v>142.26</v>
      </c>
      <c r="G22" s="49">
        <f t="shared" si="6"/>
        <v>276.8562</v>
      </c>
      <c r="H22" s="49">
        <f t="shared" si="6"/>
        <v>403.44947399999995</v>
      </c>
      <c r="I22" s="49">
        <f t="shared" si="6"/>
        <v>521.68462160000001</v>
      </c>
      <c r="J22" s="49">
        <f t="shared" si="6"/>
        <v>631.18958050000003</v>
      </c>
      <c r="K22" s="49">
        <f t="shared" si="6"/>
        <v>727.05656500000009</v>
      </c>
      <c r="L22" s="49">
        <f t="shared" si="6"/>
        <v>809.01281561200017</v>
      </c>
      <c r="M22" s="49">
        <f t="shared" si="6"/>
        <v>876.7801176582401</v>
      </c>
      <c r="N22" s="49">
        <f t="shared" si="6"/>
        <v>930.07469216740481</v>
      </c>
      <c r="O22" s="49">
        <f t="shared" si="6"/>
        <v>968.60708458875285</v>
      </c>
      <c r="P22" s="49">
        <f t="shared" si="6"/>
        <v>992.08205128052782</v>
      </c>
      <c r="Q22" s="49">
        <f t="shared" si="6"/>
        <v>1014.4244437281384</v>
      </c>
      <c r="R22" s="49">
        <f t="shared" si="6"/>
        <v>1035.9833104467011</v>
      </c>
      <c r="S22" s="49">
        <f t="shared" si="6"/>
        <v>1057.1332659216353</v>
      </c>
      <c r="T22" s="49">
        <f t="shared" si="6"/>
        <v>1078.2759312400681</v>
      </c>
      <c r="U22" s="49">
        <f t="shared" si="6"/>
        <v>1099.8414498648694</v>
      </c>
      <c r="V22" s="49">
        <f t="shared" si="6"/>
        <v>1121.8382788621668</v>
      </c>
      <c r="W22" s="49">
        <f t="shared" si="6"/>
        <v>1144.2750444394103</v>
      </c>
      <c r="X22" s="49">
        <f t="shared" si="6"/>
        <v>1167.1605453281984</v>
      </c>
      <c r="Y22" s="49">
        <f t="shared" si="6"/>
        <v>1190.5037562347625</v>
      </c>
      <c r="Z22" s="49">
        <f t="shared" si="6"/>
        <v>980.28862757556124</v>
      </c>
      <c r="AA22" s="49">
        <f t="shared" si="6"/>
        <v>789.27171672156555</v>
      </c>
      <c r="AB22" s="49">
        <f t="shared" si="6"/>
        <v>617.83698802887966</v>
      </c>
      <c r="AC22" s="49">
        <f t="shared" si="6"/>
        <v>466.37608514072974</v>
      </c>
      <c r="AD22" s="49">
        <f t="shared" si="6"/>
        <v>335.2884845732064</v>
      </c>
      <c r="AE22" s="49">
        <f t="shared" si="6"/>
        <v>224.98165237272227</v>
      </c>
      <c r="AF22" s="49">
        <f t="shared" si="6"/>
        <v>135.87120390661809</v>
      </c>
      <c r="AG22" s="49">
        <f t="shared" si="6"/>
        <v>68.381066849581487</v>
      </c>
      <c r="AH22" s="49">
        <f t="shared" si="6"/>
        <v>22.943647429793813</v>
      </c>
      <c r="AI22" s="49">
        <f t="shared" si="6"/>
        <v>3.5527136788005009E-14</v>
      </c>
      <c r="AJ22" s="49">
        <f t="shared" si="6"/>
        <v>3.5527136788005009E-14</v>
      </c>
      <c r="AK22" s="49">
        <f t="shared" si="6"/>
        <v>3.5527136788005009E-14</v>
      </c>
      <c r="AL22" s="49">
        <f t="shared" si="6"/>
        <v>3.5527136788005009E-14</v>
      </c>
      <c r="AM22" s="49">
        <f t="shared" si="6"/>
        <v>3.5527136788005009E-14</v>
      </c>
      <c r="AN22" s="49">
        <f t="shared" si="6"/>
        <v>3.5527136788005009E-14</v>
      </c>
      <c r="AO22" s="49">
        <f t="shared" si="6"/>
        <v>3.5527136788005009E-14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>NPV($E$15,F24:AO24)*(1+$E$15)</f>
        <v>107.0373509419188</v>
      </c>
      <c r="F24" s="49"/>
      <c r="G24" s="49">
        <f>IF(G$18-F$18&lt;=$E$16,F$21/$E$16,0)</f>
        <v>14.225999999999999</v>
      </c>
      <c r="H24" s="49">
        <f>IF(H$18-F$18&lt;=$E$16,F$21/$E$16,0)</f>
        <v>14.225999999999999</v>
      </c>
      <c r="I24" s="49">
        <f>IF(I$18-F$18&lt;=$E$16,F$21/$E$16,0)</f>
        <v>14.225999999999999</v>
      </c>
      <c r="J24" s="49">
        <f>IF(J$18-F$18&lt;=$E$16,F$21/$E$16,0)</f>
        <v>14.225999999999999</v>
      </c>
      <c r="K24" s="49">
        <f>IF(K$18-F$18&lt;=$E$16,F$21/$E$16,0)</f>
        <v>14.225999999999999</v>
      </c>
      <c r="L24" s="49">
        <f>IF(L$18-F$18&lt;=$E$16,F$21/$E$16,0)</f>
        <v>14.225999999999999</v>
      </c>
      <c r="M24" s="49">
        <f>IF(M$18-F$18&lt;=$E$16,F$21/$E$16,0)</f>
        <v>14.225999999999999</v>
      </c>
      <c r="N24" s="49">
        <f>IF(N$18-F$18&lt;=$E$16,F$21/$E$16,0)</f>
        <v>14.225999999999999</v>
      </c>
      <c r="O24" s="49">
        <f>IF(O$18-F$18&lt;=$E$16,F$21/$E$16,0)</f>
        <v>14.225999999999999</v>
      </c>
      <c r="P24" s="49">
        <f>IF(P$18-F$18&lt;=$E$16,F$21/$E$16,0)</f>
        <v>14.225999999999999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ref="E25:E44" si="7">NPV($E$15,F25:AO25)*(1+$E$15)</f>
        <v>111.97479298009583</v>
      </c>
      <c r="F25" s="49"/>
      <c r="G25" s="49"/>
      <c r="H25" s="49">
        <f>IF(H$18-G$18&lt;=$E$16,G$21/$E$16,0)</f>
        <v>14.88222</v>
      </c>
      <c r="I25" s="49">
        <f>IF(I$18-G$18&lt;=$E$16,G$21/$E$16,0)</f>
        <v>14.88222</v>
      </c>
      <c r="J25" s="49">
        <f>IF(J$18-G$18&lt;=$E$16,G$21/$E$16,0)</f>
        <v>14.88222</v>
      </c>
      <c r="K25" s="49">
        <f>IF(K$18-G$18&lt;=$E$16,G$21/$E$16,0)</f>
        <v>14.88222</v>
      </c>
      <c r="L25" s="49">
        <f>IF(L$18-G$18&lt;=$E$16,G$21/$E$16,0)</f>
        <v>14.88222</v>
      </c>
      <c r="M25" s="49">
        <f>IF(M$18-G$18&lt;=$E$16,G$21/$E$16,0)</f>
        <v>14.88222</v>
      </c>
      <c r="N25" s="49">
        <f>IF(N$18-G$18&lt;=$E$16,G$21/$E$16,0)</f>
        <v>14.88222</v>
      </c>
      <c r="O25" s="49">
        <f>IF(O$18-G$18&lt;=$E$16,G$21/$E$16,0)</f>
        <v>14.88222</v>
      </c>
      <c r="P25" s="49">
        <f>IF(P$18-G$18&lt;=$E$16,G$21/$E$16,0)</f>
        <v>14.88222</v>
      </c>
      <c r="Q25" s="49">
        <f>IF(Q$18-G$18&lt;=$E$16,G$21/$E$16,0)</f>
        <v>14.88222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117.15081861000327</v>
      </c>
      <c r="F26" s="49"/>
      <c r="G26" s="49"/>
      <c r="H26" s="49"/>
      <c r="I26" s="49">
        <f>IF(I$18-H$18&lt;=$E$16,H$21/$E$16,0)</f>
        <v>15.5701494</v>
      </c>
      <c r="J26" s="49">
        <f>IF(J$18-H$18&lt;=$E$16,H$21/$E$16,0)</f>
        <v>15.5701494</v>
      </c>
      <c r="K26" s="49">
        <f>IF(K$18-H$18&lt;=$E$16,H$21/$E$16,0)</f>
        <v>15.5701494</v>
      </c>
      <c r="L26" s="49">
        <f>IF(L$18-H$18&lt;=$E$16,H$21/$E$16,0)</f>
        <v>15.5701494</v>
      </c>
      <c r="M26" s="49">
        <f>IF(M$18-H$18&lt;=$E$16,H$21/$E$16,0)</f>
        <v>15.5701494</v>
      </c>
      <c r="N26" s="49">
        <f>IF(N$18-H$18&lt;=$E$16,H$21/$E$16,0)</f>
        <v>15.5701494</v>
      </c>
      <c r="O26" s="49">
        <f>IF(O$18-H$18&lt;=$E$16,H$21/$E$16,0)</f>
        <v>15.5701494</v>
      </c>
      <c r="P26" s="49">
        <f>IF(P$18-H$18&lt;=$E$16,H$21/$E$16,0)</f>
        <v>15.5701494</v>
      </c>
      <c r="Q26" s="49">
        <f>IF(Q$18-H$18&lt;=$E$16,H$21/$E$16,0)</f>
        <v>15.5701494</v>
      </c>
      <c r="R26" s="49">
        <f>IF(R$18-H$18&lt;=$E$16,H$21/$E$16,0)</f>
        <v>15.5701494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122.57719170751621</v>
      </c>
      <c r="F27" s="49"/>
      <c r="G27" s="49"/>
      <c r="H27" s="49"/>
      <c r="I27" s="49"/>
      <c r="J27" s="49">
        <f>IF(J$18-I$18&lt;=$E$16,I$21/$E$16,0)</f>
        <v>16.2913517</v>
      </c>
      <c r="K27" s="49">
        <f>IF(K$18-I$18&lt;=$E$16,I$21/$E$16,0)</f>
        <v>16.2913517</v>
      </c>
      <c r="L27" s="49">
        <f>IF(L$18-I$18&lt;=$E$16,I$21/$E$16,0)</f>
        <v>16.2913517</v>
      </c>
      <c r="M27" s="49">
        <f>IF(M$18-I$18&lt;=$E$16,I$21/$E$16,0)</f>
        <v>16.2913517</v>
      </c>
      <c r="N27" s="49">
        <f>IF(N$18-I$18&lt;=$E$16,I$21/$E$16,0)</f>
        <v>16.2913517</v>
      </c>
      <c r="O27" s="49">
        <f>IF(O$18-I$18&lt;=$E$16,I$21/$E$16,0)</f>
        <v>16.2913517</v>
      </c>
      <c r="P27" s="49">
        <f>IF(P$18-I$18&lt;=$E$16,I$21/$E$16,0)</f>
        <v>16.2913517</v>
      </c>
      <c r="Q27" s="49">
        <f>IF(Q$18-I$18&lt;=$E$16,I$21/$E$16,0)</f>
        <v>16.2913517</v>
      </c>
      <c r="R27" s="49">
        <f>IF(R$18-I$18&lt;=$E$16,I$21/$E$16,0)</f>
        <v>16.2913517</v>
      </c>
      <c r="S27" s="49">
        <f>IF(S$18-I$18&lt;=$E$16,I$21/$E$16,0)</f>
        <v>16.2913517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128.26626001596591</v>
      </c>
      <c r="F28" s="53"/>
      <c r="G28" s="53"/>
      <c r="H28" s="53"/>
      <c r="I28" s="53"/>
      <c r="J28" s="53"/>
      <c r="K28" s="49">
        <f>IF(K$18-J$18&lt;=$E$16,J$21/$E$16,0)</f>
        <v>17.047468000000002</v>
      </c>
      <c r="L28" s="49">
        <f>IF(L$18-J$18&lt;=$E$16,J$21/$E$16,0)</f>
        <v>17.047468000000002</v>
      </c>
      <c r="M28" s="49">
        <f>IF(M$18-J$18&lt;=$E$16,J$21/$E$16,0)</f>
        <v>17.047468000000002</v>
      </c>
      <c r="N28" s="49">
        <f>IF(N$18-J$18&lt;=$E$16,J$21/$E$16,0)</f>
        <v>17.047468000000002</v>
      </c>
      <c r="O28" s="49">
        <f>IF(O$18-J$18&lt;=$E$16,J$21/$E$16,0)</f>
        <v>17.047468000000002</v>
      </c>
      <c r="P28" s="49">
        <f>IF(P$18-J$18&lt;=$E$16,J$21/$E$16,0)</f>
        <v>17.047468000000002</v>
      </c>
      <c r="Q28" s="49">
        <f>IF(Q$18-J$18&lt;=$E$16,J$21/$E$16,0)</f>
        <v>17.047468000000002</v>
      </c>
      <c r="R28" s="49">
        <f>IF(R$18-J$18&lt;=$E$16,J$21/$E$16,0)</f>
        <v>17.047468000000002</v>
      </c>
      <c r="S28" s="49">
        <f>IF(S$18-J$18&lt;=$E$16,J$21/$E$16,0)</f>
        <v>17.047468000000002</v>
      </c>
      <c r="T28" s="49">
        <f>IF(T$18-J$18&lt;=$E$16,J$21/$E$16,0)</f>
        <v>17.047468000000002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7"/>
        <v>130.83158521628519</v>
      </c>
      <c r="F29" s="53"/>
      <c r="G29" s="53"/>
      <c r="H29" s="53"/>
      <c r="I29" s="53"/>
      <c r="J29" s="53"/>
      <c r="K29" s="42"/>
      <c r="L29" s="49">
        <f>IF(L$18-K$18&lt;=$E$16,K$21/$E$16,0)</f>
        <v>17.388417359999998</v>
      </c>
      <c r="M29" s="49">
        <f>IF(M$18-K$18&lt;=$E$16,K$21/$E$16,0)</f>
        <v>17.388417359999998</v>
      </c>
      <c r="N29" s="49">
        <f>IF(N$18-K$18&lt;=$E$16,K$21/$E$16,0)</f>
        <v>17.388417359999998</v>
      </c>
      <c r="O29" s="49">
        <f>IF(O$18-K$18&lt;=$E$16,K$21/$E$16,0)</f>
        <v>17.388417359999998</v>
      </c>
      <c r="P29" s="49">
        <f>IF(P$18-K$18&lt;=$E$16,K$21/$E$16,0)</f>
        <v>17.388417359999998</v>
      </c>
      <c r="Q29" s="49">
        <f>IF(Q$18-K$18&lt;=$E$16,K$21/$E$16,0)</f>
        <v>17.388417359999998</v>
      </c>
      <c r="R29" s="49">
        <f>IF(R$18-K$18&lt;=$E$16,K$21/$E$16,0)</f>
        <v>17.388417359999998</v>
      </c>
      <c r="S29" s="49">
        <f>IF(S$18-K$18&lt;=$E$16,K$21/$E$16,0)</f>
        <v>17.388417359999998</v>
      </c>
      <c r="T29" s="49">
        <f>IF(T$18-K$18&lt;=$E$16,K$21/$E$16,0)</f>
        <v>17.388417359999998</v>
      </c>
      <c r="U29" s="49">
        <f>IF(U$18-K$18&lt;=$E$16,K$21/$E$16,0)</f>
        <v>17.388417359999998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7"/>
        <v>133.44821692061095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17.736185707200001</v>
      </c>
      <c r="N30" s="49">
        <f>IF(N$18-L$18&lt;=$E$16,L$21/$E$16,0)</f>
        <v>17.736185707200001</v>
      </c>
      <c r="O30" s="49">
        <f>IF(O$18-L$18&lt;=$E$16,L$21/$E$16,0)</f>
        <v>17.736185707200001</v>
      </c>
      <c r="P30" s="49">
        <f>IF(P$18-L$18&lt;=$E$16,L$21/$E$16,0)</f>
        <v>17.736185707200001</v>
      </c>
      <c r="Q30" s="49">
        <f>IF(Q$18-L$18&lt;=$E$16,L$21/$E$16,0)</f>
        <v>17.736185707200001</v>
      </c>
      <c r="R30" s="49">
        <f>IF(R$18-L$18&lt;=$E$16,L$21/$E$16,0)</f>
        <v>17.736185707200001</v>
      </c>
      <c r="S30" s="49">
        <f>IF(S$18-L$18&lt;=$E$16,L$21/$E$16,0)</f>
        <v>17.736185707200001</v>
      </c>
      <c r="T30" s="49">
        <f>IF(T$18-L$18&lt;=$E$16,L$21/$E$16,0)</f>
        <v>17.736185707200001</v>
      </c>
      <c r="U30" s="49">
        <f>IF(U$18-L$18&lt;=$E$16,L$21/$E$16,0)</f>
        <v>17.736185707200001</v>
      </c>
      <c r="V30" s="49">
        <f>IF(V$18-L$18&lt;=$E$16,L$21/$E$16,0)</f>
        <v>17.736185707200001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7"/>
        <v>136.11718125902314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18.090909421344001</v>
      </c>
      <c r="O31" s="49">
        <f>IF(O$18-M$18&lt;=$E$16,M$21/$E$16,0)</f>
        <v>18.090909421344001</v>
      </c>
      <c r="P31" s="49">
        <f>IF(P$18-M$18&lt;=$E$16,M$21/$E$16,0)</f>
        <v>18.090909421344001</v>
      </c>
      <c r="Q31" s="49">
        <f>IF(Q$18-M$18&lt;=$E$16,M$21/$E$16,0)</f>
        <v>18.090909421344001</v>
      </c>
      <c r="R31" s="49">
        <f>IF(R$18-M$18&lt;=$E$16,M$21/$E$16,0)</f>
        <v>18.090909421344001</v>
      </c>
      <c r="S31" s="49">
        <f>IF(S$18-M$18&lt;=$E$16,M$21/$E$16,0)</f>
        <v>18.090909421344001</v>
      </c>
      <c r="T31" s="49">
        <f>IF(T$18-M$18&lt;=$E$16,M$21/$E$16,0)</f>
        <v>18.090909421344001</v>
      </c>
      <c r="U31" s="49">
        <f>IF(U$18-M$18&lt;=$E$16,M$21/$E$16,0)</f>
        <v>18.090909421344001</v>
      </c>
      <c r="V31" s="49">
        <f>IF(V$18-M$18&lt;=$E$16,M$21/$E$16,0)</f>
        <v>18.090909421344001</v>
      </c>
      <c r="W31" s="49">
        <f>IF(W$18-M$18&lt;=$E$16,M$21/$E$16,0)</f>
        <v>18.090909421344001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7"/>
        <v>138.8395248842036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18.452727609770882</v>
      </c>
      <c r="P32" s="49">
        <f>IF(P$18-N$18&lt;=$E$16,N$21/$E$16,0)</f>
        <v>18.452727609770882</v>
      </c>
      <c r="Q32" s="49">
        <f>IF(Q$18-N$18&lt;=$E$16,N$21/$E$16,0)</f>
        <v>18.452727609770882</v>
      </c>
      <c r="R32" s="49">
        <f>IF(R$18-N$18&lt;=$E$16,N$21/$E$16,0)</f>
        <v>18.452727609770882</v>
      </c>
      <c r="S32" s="49">
        <f>IF(S$18-N$18&lt;=$E$16,N$21/$E$16,0)</f>
        <v>18.452727609770882</v>
      </c>
      <c r="T32" s="49">
        <f>IF(T$18-N$18&lt;=$E$16,N$21/$E$16,0)</f>
        <v>18.452727609770882</v>
      </c>
      <c r="U32" s="49">
        <f>IF(U$18-N$18&lt;=$E$16,N$21/$E$16,0)</f>
        <v>18.452727609770882</v>
      </c>
      <c r="V32" s="49">
        <f>IF(V$18-N$18&lt;=$E$16,N$21/$E$16,0)</f>
        <v>18.452727609770882</v>
      </c>
      <c r="W32" s="49">
        <f>IF(W$18-N$18&lt;=$E$16,N$21/$E$16,0)</f>
        <v>18.452727609770882</v>
      </c>
      <c r="X32" s="49">
        <f>IF(X$18-N$18&lt;=$E$16,N$21/$E$16,0)</f>
        <v>18.452727609770882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7"/>
        <v>141.61631538188769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18.821782161966301</v>
      </c>
      <c r="Q33" s="49">
        <f>IF(Q$18-O$18&lt;=$E$16,O$21/$E$16,0)</f>
        <v>18.821782161966301</v>
      </c>
      <c r="R33" s="49">
        <f>IF(R$18-O$18&lt;=$E$16,O$21/$E$16,0)</f>
        <v>18.821782161966301</v>
      </c>
      <c r="S33" s="49">
        <f>IF(S$18-O$18&lt;=$E$16,O$21/$E$16,0)</f>
        <v>18.821782161966301</v>
      </c>
      <c r="T33" s="49">
        <f>IF(T$18-O$18&lt;=$E$16,O$21/$E$16,0)</f>
        <v>18.821782161966301</v>
      </c>
      <c r="U33" s="49">
        <f>IF(U$18-O$18&lt;=$E$16,O$21/$E$16,0)</f>
        <v>18.821782161966301</v>
      </c>
      <c r="V33" s="49">
        <f>IF(V$18-O$18&lt;=$E$16,O$21/$E$16,0)</f>
        <v>18.821782161966301</v>
      </c>
      <c r="W33" s="49">
        <f>IF(W$18-O$18&lt;=$E$16,O$21/$E$16,0)</f>
        <v>18.821782161966301</v>
      </c>
      <c r="X33" s="49">
        <f>IF(X$18-O$18&lt;=$E$16,O$21/$E$16,0)</f>
        <v>18.821782161966301</v>
      </c>
      <c r="Y33" s="49">
        <f>IF(Y$18-O$18&lt;=$E$16,O$21/$E$16,0)</f>
        <v>18.821782161966301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7"/>
        <v>144.44864168952543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19.198217805205626</v>
      </c>
      <c r="R34" s="49">
        <f>IF(R$18-P$18&lt;=$E$16,P$21/$E$16,0)</f>
        <v>19.198217805205626</v>
      </c>
      <c r="S34" s="49">
        <f>IF(S$18-P$18&lt;=$E$16,P$21/$E$16,0)</f>
        <v>19.198217805205626</v>
      </c>
      <c r="T34" s="49">
        <f>IF(T$18-P$18&lt;=$E$16,P$21/$E$16,0)</f>
        <v>19.198217805205626</v>
      </c>
      <c r="U34" s="49">
        <f>IF(U$18-P$18&lt;=$E$16,P$21/$E$16,0)</f>
        <v>19.198217805205626</v>
      </c>
      <c r="V34" s="49">
        <f>IF(V$18-P$18&lt;=$E$16,P$21/$E$16,0)</f>
        <v>19.198217805205626</v>
      </c>
      <c r="W34" s="49">
        <f>IF(W$18-P$18&lt;=$E$16,P$21/$E$16,0)</f>
        <v>19.198217805205626</v>
      </c>
      <c r="X34" s="49">
        <f>IF(X$18-P$18&lt;=$E$16,P$21/$E$16,0)</f>
        <v>19.198217805205626</v>
      </c>
      <c r="Y34" s="49">
        <f>IF(Y$18-P$18&lt;=$E$16,P$21/$E$16,0)</f>
        <v>19.198217805205626</v>
      </c>
      <c r="Z34" s="49">
        <f>IF(Z$18-P$18&lt;=$E$16,P$21/$E$16,0)</f>
        <v>19.198217805205626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7"/>
        <v>147.33761452331598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19.582182161309738</v>
      </c>
      <c r="S35" s="49">
        <f>IF(S$18-Q$18&lt;=$E$16,Q$21/$E$16,0)</f>
        <v>19.582182161309738</v>
      </c>
      <c r="T35" s="49">
        <f>IF(T$18-Q$18&lt;=$E$16,Q$21/$E$16,0)</f>
        <v>19.582182161309738</v>
      </c>
      <c r="U35" s="49">
        <f>IF(U$18-Q$18&lt;=$E$16,Q$21/$E$16,0)</f>
        <v>19.582182161309738</v>
      </c>
      <c r="V35" s="49">
        <f>IF(V$18-Q$18&lt;=$E$16,Q$21/$E$16,0)</f>
        <v>19.582182161309738</v>
      </c>
      <c r="W35" s="49">
        <f>IF(W$18-Q$18&lt;=$E$16,Q$21/$E$16,0)</f>
        <v>19.582182161309738</v>
      </c>
      <c r="X35" s="49">
        <f>IF(X$18-Q$18&lt;=$E$16,Q$21/$E$16,0)</f>
        <v>19.582182161309738</v>
      </c>
      <c r="Y35" s="49">
        <f>IF(Y$18-Q$18&lt;=$E$16,Q$21/$E$16,0)</f>
        <v>19.582182161309738</v>
      </c>
      <c r="Z35" s="49">
        <f>IF(Z$18-Q$18&lt;=$E$16,Q$21/$E$16,0)</f>
        <v>19.582182161309738</v>
      </c>
      <c r="AA35" s="49">
        <f>IF(AA$18-Q$18&lt;=$E$16,Q$21/$E$16,0)</f>
        <v>19.582182161309738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7"/>
        <v>150.2843668137823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19.973825804535934</v>
      </c>
      <c r="T36" s="49">
        <f>IF(T$18-R$18&lt;=$E$16,R$21/$E$16,0)</f>
        <v>19.973825804535934</v>
      </c>
      <c r="U36" s="49">
        <f>IF(U$18-R$18&lt;=$E$16,R$21/$E$16,0)</f>
        <v>19.973825804535934</v>
      </c>
      <c r="V36" s="49">
        <f>IF(V$18-R$18&lt;=$E$16,R$21/$E$16,0)</f>
        <v>19.973825804535934</v>
      </c>
      <c r="W36" s="49">
        <f>IF(W$18-R$18&lt;=$E$16,R$21/$E$16,0)</f>
        <v>19.973825804535934</v>
      </c>
      <c r="X36" s="49">
        <f>IF(X$18-R$18&lt;=$E$16,R$21/$E$16,0)</f>
        <v>19.973825804535934</v>
      </c>
      <c r="Y36" s="49">
        <f>IF(Y$18-R$18&lt;=$E$16,R$21/$E$16,0)</f>
        <v>19.973825804535934</v>
      </c>
      <c r="Z36" s="49">
        <f>IF(Z$18-R$18&lt;=$E$16,R$21/$E$16,0)</f>
        <v>19.973825804535934</v>
      </c>
      <c r="AA36" s="49">
        <f>IF(AA$18-R$18&lt;=$E$16,R$21/$E$16,0)</f>
        <v>19.973825804535934</v>
      </c>
      <c r="AB36" s="49">
        <f>IF(AB$18-R$18&lt;=$E$16,R$21/$E$16,0)</f>
        <v>19.973825804535934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7"/>
        <v>153.29005415005793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20.373302320626653</v>
      </c>
      <c r="U37" s="49">
        <f>IF(U$18-S$18&lt;=$E$16,S$21/$E$16,0)</f>
        <v>20.373302320626653</v>
      </c>
      <c r="V37" s="49">
        <f>IF(V$18-S$18&lt;=$E$16,S$21/$E$16,0)</f>
        <v>20.373302320626653</v>
      </c>
      <c r="W37" s="49">
        <f>IF(W$18-S$18&lt;=$E$16,S$21/$E$16,0)</f>
        <v>20.373302320626653</v>
      </c>
      <c r="X37" s="49">
        <f>IF(X$18-S$18&lt;=$E$16,S$21/$E$16,0)</f>
        <v>20.373302320626653</v>
      </c>
      <c r="Y37" s="49">
        <f>IF(Y$18-S$18&lt;=$E$16,S$21/$E$16,0)</f>
        <v>20.373302320626653</v>
      </c>
      <c r="Z37" s="49">
        <f>IF(Z$18-S$18&lt;=$E$16,S$21/$E$16,0)</f>
        <v>20.373302320626653</v>
      </c>
      <c r="AA37" s="49">
        <f>IF(AA$18-S$18&lt;=$E$16,S$21/$E$16,0)</f>
        <v>20.373302320626653</v>
      </c>
      <c r="AB37" s="49">
        <f>IF(AB$18-S$18&lt;=$E$16,S$21/$E$16,0)</f>
        <v>20.373302320626653</v>
      </c>
      <c r="AC37" s="49">
        <f>IF(AC$18-S$18&lt;=$E$16,S$21/$E$16,0)</f>
        <v>20.373302320626653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7"/>
        <v>156.35585523305909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20.780768367039187</v>
      </c>
      <c r="V38" s="49">
        <f>IF(V$18-T$18&lt;=$E$16,T$21/$E$16,0)</f>
        <v>20.780768367039187</v>
      </c>
      <c r="W38" s="49">
        <f>IF(W$18-T$18&lt;=$E$16,T$21/$E$16,0)</f>
        <v>20.780768367039187</v>
      </c>
      <c r="X38" s="49">
        <f>IF(X$18-T$18&lt;=$E$16,T$21/$E$16,0)</f>
        <v>20.780768367039187</v>
      </c>
      <c r="Y38" s="49">
        <f>IF(Y$18-T$18&lt;=$E$16,T$21/$E$16,0)</f>
        <v>20.780768367039187</v>
      </c>
      <c r="Z38" s="49">
        <f>IF(Z$18-T$18&lt;=$E$16,T$21/$E$16,0)</f>
        <v>20.780768367039187</v>
      </c>
      <c r="AA38" s="49">
        <f>IF(AA$18-T$18&lt;=$E$16,T$21/$E$16,0)</f>
        <v>20.780768367039187</v>
      </c>
      <c r="AB38" s="49">
        <f>IF(AB$18-T$18&lt;=$E$16,T$21/$E$16,0)</f>
        <v>20.780768367039187</v>
      </c>
      <c r="AC38" s="49">
        <f>IF(AC$18-T$18&lt;=$E$16,T$21/$E$16,0)</f>
        <v>20.780768367039187</v>
      </c>
      <c r="AD38" s="49">
        <f>IF(AD$18-T$18&lt;=$E$16,T$21/$E$16,0)</f>
        <v>20.780768367039187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7"/>
        <v>159.48297233772027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21.196383734379971</v>
      </c>
      <c r="W39" s="49">
        <f>IF(W$18-U$18&lt;=$E$16,U$21/$E$16,0)</f>
        <v>21.196383734379971</v>
      </c>
      <c r="X39" s="49">
        <f>IF(X$18-U$18&lt;=$E$16,U$21/$E$16,0)</f>
        <v>21.196383734379971</v>
      </c>
      <c r="Y39" s="49">
        <f>IF(Y$18-U$18&lt;=$E$16,U$21/$E$16,0)</f>
        <v>21.196383734379971</v>
      </c>
      <c r="Z39" s="49">
        <f>IF(Z$18-U$18&lt;=$E$16,U$21/$E$16,0)</f>
        <v>21.196383734379971</v>
      </c>
      <c r="AA39" s="49">
        <f>IF(AA$18-U$18&lt;=$E$16,U$21/$E$16,0)</f>
        <v>21.196383734379971</v>
      </c>
      <c r="AB39" s="49">
        <f>IF(AB$18-U$18&lt;=$E$16,U$21/$E$16,0)</f>
        <v>21.196383734379971</v>
      </c>
      <c r="AC39" s="49">
        <f>IF(AC$18-U$18&lt;=$E$16,U$21/$E$16,0)</f>
        <v>21.196383734379971</v>
      </c>
      <c r="AD39" s="49">
        <f>IF(AD$18-U$18&lt;=$E$16,U$21/$E$16,0)</f>
        <v>21.196383734379971</v>
      </c>
      <c r="AE39" s="49">
        <f>IF(AE$18-U$18&lt;=$E$16,U$21/$E$16,0)</f>
        <v>21.196383734379971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7"/>
        <v>162.67263178447467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21.620311409067568</v>
      </c>
      <c r="X40" s="49">
        <f>IF(X$18-V$18&lt;=$E$16,V$21/$E$16,0)</f>
        <v>21.620311409067568</v>
      </c>
      <c r="Y40" s="49">
        <f>IF(Y$18-V$18&lt;=$E$16,V$21/$E$16,0)</f>
        <v>21.620311409067568</v>
      </c>
      <c r="Z40" s="49">
        <f>IF(Z$18-V$18&lt;=$E$16,V$21/$E$16,0)</f>
        <v>21.620311409067568</v>
      </c>
      <c r="AA40" s="49">
        <f>IF(AA$18-V$18&lt;=$E$16,V$21/$E$16,0)</f>
        <v>21.620311409067568</v>
      </c>
      <c r="AB40" s="49">
        <f>IF(AB$18-V$18&lt;=$E$16,V$21/$E$16,0)</f>
        <v>21.620311409067568</v>
      </c>
      <c r="AC40" s="49">
        <f>IF(AC$18-V$18&lt;=$E$16,V$21/$E$16,0)</f>
        <v>21.620311409067568</v>
      </c>
      <c r="AD40" s="49">
        <f>IF(AD$18-V$18&lt;=$E$16,V$21/$E$16,0)</f>
        <v>21.620311409067568</v>
      </c>
      <c r="AE40" s="49">
        <f>IF(AE$18-V$18&lt;=$E$16,V$21/$E$16,0)</f>
        <v>21.620311409067568</v>
      </c>
      <c r="AF40" s="49">
        <f>IF(AF$18-V$18&lt;=$E$16,V$21/$E$16,0)</f>
        <v>21.620311409067568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7"/>
        <v>165.92608442016419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22.052717637248922</v>
      </c>
      <c r="Y41" s="49">
        <f>IF(Y$18-W$18&lt;=$E$16,W$21/$E$16,0)</f>
        <v>22.052717637248922</v>
      </c>
      <c r="Z41" s="49">
        <f>IF(Z$18-W$18&lt;=$E$16,W$21/$E$16,0)</f>
        <v>22.052717637248922</v>
      </c>
      <c r="AA41" s="49">
        <f>IF(AA$18-W$18&lt;=$E$16,W$21/$E$16,0)</f>
        <v>22.052717637248922</v>
      </c>
      <c r="AB41" s="49">
        <f>IF(AB$18-W$18&lt;=$E$16,W$21/$E$16,0)</f>
        <v>22.052717637248922</v>
      </c>
      <c r="AC41" s="49">
        <f>IF(AC$18-W$18&lt;=$E$16,W$21/$E$16,0)</f>
        <v>22.052717637248922</v>
      </c>
      <c r="AD41" s="49">
        <f>IF(AD$18-W$18&lt;=$E$16,W$21/$E$16,0)</f>
        <v>22.052717637248922</v>
      </c>
      <c r="AE41" s="49">
        <f>IF(AE$18-W$18&lt;=$E$16,W$21/$E$16,0)</f>
        <v>22.052717637248922</v>
      </c>
      <c r="AF41" s="49">
        <f>IF(AF$18-W$18&lt;=$E$16,W$21/$E$16,0)</f>
        <v>22.052717637248922</v>
      </c>
      <c r="AG41" s="49">
        <f>IF(AG$18-W$18&lt;=$E$16,W$21/$E$16,0)</f>
        <v>22.052717637248922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7"/>
        <v>169.24460610856744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22.493771989993899</v>
      </c>
      <c r="Z42" s="49">
        <f>IF(Z$18-X$18&lt;=$E$16,X$21/$E$16,0)</f>
        <v>22.493771989993899</v>
      </c>
      <c r="AA42" s="49">
        <f>IF(AA$18-X$18&lt;=$E$16,X$21/$E$16,0)</f>
        <v>22.493771989993899</v>
      </c>
      <c r="AB42" s="49">
        <f>IF(AB$18-X$18&lt;=$E$16,X$21/$E$16,0)</f>
        <v>22.493771989993899</v>
      </c>
      <c r="AC42" s="49">
        <f>IF(AC$18-X$18&lt;=$E$16,X$21/$E$16,0)</f>
        <v>22.493771989993899</v>
      </c>
      <c r="AD42" s="49">
        <f>IF(AD$18-X$18&lt;=$E$16,X$21/$E$16,0)</f>
        <v>22.493771989993899</v>
      </c>
      <c r="AE42" s="49">
        <f>IF(AE$18-X$18&lt;=$E$16,X$21/$E$16,0)</f>
        <v>22.493771989993899</v>
      </c>
      <c r="AF42" s="49">
        <f>IF(AF$18-X$18&lt;=$E$16,X$21/$E$16,0)</f>
        <v>22.493771989993899</v>
      </c>
      <c r="AG42" s="49">
        <f>IF(AG$18-X$18&lt;=$E$16,X$21/$E$16,0)</f>
        <v>22.493771989993899</v>
      </c>
      <c r="AH42" s="49">
        <f>IF(AH$18-X$18&lt;=$E$16,X$21/$E$16,0)</f>
        <v>22.493771989993899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7"/>
        <v>172.62949823073879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22.943647429793778</v>
      </c>
      <c r="AA43" s="54">
        <f>IF(AA$18-Y$18&lt;=$E$16,Y$21/$E$16,0)</f>
        <v>22.943647429793778</v>
      </c>
      <c r="AB43" s="54">
        <f>IF(AB$18-Y$18&lt;=$E$16,Y$21/$E$16,0)</f>
        <v>22.943647429793778</v>
      </c>
      <c r="AC43" s="54">
        <f>IF(AC$18-Y$18&lt;=$E$16,Y$21/$E$16,0)</f>
        <v>22.943647429793778</v>
      </c>
      <c r="AD43" s="54">
        <f>IF(AD$18-Y$18&lt;=$E$16,Y$21/$E$16,0)</f>
        <v>22.943647429793778</v>
      </c>
      <c r="AE43" s="54">
        <f>IF(AE$18-Y$18&lt;=$E$16,Y$21/$E$16,0)</f>
        <v>22.943647429793778</v>
      </c>
      <c r="AF43" s="54">
        <f>IF(AF$18-Y$18&lt;=$E$16,Y$21/$E$16,0)</f>
        <v>22.943647429793778</v>
      </c>
      <c r="AG43" s="54">
        <f>IF(AG$18-Y$18&lt;=$E$16,Y$21/$E$16,0)</f>
        <v>22.943647429793778</v>
      </c>
      <c r="AH43" s="54">
        <f>IF(AH$18-Y$18&lt;=$E$16,Y$21/$E$16,0)</f>
        <v>22.943647429793778</v>
      </c>
      <c r="AI43" s="54">
        <f>IF(AI$18-Y$18&lt;=$E$16,Y$21/$E$16,0)</f>
        <v>22.943647429793778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1437.869483802921</v>
      </c>
      <c r="F44" s="49">
        <f t="shared" ref="F44:S44" si="8">SUM(F24:F43)</f>
        <v>0</v>
      </c>
      <c r="G44" s="49">
        <f t="shared" si="8"/>
        <v>14.225999999999999</v>
      </c>
      <c r="H44" s="49">
        <f t="shared" si="8"/>
        <v>29.108219999999999</v>
      </c>
      <c r="I44" s="49">
        <f t="shared" si="8"/>
        <v>44.678369400000001</v>
      </c>
      <c r="J44" s="49">
        <f t="shared" si="8"/>
        <v>60.969721100000001</v>
      </c>
      <c r="K44" s="49">
        <f t="shared" si="8"/>
        <v>78.017189099999996</v>
      </c>
      <c r="L44" s="49">
        <f t="shared" si="8"/>
        <v>95.405606460000001</v>
      </c>
      <c r="M44" s="49">
        <f t="shared" si="8"/>
        <v>113.14179216720001</v>
      </c>
      <c r="N44" s="49">
        <f t="shared" si="8"/>
        <v>131.23270158854402</v>
      </c>
      <c r="O44" s="49">
        <f t="shared" si="8"/>
        <v>149.68542919831489</v>
      </c>
      <c r="P44" s="49">
        <f t="shared" si="8"/>
        <v>168.50721136028119</v>
      </c>
      <c r="Q44" s="49">
        <f t="shared" si="8"/>
        <v>173.47942916548681</v>
      </c>
      <c r="R44" s="49">
        <f t="shared" si="8"/>
        <v>178.17939132679652</v>
      </c>
      <c r="S44" s="49">
        <f t="shared" si="8"/>
        <v>182.58306773133245</v>
      </c>
      <c r="T44" s="49">
        <f>SUM(T24:T43)</f>
        <v>186.66501835195916</v>
      </c>
      <c r="U44" s="49">
        <f t="shared" ref="U44:AO44" si="9">SUM(U24:U43)</f>
        <v>190.39831871899833</v>
      </c>
      <c r="V44" s="49">
        <f t="shared" si="9"/>
        <v>194.20628509337834</v>
      </c>
      <c r="W44" s="49">
        <f t="shared" si="9"/>
        <v>198.09041079524587</v>
      </c>
      <c r="X44" s="49">
        <f t="shared" si="9"/>
        <v>202.05221901115078</v>
      </c>
      <c r="Y44" s="49">
        <f t="shared" si="9"/>
        <v>206.09326339137377</v>
      </c>
      <c r="Z44" s="49">
        <f t="shared" si="9"/>
        <v>210.21512865920124</v>
      </c>
      <c r="AA44" s="49">
        <f t="shared" si="9"/>
        <v>191.01691085399563</v>
      </c>
      <c r="AB44" s="49">
        <f t="shared" si="9"/>
        <v>171.43472869268589</v>
      </c>
      <c r="AC44" s="49">
        <f t="shared" si="9"/>
        <v>151.46090288814995</v>
      </c>
      <c r="AD44" s="49">
        <f t="shared" si="9"/>
        <v>131.08760056752334</v>
      </c>
      <c r="AE44" s="49">
        <f t="shared" si="9"/>
        <v>110.30683220048414</v>
      </c>
      <c r="AF44" s="49">
        <f t="shared" si="9"/>
        <v>89.110448466104174</v>
      </c>
      <c r="AG44" s="49">
        <f t="shared" si="9"/>
        <v>67.490137057036605</v>
      </c>
      <c r="AH44" s="49">
        <f t="shared" si="9"/>
        <v>45.437419419787673</v>
      </c>
      <c r="AI44" s="49">
        <f t="shared" si="9"/>
        <v>22.943647429793778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45</v>
      </c>
      <c r="E48" s="48">
        <f t="shared" ref="E48:E53" si="11">NPV($E$15,F48:AO48)*(1+$E$15)</f>
        <v>1538.0625769763233</v>
      </c>
      <c r="F48" s="53"/>
      <c r="G48" s="53">
        <f t="shared" ref="G48:AO48" si="12">G44</f>
        <v>14.225999999999999</v>
      </c>
      <c r="H48" s="53">
        <f t="shared" si="12"/>
        <v>29.108219999999999</v>
      </c>
      <c r="I48" s="53">
        <f t="shared" si="12"/>
        <v>44.678369400000001</v>
      </c>
      <c r="J48" s="53">
        <f t="shared" si="12"/>
        <v>60.969721100000001</v>
      </c>
      <c r="K48" s="53">
        <f t="shared" si="12"/>
        <v>78.017189099999996</v>
      </c>
      <c r="L48" s="53">
        <f t="shared" si="12"/>
        <v>95.405606460000001</v>
      </c>
      <c r="M48" s="53">
        <f t="shared" si="12"/>
        <v>113.14179216720001</v>
      </c>
      <c r="N48" s="53">
        <f t="shared" si="12"/>
        <v>131.23270158854402</v>
      </c>
      <c r="O48" s="53">
        <f t="shared" si="12"/>
        <v>149.68542919831489</v>
      </c>
      <c r="P48" s="53">
        <f t="shared" si="12"/>
        <v>168.50721136028119</v>
      </c>
      <c r="Q48" s="53">
        <f t="shared" si="12"/>
        <v>173.47942916548681</v>
      </c>
      <c r="R48" s="53">
        <f t="shared" si="12"/>
        <v>178.17939132679652</v>
      </c>
      <c r="S48" s="53">
        <f t="shared" si="12"/>
        <v>182.58306773133245</v>
      </c>
      <c r="T48" s="53">
        <f t="shared" si="12"/>
        <v>186.66501835195916</v>
      </c>
      <c r="U48" s="53">
        <f t="shared" si="12"/>
        <v>190.39831871899833</v>
      </c>
      <c r="V48" s="53">
        <f t="shared" si="12"/>
        <v>194.20628509337834</v>
      </c>
      <c r="W48" s="53">
        <f t="shared" si="12"/>
        <v>198.09041079524587</v>
      </c>
      <c r="X48" s="53">
        <f t="shared" si="12"/>
        <v>202.05221901115078</v>
      </c>
      <c r="Y48" s="53">
        <f t="shared" si="12"/>
        <v>206.09326339137377</v>
      </c>
      <c r="Z48" s="53">
        <f t="shared" si="12"/>
        <v>210.21512865920124</v>
      </c>
      <c r="AA48" s="53">
        <f t="shared" si="12"/>
        <v>191.01691085399563</v>
      </c>
      <c r="AB48" s="53">
        <f t="shared" si="12"/>
        <v>171.43472869268589</v>
      </c>
      <c r="AC48" s="53">
        <f t="shared" si="12"/>
        <v>151.46090288814995</v>
      </c>
      <c r="AD48" s="53">
        <f t="shared" si="12"/>
        <v>131.08760056752334</v>
      </c>
      <c r="AE48" s="53">
        <f t="shared" si="12"/>
        <v>110.30683220048414</v>
      </c>
      <c r="AF48" s="53">
        <f t="shared" si="12"/>
        <v>89.110448466104174</v>
      </c>
      <c r="AG48" s="53">
        <f t="shared" si="12"/>
        <v>67.490137057036605</v>
      </c>
      <c r="AH48" s="53">
        <f t="shared" si="12"/>
        <v>45.437419419787673</v>
      </c>
      <c r="AI48" s="53">
        <f t="shared" si="12"/>
        <v>22.943647429793778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14" t="s">
        <v>78</v>
      </c>
      <c r="E49" s="115">
        <f t="shared" si="11"/>
        <v>238.27535088371675</v>
      </c>
      <c r="F49" s="114"/>
      <c r="G49" s="116">
        <f t="shared" ref="G49:AO49" si="13">F$22*$H10</f>
        <v>3.6418559999999998</v>
      </c>
      <c r="H49" s="116">
        <f t="shared" si="13"/>
        <v>7.0875187200000003</v>
      </c>
      <c r="I49" s="116">
        <f t="shared" si="13"/>
        <v>10.328306534399999</v>
      </c>
      <c r="J49" s="116">
        <f t="shared" si="13"/>
        <v>13.355126312960001</v>
      </c>
      <c r="K49" s="116">
        <f t="shared" si="13"/>
        <v>16.158453260800002</v>
      </c>
      <c r="L49" s="116">
        <f t="shared" si="13"/>
        <v>18.612648064000002</v>
      </c>
      <c r="M49" s="116">
        <f t="shared" si="13"/>
        <v>20.710728079667206</v>
      </c>
      <c r="N49" s="116">
        <f t="shared" si="13"/>
        <v>22.445571012050948</v>
      </c>
      <c r="O49" s="116">
        <f t="shared" si="13"/>
        <v>23.809912119485563</v>
      </c>
      <c r="P49" s="116">
        <f t="shared" si="13"/>
        <v>24.796341365472074</v>
      </c>
      <c r="Q49" s="116">
        <f t="shared" si="13"/>
        <v>25.397300512781513</v>
      </c>
      <c r="R49" s="116">
        <f t="shared" si="13"/>
        <v>25.969265759440344</v>
      </c>
      <c r="S49" s="116">
        <f t="shared" si="13"/>
        <v>26.52117274743555</v>
      </c>
      <c r="T49" s="116">
        <f t="shared" si="13"/>
        <v>27.062611607593865</v>
      </c>
      <c r="U49" s="116">
        <f t="shared" si="13"/>
        <v>27.603863839745745</v>
      </c>
      <c r="V49" s="116">
        <f t="shared" si="13"/>
        <v>28.15594111654066</v>
      </c>
      <c r="W49" s="116">
        <f t="shared" si="13"/>
        <v>28.719059938871471</v>
      </c>
      <c r="X49" s="116">
        <f t="shared" si="13"/>
        <v>29.293441137648905</v>
      </c>
      <c r="Y49" s="116">
        <f t="shared" si="13"/>
        <v>29.87930996040188</v>
      </c>
      <c r="Z49" s="116">
        <f t="shared" si="13"/>
        <v>30.476896159609922</v>
      </c>
      <c r="AA49" s="116">
        <f t="shared" si="13"/>
        <v>25.095388865934368</v>
      </c>
      <c r="AB49" s="116">
        <f t="shared" si="13"/>
        <v>20.205355948072079</v>
      </c>
      <c r="AC49" s="116">
        <f t="shared" si="13"/>
        <v>15.81662689353932</v>
      </c>
      <c r="AD49" s="116">
        <f t="shared" si="13"/>
        <v>11.939227779602682</v>
      </c>
      <c r="AE49" s="116">
        <f t="shared" si="13"/>
        <v>8.5833852050740838</v>
      </c>
      <c r="AF49" s="116">
        <f t="shared" si="13"/>
        <v>5.75953030074169</v>
      </c>
      <c r="AG49" s="116">
        <f t="shared" si="13"/>
        <v>3.4783028200094233</v>
      </c>
      <c r="AH49" s="116">
        <f t="shared" si="13"/>
        <v>1.7505553113492862</v>
      </c>
      <c r="AI49" s="116">
        <f t="shared" si="13"/>
        <v>0.5873573742027216</v>
      </c>
      <c r="AJ49" s="116">
        <f t="shared" si="13"/>
        <v>9.0949470177292826E-16</v>
      </c>
      <c r="AK49" s="116">
        <f t="shared" si="13"/>
        <v>9.0949470177292826E-16</v>
      </c>
      <c r="AL49" s="116">
        <f t="shared" si="13"/>
        <v>9.0949470177292826E-16</v>
      </c>
      <c r="AM49" s="116">
        <f t="shared" si="13"/>
        <v>9.0949470177292826E-16</v>
      </c>
      <c r="AN49" s="116">
        <f t="shared" si="13"/>
        <v>9.0949470177292826E-16</v>
      </c>
      <c r="AO49" s="116">
        <f t="shared" si="13"/>
        <v>9.0949470177292826E-16</v>
      </c>
    </row>
    <row r="50" spans="3:41" x14ac:dyDescent="0.3">
      <c r="D50" s="117" t="s">
        <v>126</v>
      </c>
      <c r="E50" s="118">
        <f t="shared" si="11"/>
        <v>301.56724096220404</v>
      </c>
      <c r="F50" s="119"/>
      <c r="G50" s="120">
        <f t="shared" ref="G50:AO50" si="14">F$22*$H11</f>
        <v>4.6092239999999993</v>
      </c>
      <c r="H50" s="120">
        <f t="shared" si="14"/>
        <v>8.9701408799999989</v>
      </c>
      <c r="I50" s="120">
        <f t="shared" si="14"/>
        <v>13.071762957599997</v>
      </c>
      <c r="J50" s="120">
        <f t="shared" si="14"/>
        <v>16.902581739839999</v>
      </c>
      <c r="K50" s="120">
        <f t="shared" si="14"/>
        <v>20.4505424082</v>
      </c>
      <c r="L50" s="120">
        <f t="shared" si="14"/>
        <v>23.556632706000002</v>
      </c>
      <c r="M50" s="120">
        <f t="shared" si="14"/>
        <v>26.212015225828804</v>
      </c>
      <c r="N50" s="120">
        <f t="shared" si="14"/>
        <v>28.407675812126978</v>
      </c>
      <c r="O50" s="120">
        <f t="shared" si="14"/>
        <v>30.134420026223914</v>
      </c>
      <c r="P50" s="120">
        <f t="shared" si="14"/>
        <v>31.382869540675589</v>
      </c>
      <c r="Q50" s="120">
        <f t="shared" si="14"/>
        <v>32.143458461489097</v>
      </c>
      <c r="R50" s="120">
        <f t="shared" si="14"/>
        <v>32.867351976791682</v>
      </c>
      <c r="S50" s="120">
        <f t="shared" si="14"/>
        <v>33.565859258473118</v>
      </c>
      <c r="T50" s="120">
        <f t="shared" si="14"/>
        <v>34.251117815860979</v>
      </c>
      <c r="U50" s="120">
        <f t="shared" si="14"/>
        <v>34.936140172178206</v>
      </c>
      <c r="V50" s="120">
        <f t="shared" si="14"/>
        <v>35.634862975621765</v>
      </c>
      <c r="W50" s="120">
        <f t="shared" si="14"/>
        <v>36.347560235134203</v>
      </c>
      <c r="X50" s="120">
        <f t="shared" si="14"/>
        <v>37.07451143983689</v>
      </c>
      <c r="Y50" s="120">
        <f t="shared" si="14"/>
        <v>37.816001668633625</v>
      </c>
      <c r="Z50" s="120">
        <f t="shared" si="14"/>
        <v>38.572321702006299</v>
      </c>
      <c r="AA50" s="120">
        <f t="shared" si="14"/>
        <v>31.761351533448181</v>
      </c>
      <c r="AB50" s="120">
        <f t="shared" si="14"/>
        <v>25.572403621778722</v>
      </c>
      <c r="AC50" s="120">
        <f t="shared" si="14"/>
        <v>20.0179184121357</v>
      </c>
      <c r="AD50" s="120">
        <f t="shared" si="14"/>
        <v>15.110585158559642</v>
      </c>
      <c r="AE50" s="120">
        <f t="shared" si="14"/>
        <v>10.863346900171887</v>
      </c>
      <c r="AF50" s="120">
        <f t="shared" si="14"/>
        <v>7.2894055368762007</v>
      </c>
      <c r="AG50" s="120">
        <f t="shared" si="14"/>
        <v>4.4022270065744262</v>
      </c>
      <c r="AH50" s="120">
        <f t="shared" si="14"/>
        <v>2.2155465659264402</v>
      </c>
      <c r="AI50" s="120">
        <f t="shared" si="14"/>
        <v>0.74337417672531947</v>
      </c>
      <c r="AJ50" s="120">
        <f t="shared" si="14"/>
        <v>1.1510792319313621E-15</v>
      </c>
      <c r="AK50" s="120">
        <f t="shared" si="14"/>
        <v>1.1510792319313621E-15</v>
      </c>
      <c r="AL50" s="120">
        <f t="shared" si="14"/>
        <v>1.1510792319313621E-15</v>
      </c>
      <c r="AM50" s="120">
        <f t="shared" si="14"/>
        <v>1.1510792319313621E-15</v>
      </c>
      <c r="AN50" s="120">
        <f t="shared" si="14"/>
        <v>1.1510792319313621E-15</v>
      </c>
      <c r="AO50" s="120">
        <f t="shared" si="14"/>
        <v>1.1510792319313621E-15</v>
      </c>
    </row>
    <row r="51" spans="3:41" x14ac:dyDescent="0.3">
      <c r="D51" s="34" t="s">
        <v>79</v>
      </c>
      <c r="E51" s="48">
        <f t="shared" si="11"/>
        <v>539.84259184592065</v>
      </c>
      <c r="F51" s="42"/>
      <c r="G51" s="42">
        <f>SUM(G49:G50)</f>
        <v>8.2510799999999982</v>
      </c>
      <c r="H51" s="42">
        <f t="shared" ref="H51:AO51" si="15">SUM(H49:H50)</f>
        <v>16.057659600000001</v>
      </c>
      <c r="I51" s="42">
        <f t="shared" si="15"/>
        <v>23.400069491999997</v>
      </c>
      <c r="J51" s="42">
        <f t="shared" si="15"/>
        <v>30.257708052799998</v>
      </c>
      <c r="K51" s="42">
        <f t="shared" si="15"/>
        <v>36.608995669000002</v>
      </c>
      <c r="L51" s="42">
        <f t="shared" si="15"/>
        <v>42.16928077</v>
      </c>
      <c r="M51" s="42">
        <f t="shared" si="15"/>
        <v>46.922743305496013</v>
      </c>
      <c r="N51" s="42">
        <f t="shared" si="15"/>
        <v>50.85324682417793</v>
      </c>
      <c r="O51" s="42">
        <f t="shared" si="15"/>
        <v>53.944332145709481</v>
      </c>
      <c r="P51" s="42">
        <f t="shared" si="15"/>
        <v>56.179210906147659</v>
      </c>
      <c r="Q51" s="42">
        <f t="shared" si="15"/>
        <v>57.540758974270609</v>
      </c>
      <c r="R51" s="42">
        <f t="shared" si="15"/>
        <v>58.836617736232029</v>
      </c>
      <c r="S51" s="42">
        <f t="shared" si="15"/>
        <v>60.087032005908668</v>
      </c>
      <c r="T51" s="42">
        <f t="shared" si="15"/>
        <v>61.313729423454845</v>
      </c>
      <c r="U51" s="42">
        <f t="shared" si="15"/>
        <v>62.540004011923955</v>
      </c>
      <c r="V51" s="42">
        <f t="shared" si="15"/>
        <v>63.790804092162425</v>
      </c>
      <c r="W51" s="42">
        <f t="shared" si="15"/>
        <v>65.066620174005678</v>
      </c>
      <c r="X51" s="42">
        <f t="shared" si="15"/>
        <v>66.367952577485795</v>
      </c>
      <c r="Y51" s="42">
        <f t="shared" si="15"/>
        <v>67.695311629035501</v>
      </c>
      <c r="Z51" s="42">
        <f t="shared" si="15"/>
        <v>69.049217861616228</v>
      </c>
      <c r="AA51" s="42">
        <f t="shared" si="15"/>
        <v>56.856740399382545</v>
      </c>
      <c r="AB51" s="42">
        <f t="shared" si="15"/>
        <v>45.777759569850801</v>
      </c>
      <c r="AC51" s="42">
        <f t="shared" si="15"/>
        <v>35.834545305675022</v>
      </c>
      <c r="AD51" s="42">
        <f t="shared" si="15"/>
        <v>27.049812938162326</v>
      </c>
      <c r="AE51" s="42">
        <f t="shared" si="15"/>
        <v>19.446732105245971</v>
      </c>
      <c r="AF51" s="42">
        <f t="shared" si="15"/>
        <v>13.04893583761789</v>
      </c>
      <c r="AG51" s="42">
        <f t="shared" si="15"/>
        <v>7.8805298265838495</v>
      </c>
      <c r="AH51" s="42">
        <f t="shared" si="15"/>
        <v>3.9661018772757264</v>
      </c>
      <c r="AI51" s="42">
        <f t="shared" si="15"/>
        <v>1.3307315509280411</v>
      </c>
      <c r="AJ51" s="42">
        <f t="shared" si="15"/>
        <v>2.0605739337042904E-15</v>
      </c>
      <c r="AK51" s="42">
        <f t="shared" si="15"/>
        <v>2.0605739337042904E-15</v>
      </c>
      <c r="AL51" s="42">
        <f t="shared" si="15"/>
        <v>2.0605739337042904E-15</v>
      </c>
      <c r="AM51" s="42">
        <f t="shared" si="15"/>
        <v>2.0605739337042904E-15</v>
      </c>
      <c r="AN51" s="42">
        <f t="shared" si="15"/>
        <v>2.0605739337042904E-15</v>
      </c>
      <c r="AO51" s="42">
        <f t="shared" si="15"/>
        <v>2.0605739337042904E-15</v>
      </c>
    </row>
    <row r="52" spans="3:41" x14ac:dyDescent="0.3">
      <c r="D52" s="45" t="s">
        <v>46</v>
      </c>
      <c r="E52" s="50">
        <f>NPV($E$15,F52:AO52)*(1+$E$15)</f>
        <v>108.7283249727674</v>
      </c>
      <c r="F52" s="55"/>
      <c r="G52" s="55">
        <f t="shared" ref="G52:AO52" si="16">G50*($H$14-1)</f>
        <v>1.6618290612244893</v>
      </c>
      <c r="H52" s="55">
        <f t="shared" si="16"/>
        <v>3.2341324261224482</v>
      </c>
      <c r="I52" s="55">
        <f t="shared" si="16"/>
        <v>4.7129485493387735</v>
      </c>
      <c r="J52" s="55">
        <f t="shared" si="16"/>
        <v>6.0941281102824476</v>
      </c>
      <c r="K52" s="55">
        <f t="shared" si="16"/>
        <v>7.3733248138408154</v>
      </c>
      <c r="L52" s="55">
        <f t="shared" si="16"/>
        <v>8.49320771032653</v>
      </c>
      <c r="M52" s="55">
        <f t="shared" si="16"/>
        <v>9.4505905235981391</v>
      </c>
      <c r="N52" s="55">
        <f t="shared" si="16"/>
        <v>10.242223251991359</v>
      </c>
      <c r="O52" s="55">
        <f t="shared" si="16"/>
        <v>10.864790893808621</v>
      </c>
      <c r="P52" s="55">
        <f t="shared" si="16"/>
        <v>11.314912147318408</v>
      </c>
      <c r="Q52" s="55">
        <f t="shared" si="16"/>
        <v>11.589138084754572</v>
      </c>
      <c r="R52" s="55">
        <f t="shared" si="16"/>
        <v>11.850133705918088</v>
      </c>
      <c r="S52" s="55">
        <f t="shared" si="16"/>
        <v>12.101976467340647</v>
      </c>
      <c r="T52" s="55">
        <f t="shared" si="16"/>
        <v>12.349042477827426</v>
      </c>
      <c r="U52" s="55">
        <f t="shared" si="16"/>
        <v>12.596023327383978</v>
      </c>
      <c r="V52" s="55">
        <f t="shared" si="16"/>
        <v>12.847943793931655</v>
      </c>
      <c r="W52" s="55">
        <f t="shared" si="16"/>
        <v>13.10490266981029</v>
      </c>
      <c r="X52" s="55">
        <f t="shared" si="16"/>
        <v>13.367000723206496</v>
      </c>
      <c r="Y52" s="55">
        <f t="shared" si="16"/>
        <v>13.634340737670625</v>
      </c>
      <c r="Z52" s="55">
        <f t="shared" si="16"/>
        <v>13.907027552424038</v>
      </c>
      <c r="AA52" s="55">
        <f t="shared" si="16"/>
        <v>11.451371641311248</v>
      </c>
      <c r="AB52" s="55">
        <f t="shared" si="16"/>
        <v>9.2199822581923279</v>
      </c>
      <c r="AC52" s="55">
        <f t="shared" si="16"/>
        <v>7.2173447336271561</v>
      </c>
      <c r="AD52" s="55">
        <f t="shared" si="16"/>
        <v>5.4480341047868093</v>
      </c>
      <c r="AE52" s="55">
        <f t="shared" si="16"/>
        <v>3.9167169095857819</v>
      </c>
      <c r="AF52" s="55">
        <f t="shared" si="16"/>
        <v>2.628153016696861</v>
      </c>
      <c r="AG52" s="55">
        <f t="shared" si="16"/>
        <v>1.5871974921662895</v>
      </c>
      <c r="AH52" s="55">
        <f t="shared" si="16"/>
        <v>0.79880250336123348</v>
      </c>
      <c r="AI52" s="55">
        <f t="shared" si="16"/>
        <v>0.2680192609962036</v>
      </c>
      <c r="AJ52" s="55">
        <f t="shared" si="16"/>
        <v>4.1501496117253189E-16</v>
      </c>
      <c r="AK52" s="55">
        <f t="shared" si="16"/>
        <v>4.1501496117253189E-16</v>
      </c>
      <c r="AL52" s="55">
        <f t="shared" si="16"/>
        <v>4.1501496117253189E-16</v>
      </c>
      <c r="AM52" s="55">
        <f t="shared" si="16"/>
        <v>4.1501496117253189E-16</v>
      </c>
      <c r="AN52" s="55">
        <f t="shared" si="16"/>
        <v>4.1501496117253189E-16</v>
      </c>
      <c r="AO52" s="55">
        <f t="shared" si="16"/>
        <v>4.1501496117253189E-16</v>
      </c>
    </row>
    <row r="53" spans="3:41" x14ac:dyDescent="0.3">
      <c r="D53" s="123" t="s">
        <v>52</v>
      </c>
      <c r="E53" s="124">
        <f t="shared" si="11"/>
        <v>2044.1909321857263</v>
      </c>
      <c r="F53" s="125">
        <f>SUM(F48,F51,F47,F52)</f>
        <v>0</v>
      </c>
      <c r="G53" s="125">
        <f t="shared" ref="G53:AO53" si="17">SUM(G48,G51,G47,G52)</f>
        <v>24.138909061224485</v>
      </c>
      <c r="H53" s="125">
        <f t="shared" si="17"/>
        <v>48.400012026122447</v>
      </c>
      <c r="I53" s="125">
        <f t="shared" si="17"/>
        <v>72.79138744133877</v>
      </c>
      <c r="J53" s="125">
        <f t="shared" si="17"/>
        <v>97.32155726308244</v>
      </c>
      <c r="K53" s="125">
        <f t="shared" si="17"/>
        <v>121.9995095828408</v>
      </c>
      <c r="L53" s="125">
        <f t="shared" si="17"/>
        <v>146.06809494032655</v>
      </c>
      <c r="M53" s="125">
        <f t="shared" si="17"/>
        <v>169.51512599629419</v>
      </c>
      <c r="N53" s="125">
        <f t="shared" si="17"/>
        <v>192.32817166471332</v>
      </c>
      <c r="O53" s="125">
        <f t="shared" si="17"/>
        <v>214.49455223783298</v>
      </c>
      <c r="P53" s="125">
        <f t="shared" si="17"/>
        <v>236.00133441374726</v>
      </c>
      <c r="Q53" s="125">
        <f t="shared" si="17"/>
        <v>242.60932622451199</v>
      </c>
      <c r="R53" s="125">
        <f t="shared" si="17"/>
        <v>248.86614276894664</v>
      </c>
      <c r="S53" s="125">
        <f t="shared" si="17"/>
        <v>254.77207620458177</v>
      </c>
      <c r="T53" s="125">
        <f t="shared" si="17"/>
        <v>260.32779025324146</v>
      </c>
      <c r="U53" s="125">
        <f t="shared" si="17"/>
        <v>265.53434605830626</v>
      </c>
      <c r="V53" s="125">
        <f t="shared" si="17"/>
        <v>270.84503297947242</v>
      </c>
      <c r="W53" s="125">
        <f t="shared" si="17"/>
        <v>276.26193363906185</v>
      </c>
      <c r="X53" s="125">
        <f t="shared" si="17"/>
        <v>281.78717231184305</v>
      </c>
      <c r="Y53" s="125">
        <f t="shared" si="17"/>
        <v>287.42291575807991</v>
      </c>
      <c r="Z53" s="125">
        <f t="shared" si="17"/>
        <v>293.17137407324151</v>
      </c>
      <c r="AA53" s="125">
        <f t="shared" si="17"/>
        <v>259.32502289468943</v>
      </c>
      <c r="AB53" s="125">
        <f t="shared" si="17"/>
        <v>226.432470520729</v>
      </c>
      <c r="AC53" s="125">
        <f t="shared" si="17"/>
        <v>194.51279292745213</v>
      </c>
      <c r="AD53" s="125">
        <f t="shared" si="17"/>
        <v>163.58544761047247</v>
      </c>
      <c r="AE53" s="125">
        <f t="shared" si="17"/>
        <v>133.67028121531587</v>
      </c>
      <c r="AF53" s="125">
        <f t="shared" si="17"/>
        <v>104.78753732041892</v>
      </c>
      <c r="AG53" s="125">
        <f t="shared" si="17"/>
        <v>76.957864375786741</v>
      </c>
      <c r="AH53" s="125">
        <f t="shared" si="17"/>
        <v>50.202323800424629</v>
      </c>
      <c r="AI53" s="125">
        <f t="shared" si="17"/>
        <v>24.542398241718026</v>
      </c>
      <c r="AJ53" s="125">
        <f t="shared" si="17"/>
        <v>2.4755888948768224E-15</v>
      </c>
      <c r="AK53" s="125">
        <f t="shared" si="17"/>
        <v>2.4755888948768224E-15</v>
      </c>
      <c r="AL53" s="125">
        <f t="shared" si="17"/>
        <v>2.4755888948768224E-15</v>
      </c>
      <c r="AM53" s="125">
        <f t="shared" si="17"/>
        <v>2.4755888948768224E-15</v>
      </c>
      <c r="AN53" s="125">
        <f t="shared" si="17"/>
        <v>2.4755888948768224E-15</v>
      </c>
      <c r="AO53" s="125">
        <f t="shared" si="17"/>
        <v>2.4755888948768224E-15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7.5307360471909831E-13</v>
      </c>
      <c r="F55" s="49">
        <f t="shared" ref="F55:AO55" si="18">-F8+F53</f>
        <v>-142.26</v>
      </c>
      <c r="G55" s="49">
        <f t="shared" si="18"/>
        <v>-124.68329093877553</v>
      </c>
      <c r="H55" s="49">
        <f t="shared" si="18"/>
        <v>-107.30148197387754</v>
      </c>
      <c r="I55" s="49">
        <f t="shared" si="18"/>
        <v>-90.122129558661243</v>
      </c>
      <c r="J55" s="49">
        <f t="shared" si="18"/>
        <v>-73.153122736917567</v>
      </c>
      <c r="K55" s="49">
        <f t="shared" si="18"/>
        <v>-51.884664017159196</v>
      </c>
      <c r="L55" s="49">
        <f t="shared" si="18"/>
        <v>-31.293762131673446</v>
      </c>
      <c r="M55" s="49">
        <f t="shared" si="18"/>
        <v>-11.393968217145812</v>
      </c>
      <c r="N55" s="49">
        <f t="shared" si="18"/>
        <v>7.8008955670045168</v>
      </c>
      <c r="O55" s="49">
        <f t="shared" si="18"/>
        <v>26.276730618169978</v>
      </c>
      <c r="P55" s="49">
        <f t="shared" si="18"/>
        <v>44.019156361690989</v>
      </c>
      <c r="Q55" s="49">
        <f t="shared" si="18"/>
        <v>46.78750461141459</v>
      </c>
      <c r="R55" s="49">
        <f t="shared" si="18"/>
        <v>49.1278847235873</v>
      </c>
      <c r="S55" s="49">
        <f t="shared" si="18"/>
        <v>51.039052998315242</v>
      </c>
      <c r="T55" s="49">
        <f t="shared" si="18"/>
        <v>52.520106582849593</v>
      </c>
      <c r="U55" s="49">
        <f t="shared" si="18"/>
        <v>53.570508714506559</v>
      </c>
      <c r="V55" s="49">
        <f t="shared" si="18"/>
        <v>54.641918888796738</v>
      </c>
      <c r="W55" s="49">
        <f t="shared" si="18"/>
        <v>55.734757266572643</v>
      </c>
      <c r="X55" s="49">
        <f t="shared" si="18"/>
        <v>56.849452411904053</v>
      </c>
      <c r="Y55" s="49">
        <f t="shared" si="18"/>
        <v>57.986441460142117</v>
      </c>
      <c r="Z55" s="49">
        <f t="shared" si="18"/>
        <v>293.17137407324151</v>
      </c>
      <c r="AA55" s="49">
        <f t="shared" si="18"/>
        <v>259.32502289468943</v>
      </c>
      <c r="AB55" s="49">
        <f t="shared" si="18"/>
        <v>226.432470520729</v>
      </c>
      <c r="AC55" s="49">
        <f t="shared" si="18"/>
        <v>194.51279292745213</v>
      </c>
      <c r="AD55" s="49">
        <f t="shared" si="18"/>
        <v>163.58544761047247</v>
      </c>
      <c r="AE55" s="49">
        <f t="shared" si="18"/>
        <v>133.67028121531587</v>
      </c>
      <c r="AF55" s="49">
        <f t="shared" si="18"/>
        <v>104.78753732041892</v>
      </c>
      <c r="AG55" s="49">
        <f t="shared" si="18"/>
        <v>76.957864375786741</v>
      </c>
      <c r="AH55" s="49">
        <f t="shared" si="18"/>
        <v>50.202323800424629</v>
      </c>
      <c r="AI55" s="49">
        <f t="shared" si="18"/>
        <v>24.542398241718026</v>
      </c>
      <c r="AJ55" s="49">
        <f t="shared" si="18"/>
        <v>2.4755888948768224E-15</v>
      </c>
      <c r="AK55" s="49">
        <f t="shared" si="18"/>
        <v>2.4755888948768224E-15</v>
      </c>
      <c r="AL55" s="49">
        <f t="shared" si="18"/>
        <v>2.4755888948768224E-15</v>
      </c>
      <c r="AM55" s="49">
        <f t="shared" si="18"/>
        <v>2.4755888948768224E-15</v>
      </c>
      <c r="AN55" s="49">
        <f t="shared" si="18"/>
        <v>2.4755888948768224E-15</v>
      </c>
      <c r="AO55" s="49">
        <f t="shared" si="18"/>
        <v>2.4755888948768224E-15</v>
      </c>
    </row>
    <row r="56" spans="3:41" x14ac:dyDescent="0.3">
      <c r="C56" s="34"/>
      <c r="D56" s="34" t="s">
        <v>53</v>
      </c>
      <c r="F56" s="49">
        <f>F22</f>
        <v>142.26</v>
      </c>
      <c r="G56" s="49">
        <f t="shared" ref="G56:AO56" si="19">G22</f>
        <v>276.8562</v>
      </c>
      <c r="H56" s="49">
        <f t="shared" si="19"/>
        <v>403.44947399999995</v>
      </c>
      <c r="I56" s="49">
        <f t="shared" si="19"/>
        <v>521.68462160000001</v>
      </c>
      <c r="J56" s="49">
        <f t="shared" si="19"/>
        <v>631.18958050000003</v>
      </c>
      <c r="K56" s="49">
        <f t="shared" si="19"/>
        <v>727.05656500000009</v>
      </c>
      <c r="L56" s="49">
        <f t="shared" si="19"/>
        <v>809.01281561200017</v>
      </c>
      <c r="M56" s="49">
        <f t="shared" si="19"/>
        <v>876.7801176582401</v>
      </c>
      <c r="N56" s="49">
        <f t="shared" si="19"/>
        <v>930.07469216740481</v>
      </c>
      <c r="O56" s="49">
        <f t="shared" si="19"/>
        <v>968.60708458875285</v>
      </c>
      <c r="P56" s="49">
        <f t="shared" si="19"/>
        <v>992.08205128052782</v>
      </c>
      <c r="Q56" s="49">
        <f t="shared" si="19"/>
        <v>1014.4244437281384</v>
      </c>
      <c r="R56" s="49">
        <f t="shared" si="19"/>
        <v>1035.9833104467011</v>
      </c>
      <c r="S56" s="49">
        <f t="shared" si="19"/>
        <v>1057.1332659216353</v>
      </c>
      <c r="T56" s="49">
        <f t="shared" si="19"/>
        <v>1078.2759312400681</v>
      </c>
      <c r="U56" s="49">
        <f t="shared" si="19"/>
        <v>1099.8414498648694</v>
      </c>
      <c r="V56" s="49">
        <f t="shared" si="19"/>
        <v>1121.8382788621668</v>
      </c>
      <c r="W56" s="49">
        <f t="shared" si="19"/>
        <v>1144.2750444394103</v>
      </c>
      <c r="X56" s="49">
        <f t="shared" si="19"/>
        <v>1167.1605453281984</v>
      </c>
      <c r="Y56" s="49">
        <f t="shared" si="19"/>
        <v>1190.5037562347625</v>
      </c>
      <c r="Z56" s="49">
        <f t="shared" si="19"/>
        <v>980.28862757556124</v>
      </c>
      <c r="AA56" s="49">
        <f t="shared" si="19"/>
        <v>789.27171672156555</v>
      </c>
      <c r="AB56" s="49">
        <f t="shared" si="19"/>
        <v>617.83698802887966</v>
      </c>
      <c r="AC56" s="49">
        <f t="shared" si="19"/>
        <v>466.37608514072974</v>
      </c>
      <c r="AD56" s="49">
        <f t="shared" si="19"/>
        <v>335.2884845732064</v>
      </c>
      <c r="AE56" s="49">
        <f t="shared" si="19"/>
        <v>224.98165237272227</v>
      </c>
      <c r="AF56" s="49">
        <f t="shared" si="19"/>
        <v>135.87120390661809</v>
      </c>
      <c r="AG56" s="49">
        <f t="shared" si="19"/>
        <v>68.381066849581487</v>
      </c>
      <c r="AH56" s="49">
        <f t="shared" si="19"/>
        <v>22.943647429793813</v>
      </c>
      <c r="AI56" s="49">
        <f t="shared" si="19"/>
        <v>3.5527136788005009E-14</v>
      </c>
      <c r="AJ56" s="49">
        <f t="shared" si="19"/>
        <v>3.5527136788005009E-14</v>
      </c>
      <c r="AK56" s="49">
        <f t="shared" si="19"/>
        <v>3.5527136788005009E-14</v>
      </c>
      <c r="AL56" s="49">
        <f t="shared" si="19"/>
        <v>3.5527136788005009E-14</v>
      </c>
      <c r="AM56" s="49">
        <f t="shared" si="19"/>
        <v>3.5527136788005009E-14</v>
      </c>
      <c r="AN56" s="49">
        <f t="shared" si="19"/>
        <v>3.5527136788005009E-14</v>
      </c>
      <c r="AO56" s="49">
        <f t="shared" si="19"/>
        <v>3.5527136788005009E-14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CEDF-7AEB-4C7D-8568-1F9979C5312C}">
  <dimension ref="A1:AO59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5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5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80</v>
      </c>
      <c r="E19" s="48">
        <f>NPV($E$15,F19:AO19)*(1+$H$12)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2044.1909321857256</v>
      </c>
      <c r="F21" s="49">
        <f t="shared" ref="F21:Y21" si="5">F8-F19</f>
        <v>142.26</v>
      </c>
      <c r="G21" s="49">
        <f t="shared" si="5"/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6">E22+F21-F44</f>
        <v>142.26</v>
      </c>
      <c r="G22" s="49">
        <f t="shared" si="6"/>
        <v>262.6302</v>
      </c>
      <c r="H22" s="49">
        <f t="shared" si="6"/>
        <v>360.11525399999999</v>
      </c>
      <c r="I22" s="49">
        <f t="shared" si="6"/>
        <v>433.67203219999999</v>
      </c>
      <c r="J22" s="49">
        <f t="shared" si="6"/>
        <v>482.20726999999999</v>
      </c>
      <c r="K22" s="49">
        <f t="shared" si="6"/>
        <v>500.05706540000006</v>
      </c>
      <c r="L22" s="49">
        <f t="shared" si="6"/>
        <v>515.05970955200007</v>
      </c>
      <c r="M22" s="49">
        <f t="shared" si="6"/>
        <v>527.90165943104012</v>
      </c>
      <c r="N22" s="49">
        <f t="shared" si="6"/>
        <v>539.32027115166102</v>
      </c>
      <c r="O22" s="49">
        <f t="shared" si="6"/>
        <v>550.10667657469435</v>
      </c>
      <c r="P22" s="49">
        <f t="shared" si="6"/>
        <v>561.10881010618823</v>
      </c>
      <c r="Q22" s="49">
        <f t="shared" si="6"/>
        <v>572.33098630831205</v>
      </c>
      <c r="R22" s="49">
        <f t="shared" si="6"/>
        <v>583.77760603447825</v>
      </c>
      <c r="S22" s="49">
        <f t="shared" si="6"/>
        <v>595.45315815516778</v>
      </c>
      <c r="T22" s="49">
        <f t="shared" si="6"/>
        <v>607.36222131827117</v>
      </c>
      <c r="U22" s="49">
        <f t="shared" si="6"/>
        <v>619.5094657446366</v>
      </c>
      <c r="V22" s="49">
        <f t="shared" si="6"/>
        <v>631.89965505952932</v>
      </c>
      <c r="W22" s="49">
        <f t="shared" si="6"/>
        <v>644.53764816071987</v>
      </c>
      <c r="X22" s="49">
        <f t="shared" si="6"/>
        <v>657.42840112393424</v>
      </c>
      <c r="Y22" s="49">
        <f t="shared" si="6"/>
        <v>670.57696914641292</v>
      </c>
      <c r="Z22" s="49">
        <f t="shared" si="6"/>
        <v>449.96330474544465</v>
      </c>
      <c r="AA22" s="49">
        <f t="shared" si="6"/>
        <v>271.7424078132363</v>
      </c>
      <c r="AB22" s="49">
        <f t="shared" si="6"/>
        <v>136.76213369916309</v>
      </c>
      <c r="AC22" s="49">
        <f t="shared" si="6"/>
        <v>45.88729485958774</v>
      </c>
      <c r="AD22" s="49">
        <f t="shared" si="6"/>
        <v>1.8474111129762605E-13</v>
      </c>
      <c r="AE22" s="49">
        <f t="shared" si="6"/>
        <v>1.8474111129762605E-13</v>
      </c>
      <c r="AF22" s="49">
        <f t="shared" si="6"/>
        <v>1.8474111129762605E-13</v>
      </c>
      <c r="AG22" s="49">
        <f t="shared" si="6"/>
        <v>1.8474111129762605E-13</v>
      </c>
      <c r="AH22" s="49">
        <f t="shared" si="6"/>
        <v>1.8474111129762605E-13</v>
      </c>
      <c r="AI22" s="49">
        <f t="shared" si="6"/>
        <v>1.8474111129762605E-13</v>
      </c>
      <c r="AJ22" s="49">
        <f t="shared" si="6"/>
        <v>1.8474111129762605E-13</v>
      </c>
      <c r="AK22" s="49">
        <f t="shared" si="6"/>
        <v>1.8474111129762605E-13</v>
      </c>
      <c r="AL22" s="49">
        <f t="shared" si="6"/>
        <v>1.8474111129762605E-13</v>
      </c>
      <c r="AM22" s="49">
        <f t="shared" si="6"/>
        <v>1.8474111129762605E-13</v>
      </c>
      <c r="AN22" s="49">
        <f t="shared" si="6"/>
        <v>1.8474111129762605E-13</v>
      </c>
      <c r="AO22" s="49">
        <f t="shared" si="6"/>
        <v>1.8474111129762605E-13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124.89424012280338</v>
      </c>
      <c r="F24" s="49"/>
      <c r="G24" s="49">
        <f>IF(G$18-F$18&lt;=$E$16,F$21/$E$16,0)</f>
        <v>28.451999999999998</v>
      </c>
      <c r="H24" s="49">
        <f>IF(H$18-F$18&lt;=$E$16,F$21/$E$16,0)</f>
        <v>28.451999999999998</v>
      </c>
      <c r="I24" s="49">
        <f>IF(I$18-F$18&lt;=$E$16,F$21/$E$16,0)</f>
        <v>28.451999999999998</v>
      </c>
      <c r="J24" s="49">
        <f>IF(J$18-F$18&lt;=$E$16,F$21/$E$16,0)</f>
        <v>28.451999999999998</v>
      </c>
      <c r="K24" s="49">
        <f>IF(K$18-F$18&lt;=$E$16,F$21/$E$16,0)</f>
        <v>28.451999999999998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130.65538860118005</v>
      </c>
      <c r="F25" s="49"/>
      <c r="G25" s="49"/>
      <c r="H25" s="49">
        <f>IF(H$18-G$18&lt;=$E$16,G$21/$E$16,0)</f>
        <v>29.76444</v>
      </c>
      <c r="I25" s="49">
        <f>IF(I$18-G$18&lt;=$E$16,G$21/$E$16,0)</f>
        <v>29.76444</v>
      </c>
      <c r="J25" s="49">
        <f>IF(J$18-G$18&lt;=$E$16,G$21/$E$16,0)</f>
        <v>29.76444</v>
      </c>
      <c r="K25" s="49">
        <f>IF(K$18-G$18&lt;=$E$16,G$21/$E$16,0)</f>
        <v>29.76444</v>
      </c>
      <c r="L25" s="49">
        <f>IF(L$18-G$18&lt;=$E$16,G$21/$E$16,0)</f>
        <v>29.76444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136.69492323292022</v>
      </c>
      <c r="F26" s="49"/>
      <c r="G26" s="49"/>
      <c r="H26" s="49"/>
      <c r="I26" s="49">
        <f>IF(I$18-H$18&lt;=$E$16,H$21/$E$16,0)</f>
        <v>31.1402988</v>
      </c>
      <c r="J26" s="49">
        <f>IF(J$18-H$18&lt;=$E$16,H$21/$E$16,0)</f>
        <v>31.1402988</v>
      </c>
      <c r="K26" s="49">
        <f>IF(K$18-H$18&lt;=$E$16,H$21/$E$16,0)</f>
        <v>31.1402988</v>
      </c>
      <c r="L26" s="49">
        <f>IF(L$18-H$18&lt;=$E$16,H$21/$E$16,0)</f>
        <v>31.1402988</v>
      </c>
      <c r="M26" s="49">
        <f>IF(M$18-H$18&lt;=$E$16,H$21/$E$16,0)</f>
        <v>31.1402988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143.0265704445973</v>
      </c>
      <c r="F27" s="49"/>
      <c r="G27" s="49"/>
      <c r="H27" s="49"/>
      <c r="I27" s="49"/>
      <c r="J27" s="49">
        <f>IF(J$18-I$18&lt;=$E$16,I$21/$E$16,0)</f>
        <v>32.5827034</v>
      </c>
      <c r="K27" s="49">
        <f>IF(K$18-I$18&lt;=$E$16,I$21/$E$16,0)</f>
        <v>32.5827034</v>
      </c>
      <c r="L27" s="49">
        <f>IF(L$18-I$18&lt;=$E$16,I$21/$E$16,0)</f>
        <v>32.5827034</v>
      </c>
      <c r="M27" s="49">
        <f>IF(M$18-I$18&lt;=$E$16,I$21/$E$16,0)</f>
        <v>32.5827034</v>
      </c>
      <c r="N27" s="49">
        <f>IF(N$18-I$18&lt;=$E$16,I$21/$E$16,0)</f>
        <v>32.5827034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149.66473793601907</v>
      </c>
      <c r="F28" s="53"/>
      <c r="G28" s="53"/>
      <c r="H28" s="53"/>
      <c r="I28" s="53"/>
      <c r="J28" s="53"/>
      <c r="K28" s="49">
        <f>IF(K$18-J$18&lt;=$E$16,J$21/$E$16,0)</f>
        <v>34.094936000000004</v>
      </c>
      <c r="L28" s="49">
        <f>IF(L$18-J$18&lt;=$E$16,J$21/$E$16,0)</f>
        <v>34.094936000000004</v>
      </c>
      <c r="M28" s="49">
        <f>IF(M$18-J$18&lt;=$E$16,J$21/$E$16,0)</f>
        <v>34.094936000000004</v>
      </c>
      <c r="N28" s="49">
        <f>IF(N$18-J$18&lt;=$E$16,J$21/$E$16,0)</f>
        <v>34.094936000000004</v>
      </c>
      <c r="O28" s="49">
        <f>IF(O$18-J$18&lt;=$E$16,J$21/$E$16,0)</f>
        <v>34.094936000000004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7"/>
        <v>152.6580326947394</v>
      </c>
      <c r="F29" s="53"/>
      <c r="G29" s="53"/>
      <c r="H29" s="53"/>
      <c r="I29" s="53"/>
      <c r="J29" s="53"/>
      <c r="K29" s="42"/>
      <c r="L29" s="49">
        <f>IF(L$18-K$18&lt;=$E$16,K$21/$E$16,0)</f>
        <v>34.776834719999997</v>
      </c>
      <c r="M29" s="49">
        <f>IF(M$18-K$18&lt;=$E$16,K$21/$E$16,0)</f>
        <v>34.776834719999997</v>
      </c>
      <c r="N29" s="49">
        <f>IF(N$18-K$18&lt;=$E$16,K$21/$E$16,0)</f>
        <v>34.776834719999997</v>
      </c>
      <c r="O29" s="49">
        <f>IF(O$18-K$18&lt;=$E$16,K$21/$E$16,0)</f>
        <v>34.776834719999997</v>
      </c>
      <c r="P29" s="49">
        <f>IF(P$18-K$18&lt;=$E$16,K$21/$E$16,0)</f>
        <v>34.776834719999997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7"/>
        <v>155.71119334863423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35.472371414400001</v>
      </c>
      <c r="N30" s="49">
        <f>IF(N$18-L$18&lt;=$E$16,L$21/$E$16,0)</f>
        <v>35.472371414400001</v>
      </c>
      <c r="O30" s="49">
        <f>IF(O$18-L$18&lt;=$E$16,L$21/$E$16,0)</f>
        <v>35.472371414400001</v>
      </c>
      <c r="P30" s="49">
        <f>IF(P$18-L$18&lt;=$E$16,L$21/$E$16,0)</f>
        <v>35.472371414400001</v>
      </c>
      <c r="Q30" s="49">
        <f>IF(Q$18-L$18&lt;=$E$16,L$21/$E$16,0)</f>
        <v>35.472371414400001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7"/>
        <v>158.8254172156069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36.181818842688003</v>
      </c>
      <c r="O31" s="49">
        <f>IF(O$18-M$18&lt;=$E$16,M$21/$E$16,0)</f>
        <v>36.181818842688003</v>
      </c>
      <c r="P31" s="49">
        <f>IF(P$18-M$18&lt;=$E$16,M$21/$E$16,0)</f>
        <v>36.181818842688003</v>
      </c>
      <c r="Q31" s="49">
        <f>IF(Q$18-M$18&lt;=$E$16,M$21/$E$16,0)</f>
        <v>36.181818842688003</v>
      </c>
      <c r="R31" s="49">
        <f>IF(R$18-M$18&lt;=$E$16,M$21/$E$16,0)</f>
        <v>36.181818842688003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7"/>
        <v>162.00192555991904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36.905455219541764</v>
      </c>
      <c r="P32" s="49">
        <f>IF(P$18-N$18&lt;=$E$16,N$21/$E$16,0)</f>
        <v>36.905455219541764</v>
      </c>
      <c r="Q32" s="49">
        <f>IF(Q$18-N$18&lt;=$E$16,N$21/$E$16,0)</f>
        <v>36.905455219541764</v>
      </c>
      <c r="R32" s="49">
        <f>IF(R$18-N$18&lt;=$E$16,N$21/$E$16,0)</f>
        <v>36.905455219541764</v>
      </c>
      <c r="S32" s="49">
        <f>IF(S$18-N$18&lt;=$E$16,N$21/$E$16,0)</f>
        <v>36.905455219541764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7"/>
        <v>165.24196407111742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37.643564323932601</v>
      </c>
      <c r="Q33" s="49">
        <f>IF(Q$18-O$18&lt;=$E$16,O$21/$E$16,0)</f>
        <v>37.643564323932601</v>
      </c>
      <c r="R33" s="49">
        <f>IF(R$18-O$18&lt;=$E$16,O$21/$E$16,0)</f>
        <v>37.643564323932601</v>
      </c>
      <c r="S33" s="49">
        <f>IF(S$18-O$18&lt;=$E$16,O$21/$E$16,0)</f>
        <v>37.643564323932601</v>
      </c>
      <c r="T33" s="49">
        <f>IF(T$18-O$18&lt;=$E$16,O$21/$E$16,0)</f>
        <v>37.643564323932601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7"/>
        <v>168.5468033525398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38.396435610411253</v>
      </c>
      <c r="R34" s="49">
        <f>IF(R$18-P$18&lt;=$E$16,P$21/$E$16,0)</f>
        <v>38.396435610411253</v>
      </c>
      <c r="S34" s="49">
        <f>IF(S$18-P$18&lt;=$E$16,P$21/$E$16,0)</f>
        <v>38.396435610411253</v>
      </c>
      <c r="T34" s="49">
        <f>IF(T$18-P$18&lt;=$E$16,P$21/$E$16,0)</f>
        <v>38.396435610411253</v>
      </c>
      <c r="U34" s="49">
        <f>IF(U$18-P$18&lt;=$E$16,P$21/$E$16,0)</f>
        <v>38.396435610411253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7"/>
        <v>171.91773941959059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39.164364322619477</v>
      </c>
      <c r="S35" s="49">
        <f>IF(S$18-Q$18&lt;=$E$16,Q$21/$E$16,0)</f>
        <v>39.164364322619477</v>
      </c>
      <c r="T35" s="49">
        <f>IF(T$18-Q$18&lt;=$E$16,Q$21/$E$16,0)</f>
        <v>39.164364322619477</v>
      </c>
      <c r="U35" s="49">
        <f>IF(U$18-Q$18&lt;=$E$16,Q$21/$E$16,0)</f>
        <v>39.164364322619477</v>
      </c>
      <c r="V35" s="49">
        <f>IF(V$18-Q$18&lt;=$E$16,Q$21/$E$16,0)</f>
        <v>39.164364322619477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7"/>
        <v>175.35609420798241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39.947651609071869</v>
      </c>
      <c r="T36" s="49">
        <f>IF(T$18-R$18&lt;=$E$16,R$21/$E$16,0)</f>
        <v>39.947651609071869</v>
      </c>
      <c r="U36" s="49">
        <f>IF(U$18-R$18&lt;=$E$16,R$21/$E$16,0)</f>
        <v>39.947651609071869</v>
      </c>
      <c r="V36" s="49">
        <f>IF(V$18-R$18&lt;=$E$16,R$21/$E$16,0)</f>
        <v>39.947651609071869</v>
      </c>
      <c r="W36" s="49">
        <f>IF(W$18-R$18&lt;=$E$16,R$21/$E$16,0)</f>
        <v>39.947651609071869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7"/>
        <v>178.86321609214204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40.746604641253306</v>
      </c>
      <c r="U37" s="49">
        <f>IF(U$18-S$18&lt;=$E$16,S$21/$E$16,0)</f>
        <v>40.746604641253306</v>
      </c>
      <c r="V37" s="49">
        <f>IF(V$18-S$18&lt;=$E$16,S$21/$E$16,0)</f>
        <v>40.746604641253306</v>
      </c>
      <c r="W37" s="49">
        <f>IF(W$18-S$18&lt;=$E$16,S$21/$E$16,0)</f>
        <v>40.746604641253306</v>
      </c>
      <c r="X37" s="49">
        <f>IF(X$18-S$18&lt;=$E$16,S$21/$E$16,0)</f>
        <v>40.746604641253306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7"/>
        <v>182.44048041398489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41.561536734078373</v>
      </c>
      <c r="V38" s="49">
        <f>IF(V$18-T$18&lt;=$E$16,T$21/$E$16,0)</f>
        <v>41.561536734078373</v>
      </c>
      <c r="W38" s="49">
        <f>IF(W$18-T$18&lt;=$E$16,T$21/$E$16,0)</f>
        <v>41.561536734078373</v>
      </c>
      <c r="X38" s="49">
        <f>IF(X$18-T$18&lt;=$E$16,T$21/$E$16,0)</f>
        <v>41.561536734078373</v>
      </c>
      <c r="Y38" s="49">
        <f>IF(Y$18-T$18&lt;=$E$16,T$21/$E$16,0)</f>
        <v>41.561536734078373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7"/>
        <v>186.08929002226461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42.392767468759942</v>
      </c>
      <c r="W39" s="49">
        <f>IF(W$18-U$18&lt;=$E$16,U$21/$E$16,0)</f>
        <v>42.392767468759942</v>
      </c>
      <c r="X39" s="49">
        <f>IF(X$18-U$18&lt;=$E$16,U$21/$E$16,0)</f>
        <v>42.392767468759942</v>
      </c>
      <c r="Y39" s="49">
        <f>IF(Y$18-U$18&lt;=$E$16,U$21/$E$16,0)</f>
        <v>42.392767468759942</v>
      </c>
      <c r="Z39" s="49">
        <f>IF(Z$18-U$18&lt;=$E$16,U$21/$E$16,0)</f>
        <v>42.392767468759942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7"/>
        <v>189.81107582270988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43.240622818135137</v>
      </c>
      <c r="X40" s="49">
        <f>IF(X$18-V$18&lt;=$E$16,V$21/$E$16,0)</f>
        <v>43.240622818135137</v>
      </c>
      <c r="Y40" s="49">
        <f>IF(Y$18-V$18&lt;=$E$16,V$21/$E$16,0)</f>
        <v>43.240622818135137</v>
      </c>
      <c r="Z40" s="49">
        <f>IF(Z$18-V$18&lt;=$E$16,V$21/$E$16,0)</f>
        <v>43.240622818135137</v>
      </c>
      <c r="AA40" s="49">
        <f>IF(AA$18-V$18&lt;=$E$16,V$21/$E$16,0)</f>
        <v>43.240622818135137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7"/>
        <v>193.60729733916412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44.105435274497843</v>
      </c>
      <c r="Y41" s="49">
        <f>IF(Y$18-W$18&lt;=$E$16,W$21/$E$16,0)</f>
        <v>44.105435274497843</v>
      </c>
      <c r="Z41" s="49">
        <f>IF(Z$18-W$18&lt;=$E$16,W$21/$E$16,0)</f>
        <v>44.105435274497843</v>
      </c>
      <c r="AA41" s="49">
        <f>IF(AA$18-W$18&lt;=$E$16,W$21/$E$16,0)</f>
        <v>44.105435274497843</v>
      </c>
      <c r="AB41" s="49">
        <f>IF(AB$18-W$18&lt;=$E$16,W$21/$E$16,0)</f>
        <v>44.105435274497843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7"/>
        <v>197.47944328594735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44.987543979987798</v>
      </c>
      <c r="Z42" s="49">
        <f>IF(Z$18-X$18&lt;=$E$16,X$21/$E$16,0)</f>
        <v>44.987543979987798</v>
      </c>
      <c r="AA42" s="49">
        <f>IF(AA$18-X$18&lt;=$E$16,X$21/$E$16,0)</f>
        <v>44.987543979987798</v>
      </c>
      <c r="AB42" s="49">
        <f>IF(AB$18-X$18&lt;=$E$16,X$21/$E$16,0)</f>
        <v>44.987543979987798</v>
      </c>
      <c r="AC42" s="49">
        <f>IF(AC$18-X$18&lt;=$E$16,X$21/$E$16,0)</f>
        <v>44.987543979987798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7"/>
        <v>201.42903215166632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45.887294859587556</v>
      </c>
      <c r="AA43" s="54">
        <f>IF(AA$18-Y$18&lt;=$E$16,Y$21/$E$16,0)</f>
        <v>45.887294859587556</v>
      </c>
      <c r="AB43" s="54">
        <f>IF(AB$18-Y$18&lt;=$E$16,Y$21/$E$16,0)</f>
        <v>45.887294859587556</v>
      </c>
      <c r="AC43" s="54">
        <f>IF(AC$18-Y$18&lt;=$E$16,Y$21/$E$16,0)</f>
        <v>45.887294859587556</v>
      </c>
      <c r="AD43" s="54">
        <f>IF(AD$18-Y$18&lt;=$E$16,Y$21/$E$16,0)</f>
        <v>45.887294859587556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1677.7472068864909</v>
      </c>
      <c r="F44" s="49">
        <f t="shared" ref="F44:S44" si="8">SUM(F24:F43)</f>
        <v>0</v>
      </c>
      <c r="G44" s="49">
        <f t="shared" si="8"/>
        <v>28.451999999999998</v>
      </c>
      <c r="H44" s="49">
        <f t="shared" si="8"/>
        <v>58.216439999999999</v>
      </c>
      <c r="I44" s="49">
        <f t="shared" si="8"/>
        <v>89.356738800000002</v>
      </c>
      <c r="J44" s="49">
        <f t="shared" si="8"/>
        <v>121.9394422</v>
      </c>
      <c r="K44" s="49">
        <f t="shared" si="8"/>
        <v>156.03437819999999</v>
      </c>
      <c r="L44" s="49">
        <f t="shared" si="8"/>
        <v>162.35921292</v>
      </c>
      <c r="M44" s="49">
        <f t="shared" si="8"/>
        <v>168.06714433439998</v>
      </c>
      <c r="N44" s="49">
        <f t="shared" si="8"/>
        <v>173.10866437708802</v>
      </c>
      <c r="O44" s="49">
        <f t="shared" si="8"/>
        <v>177.43141619662975</v>
      </c>
      <c r="P44" s="49">
        <f t="shared" si="8"/>
        <v>180.98004452056236</v>
      </c>
      <c r="Q44" s="49">
        <f t="shared" si="8"/>
        <v>184.59964541097364</v>
      </c>
      <c r="R44" s="49">
        <f t="shared" si="8"/>
        <v>188.29163831919311</v>
      </c>
      <c r="S44" s="49">
        <f t="shared" si="8"/>
        <v>192.05747108557696</v>
      </c>
      <c r="T44" s="49">
        <f>SUM(T24:T43)</f>
        <v>195.89862050728848</v>
      </c>
      <c r="U44" s="49">
        <f t="shared" ref="U44:AO44" si="9">SUM(U24:U43)</f>
        <v>199.81659291743426</v>
      </c>
      <c r="V44" s="49">
        <f t="shared" si="9"/>
        <v>203.81292477578296</v>
      </c>
      <c r="W44" s="49">
        <f t="shared" si="9"/>
        <v>207.88918327129863</v>
      </c>
      <c r="X44" s="49">
        <f t="shared" si="9"/>
        <v>212.04696693672457</v>
      </c>
      <c r="Y44" s="49">
        <f t="shared" si="9"/>
        <v>216.28790627545911</v>
      </c>
      <c r="Z44" s="49">
        <f t="shared" si="9"/>
        <v>220.61366440096828</v>
      </c>
      <c r="AA44" s="49">
        <f t="shared" si="9"/>
        <v>178.22089693220835</v>
      </c>
      <c r="AB44" s="49">
        <f t="shared" si="9"/>
        <v>134.98027411407321</v>
      </c>
      <c r="AC44" s="49">
        <f t="shared" si="9"/>
        <v>90.874838839575347</v>
      </c>
      <c r="AD44" s="49">
        <f t="shared" si="9"/>
        <v>45.887294859587556</v>
      </c>
      <c r="AE44" s="49">
        <f t="shared" si="9"/>
        <v>0</v>
      </c>
      <c r="AF44" s="49">
        <f t="shared" si="9"/>
        <v>0</v>
      </c>
      <c r="AG44" s="49">
        <f t="shared" si="9"/>
        <v>0</v>
      </c>
      <c r="AH44" s="49">
        <f t="shared" si="9"/>
        <v>0</v>
      </c>
      <c r="AI44" s="49">
        <f t="shared" si="9"/>
        <v>0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45</v>
      </c>
      <c r="E48" s="48">
        <f t="shared" ref="E48:E53" si="11">NPV($E$15,F48:AO48)*(1+$E$15)</f>
        <v>1794.6553714414547</v>
      </c>
      <c r="F48" s="53"/>
      <c r="G48" s="53">
        <f t="shared" ref="G48:AO48" si="12">G44</f>
        <v>28.451999999999998</v>
      </c>
      <c r="H48" s="53">
        <f t="shared" si="12"/>
        <v>58.216439999999999</v>
      </c>
      <c r="I48" s="53">
        <f t="shared" si="12"/>
        <v>89.356738800000002</v>
      </c>
      <c r="J48" s="53">
        <f t="shared" si="12"/>
        <v>121.9394422</v>
      </c>
      <c r="K48" s="53">
        <f t="shared" si="12"/>
        <v>156.03437819999999</v>
      </c>
      <c r="L48" s="53">
        <f t="shared" si="12"/>
        <v>162.35921292</v>
      </c>
      <c r="M48" s="53">
        <f t="shared" si="12"/>
        <v>168.06714433439998</v>
      </c>
      <c r="N48" s="53">
        <f t="shared" si="12"/>
        <v>173.10866437708802</v>
      </c>
      <c r="O48" s="53">
        <f t="shared" si="12"/>
        <v>177.43141619662975</v>
      </c>
      <c r="P48" s="53">
        <f t="shared" si="12"/>
        <v>180.98004452056236</v>
      </c>
      <c r="Q48" s="53">
        <f t="shared" si="12"/>
        <v>184.59964541097364</v>
      </c>
      <c r="R48" s="53">
        <f t="shared" si="12"/>
        <v>188.29163831919311</v>
      </c>
      <c r="S48" s="53">
        <f t="shared" si="12"/>
        <v>192.05747108557696</v>
      </c>
      <c r="T48" s="53">
        <f t="shared" si="12"/>
        <v>195.89862050728848</v>
      </c>
      <c r="U48" s="53">
        <f t="shared" si="12"/>
        <v>199.81659291743426</v>
      </c>
      <c r="V48" s="53">
        <f t="shared" si="12"/>
        <v>203.81292477578296</v>
      </c>
      <c r="W48" s="53">
        <f t="shared" si="12"/>
        <v>207.88918327129863</v>
      </c>
      <c r="X48" s="53">
        <f t="shared" si="12"/>
        <v>212.04696693672457</v>
      </c>
      <c r="Y48" s="53">
        <f t="shared" si="12"/>
        <v>216.28790627545911</v>
      </c>
      <c r="Z48" s="53">
        <f t="shared" si="12"/>
        <v>220.61366440096828</v>
      </c>
      <c r="AA48" s="53">
        <f t="shared" si="12"/>
        <v>178.22089693220835</v>
      </c>
      <c r="AB48" s="53">
        <f t="shared" si="12"/>
        <v>134.98027411407321</v>
      </c>
      <c r="AC48" s="53">
        <f t="shared" si="12"/>
        <v>90.874838839575347</v>
      </c>
      <c r="AD48" s="53">
        <f t="shared" si="12"/>
        <v>45.887294859587556</v>
      </c>
      <c r="AE48" s="53">
        <f t="shared" si="12"/>
        <v>0</v>
      </c>
      <c r="AF48" s="53">
        <f t="shared" si="12"/>
        <v>0</v>
      </c>
      <c r="AG48" s="53">
        <f t="shared" si="12"/>
        <v>0</v>
      </c>
      <c r="AH48" s="53">
        <f t="shared" si="12"/>
        <v>0</v>
      </c>
      <c r="AI48" s="53">
        <f t="shared" si="12"/>
        <v>0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14" t="s">
        <v>78</v>
      </c>
      <c r="E49" s="115">
        <f t="shared" si="11"/>
        <v>144.00695779062232</v>
      </c>
      <c r="F49" s="114"/>
      <c r="G49" s="116">
        <f t="shared" ref="G49:AO49" si="13">F$22*$H10</f>
        <v>3.6418559999999998</v>
      </c>
      <c r="H49" s="116">
        <f t="shared" si="13"/>
        <v>6.7233331200000004</v>
      </c>
      <c r="I49" s="116">
        <f t="shared" si="13"/>
        <v>9.2189505024000002</v>
      </c>
      <c r="J49" s="116">
        <f t="shared" si="13"/>
        <v>11.102004024320001</v>
      </c>
      <c r="K49" s="116">
        <f t="shared" si="13"/>
        <v>12.344506112000001</v>
      </c>
      <c r="L49" s="116">
        <f t="shared" si="13"/>
        <v>12.801460874240002</v>
      </c>
      <c r="M49" s="116">
        <f t="shared" si="13"/>
        <v>13.185528564531202</v>
      </c>
      <c r="N49" s="116">
        <f t="shared" si="13"/>
        <v>13.514282481434627</v>
      </c>
      <c r="O49" s="116">
        <f t="shared" si="13"/>
        <v>13.806598941482523</v>
      </c>
      <c r="P49" s="116">
        <f t="shared" si="13"/>
        <v>14.082730920312176</v>
      </c>
      <c r="Q49" s="116">
        <f t="shared" si="13"/>
        <v>14.36438553871842</v>
      </c>
      <c r="R49" s="116">
        <f t="shared" si="13"/>
        <v>14.65167324949279</v>
      </c>
      <c r="S49" s="116">
        <f t="shared" si="13"/>
        <v>14.944706714482644</v>
      </c>
      <c r="T49" s="116">
        <f t="shared" si="13"/>
        <v>15.243600848772296</v>
      </c>
      <c r="U49" s="116">
        <f t="shared" si="13"/>
        <v>15.548472865747742</v>
      </c>
      <c r="V49" s="116">
        <f t="shared" si="13"/>
        <v>15.859442323062698</v>
      </c>
      <c r="W49" s="116">
        <f t="shared" si="13"/>
        <v>16.176631169523951</v>
      </c>
      <c r="X49" s="116">
        <f t="shared" si="13"/>
        <v>16.500163792914428</v>
      </c>
      <c r="Y49" s="116">
        <f t="shared" si="13"/>
        <v>16.830167068772717</v>
      </c>
      <c r="Z49" s="116">
        <f t="shared" si="13"/>
        <v>17.166770410148171</v>
      </c>
      <c r="AA49" s="116">
        <f t="shared" si="13"/>
        <v>11.519060601483384</v>
      </c>
      <c r="AB49" s="116">
        <f t="shared" si="13"/>
        <v>6.9566056400188492</v>
      </c>
      <c r="AC49" s="116">
        <f t="shared" si="13"/>
        <v>3.5011106226985751</v>
      </c>
      <c r="AD49" s="116">
        <f t="shared" si="13"/>
        <v>1.1747147484054463</v>
      </c>
      <c r="AE49" s="116">
        <f t="shared" si="13"/>
        <v>4.7293724492192274E-15</v>
      </c>
      <c r="AF49" s="116">
        <f t="shared" si="13"/>
        <v>4.7293724492192274E-15</v>
      </c>
      <c r="AG49" s="116">
        <f t="shared" si="13"/>
        <v>4.7293724492192274E-15</v>
      </c>
      <c r="AH49" s="116">
        <f t="shared" si="13"/>
        <v>4.7293724492192274E-15</v>
      </c>
      <c r="AI49" s="116">
        <f t="shared" si="13"/>
        <v>4.7293724492192274E-15</v>
      </c>
      <c r="AJ49" s="116">
        <f t="shared" si="13"/>
        <v>4.7293724492192274E-15</v>
      </c>
      <c r="AK49" s="116">
        <f t="shared" si="13"/>
        <v>4.7293724492192274E-15</v>
      </c>
      <c r="AL49" s="116">
        <f t="shared" si="13"/>
        <v>4.7293724492192274E-15</v>
      </c>
      <c r="AM49" s="116">
        <f t="shared" si="13"/>
        <v>4.7293724492192274E-15</v>
      </c>
      <c r="AN49" s="116">
        <f t="shared" si="13"/>
        <v>4.7293724492192274E-15</v>
      </c>
      <c r="AO49" s="116">
        <f t="shared" si="13"/>
        <v>4.7293724492192274E-15</v>
      </c>
    </row>
    <row r="50" spans="3:41" x14ac:dyDescent="0.3">
      <c r="D50" s="117" t="s">
        <v>126</v>
      </c>
      <c r="E50" s="118">
        <f t="shared" si="11"/>
        <v>182.25880595375637</v>
      </c>
      <c r="F50" s="119"/>
      <c r="G50" s="120">
        <f t="shared" ref="G50:AO50" si="14">F$22*$H11</f>
        <v>4.6092239999999993</v>
      </c>
      <c r="H50" s="120">
        <f t="shared" si="14"/>
        <v>8.5092184799999995</v>
      </c>
      <c r="I50" s="120">
        <f t="shared" si="14"/>
        <v>11.667734229599999</v>
      </c>
      <c r="J50" s="120">
        <f t="shared" si="14"/>
        <v>14.05097384328</v>
      </c>
      <c r="K50" s="120">
        <f t="shared" si="14"/>
        <v>15.623515547999999</v>
      </c>
      <c r="L50" s="120">
        <f t="shared" si="14"/>
        <v>16.20184891896</v>
      </c>
      <c r="M50" s="120">
        <f t="shared" si="14"/>
        <v>16.687934589484801</v>
      </c>
      <c r="N50" s="120">
        <f t="shared" si="14"/>
        <v>17.1040137655657</v>
      </c>
      <c r="O50" s="120">
        <f t="shared" si="14"/>
        <v>17.473976785313816</v>
      </c>
      <c r="P50" s="120">
        <f t="shared" si="14"/>
        <v>17.823456321020096</v>
      </c>
      <c r="Q50" s="120">
        <f t="shared" si="14"/>
        <v>18.179925447440496</v>
      </c>
      <c r="R50" s="120">
        <f t="shared" si="14"/>
        <v>18.543523956389308</v>
      </c>
      <c r="S50" s="120">
        <f t="shared" si="14"/>
        <v>18.914394435517096</v>
      </c>
      <c r="T50" s="120">
        <f t="shared" si="14"/>
        <v>19.292682324227435</v>
      </c>
      <c r="U50" s="120">
        <f t="shared" si="14"/>
        <v>19.678535970711984</v>
      </c>
      <c r="V50" s="120">
        <f t="shared" si="14"/>
        <v>20.072106690126226</v>
      </c>
      <c r="W50" s="120">
        <f t="shared" si="14"/>
        <v>20.473548823928748</v>
      </c>
      <c r="X50" s="120">
        <f t="shared" si="14"/>
        <v>20.883019800407322</v>
      </c>
      <c r="Y50" s="120">
        <f t="shared" si="14"/>
        <v>21.300680196415467</v>
      </c>
      <c r="Z50" s="120">
        <f t="shared" si="14"/>
        <v>21.726693800343778</v>
      </c>
      <c r="AA50" s="120">
        <f t="shared" si="14"/>
        <v>14.578811073752405</v>
      </c>
      <c r="AB50" s="120">
        <f t="shared" si="14"/>
        <v>8.804454013148856</v>
      </c>
      <c r="AC50" s="120">
        <f t="shared" si="14"/>
        <v>4.4310931318528839</v>
      </c>
      <c r="AD50" s="120">
        <f t="shared" si="14"/>
        <v>1.4867483534506427</v>
      </c>
      <c r="AE50" s="120">
        <f t="shared" si="14"/>
        <v>5.9856120060430834E-15</v>
      </c>
      <c r="AF50" s="120">
        <f t="shared" si="14"/>
        <v>5.9856120060430834E-15</v>
      </c>
      <c r="AG50" s="120">
        <f t="shared" si="14"/>
        <v>5.9856120060430834E-15</v>
      </c>
      <c r="AH50" s="120">
        <f t="shared" si="14"/>
        <v>5.9856120060430834E-15</v>
      </c>
      <c r="AI50" s="120">
        <f t="shared" si="14"/>
        <v>5.9856120060430834E-15</v>
      </c>
      <c r="AJ50" s="120">
        <f t="shared" si="14"/>
        <v>5.9856120060430834E-15</v>
      </c>
      <c r="AK50" s="120">
        <f t="shared" si="14"/>
        <v>5.9856120060430834E-15</v>
      </c>
      <c r="AL50" s="120">
        <f t="shared" si="14"/>
        <v>5.9856120060430834E-15</v>
      </c>
      <c r="AM50" s="120">
        <f t="shared" si="14"/>
        <v>5.9856120060430834E-15</v>
      </c>
      <c r="AN50" s="120">
        <f t="shared" si="14"/>
        <v>5.9856120060430834E-15</v>
      </c>
      <c r="AO50" s="120">
        <f t="shared" si="14"/>
        <v>5.9856120060430834E-15</v>
      </c>
    </row>
    <row r="51" spans="3:41" x14ac:dyDescent="0.3">
      <c r="D51" s="34" t="s">
        <v>79</v>
      </c>
      <c r="E51" s="48">
        <f t="shared" si="11"/>
        <v>326.26576374437855</v>
      </c>
      <c r="F51" s="42"/>
      <c r="G51" s="42">
        <f>SUM(G49:G50)</f>
        <v>8.2510799999999982</v>
      </c>
      <c r="H51" s="42">
        <f t="shared" ref="H51:AO51" si="15">SUM(H49:H50)</f>
        <v>15.232551600000001</v>
      </c>
      <c r="I51" s="42">
        <f t="shared" si="15"/>
        <v>20.886684731999999</v>
      </c>
      <c r="J51" s="42">
        <f t="shared" si="15"/>
        <v>25.152977867600001</v>
      </c>
      <c r="K51" s="42">
        <f t="shared" si="15"/>
        <v>27.968021659999998</v>
      </c>
      <c r="L51" s="42">
        <f t="shared" si="15"/>
        <v>29.003309793200003</v>
      </c>
      <c r="M51" s="42">
        <f t="shared" si="15"/>
        <v>29.873463154016001</v>
      </c>
      <c r="N51" s="42">
        <f t="shared" si="15"/>
        <v>30.618296247000327</v>
      </c>
      <c r="O51" s="42">
        <f t="shared" si="15"/>
        <v>31.280575726796339</v>
      </c>
      <c r="P51" s="42">
        <f t="shared" si="15"/>
        <v>31.906187241332272</v>
      </c>
      <c r="Q51" s="42">
        <f t="shared" si="15"/>
        <v>32.544310986158919</v>
      </c>
      <c r="R51" s="42">
        <f t="shared" si="15"/>
        <v>33.195197205882096</v>
      </c>
      <c r="S51" s="42">
        <f t="shared" si="15"/>
        <v>33.859101149999738</v>
      </c>
      <c r="T51" s="42">
        <f t="shared" si="15"/>
        <v>34.536283172999731</v>
      </c>
      <c r="U51" s="42">
        <f t="shared" si="15"/>
        <v>35.227008836459724</v>
      </c>
      <c r="V51" s="42">
        <f t="shared" si="15"/>
        <v>35.931549013188928</v>
      </c>
      <c r="W51" s="42">
        <f t="shared" si="15"/>
        <v>36.650179993452696</v>
      </c>
      <c r="X51" s="42">
        <f t="shared" si="15"/>
        <v>37.383183593321746</v>
      </c>
      <c r="Y51" s="42">
        <f t="shared" si="15"/>
        <v>38.13084726518818</v>
      </c>
      <c r="Z51" s="42">
        <f t="shared" si="15"/>
        <v>38.893464210491949</v>
      </c>
      <c r="AA51" s="42">
        <f t="shared" si="15"/>
        <v>26.097871675235787</v>
      </c>
      <c r="AB51" s="42">
        <f t="shared" si="15"/>
        <v>15.761059653167706</v>
      </c>
      <c r="AC51" s="42">
        <f t="shared" si="15"/>
        <v>7.932203754551459</v>
      </c>
      <c r="AD51" s="42">
        <f t="shared" si="15"/>
        <v>2.6614631018560893</v>
      </c>
      <c r="AE51" s="42">
        <f t="shared" si="15"/>
        <v>1.0714984455262311E-14</v>
      </c>
      <c r="AF51" s="42">
        <f t="shared" si="15"/>
        <v>1.0714984455262311E-14</v>
      </c>
      <c r="AG51" s="42">
        <f t="shared" si="15"/>
        <v>1.0714984455262311E-14</v>
      </c>
      <c r="AH51" s="42">
        <f t="shared" si="15"/>
        <v>1.0714984455262311E-14</v>
      </c>
      <c r="AI51" s="42">
        <f t="shared" si="15"/>
        <v>1.0714984455262311E-14</v>
      </c>
      <c r="AJ51" s="42">
        <f t="shared" si="15"/>
        <v>1.0714984455262311E-14</v>
      </c>
      <c r="AK51" s="42">
        <f t="shared" si="15"/>
        <v>1.0714984455262311E-14</v>
      </c>
      <c r="AL51" s="42">
        <f t="shared" si="15"/>
        <v>1.0714984455262311E-14</v>
      </c>
      <c r="AM51" s="42">
        <f t="shared" si="15"/>
        <v>1.0714984455262311E-14</v>
      </c>
      <c r="AN51" s="42">
        <f t="shared" si="15"/>
        <v>1.0714984455262311E-14</v>
      </c>
      <c r="AO51" s="42">
        <f t="shared" si="15"/>
        <v>1.0714984455262311E-14</v>
      </c>
    </row>
    <row r="52" spans="3:41" x14ac:dyDescent="0.3">
      <c r="D52" s="45" t="s">
        <v>46</v>
      </c>
      <c r="E52" s="50">
        <f>NPV($E$15,F52:AO52)*(1+$E$15)</f>
        <v>65.712358609177429</v>
      </c>
      <c r="F52" s="55"/>
      <c r="G52" s="55">
        <f t="shared" ref="G52:AO52" si="16">G50*($H$14-1)</f>
        <v>1.6618290612244893</v>
      </c>
      <c r="H52" s="55">
        <f t="shared" si="16"/>
        <v>3.0679495199999995</v>
      </c>
      <c r="I52" s="55">
        <f t="shared" si="16"/>
        <v>4.2067341099918361</v>
      </c>
      <c r="J52" s="55">
        <f t="shared" si="16"/>
        <v>5.0659973720669376</v>
      </c>
      <c r="K52" s="55">
        <f t="shared" si="16"/>
        <v>5.6329681907755091</v>
      </c>
      <c r="L52" s="55">
        <f t="shared" si="16"/>
        <v>5.841482943570611</v>
      </c>
      <c r="M52" s="55">
        <f t="shared" si="16"/>
        <v>6.016738321378873</v>
      </c>
      <c r="N52" s="55">
        <f t="shared" si="16"/>
        <v>6.1667532624148436</v>
      </c>
      <c r="O52" s="55">
        <f t="shared" si="16"/>
        <v>6.3001412899430758</v>
      </c>
      <c r="P52" s="55">
        <f t="shared" si="16"/>
        <v>6.4261441157419386</v>
      </c>
      <c r="Q52" s="55">
        <f t="shared" si="16"/>
        <v>6.5546669980567769</v>
      </c>
      <c r="R52" s="55">
        <f t="shared" si="16"/>
        <v>6.6857603380179125</v>
      </c>
      <c r="S52" s="55">
        <f t="shared" si="16"/>
        <v>6.819475544778272</v>
      </c>
      <c r="T52" s="55">
        <f t="shared" si="16"/>
        <v>6.9558650556738364</v>
      </c>
      <c r="U52" s="55">
        <f t="shared" si="16"/>
        <v>7.0949823567873134</v>
      </c>
      <c r="V52" s="55">
        <f t="shared" si="16"/>
        <v>7.2368820039230606</v>
      </c>
      <c r="W52" s="55">
        <f t="shared" si="16"/>
        <v>7.3816196440015203</v>
      </c>
      <c r="X52" s="55">
        <f t="shared" si="16"/>
        <v>7.5292520368815508</v>
      </c>
      <c r="Y52" s="55">
        <f t="shared" si="16"/>
        <v>7.6798370776191813</v>
      </c>
      <c r="Z52" s="55">
        <f t="shared" si="16"/>
        <v>7.8334338191715656</v>
      </c>
      <c r="AA52" s="55">
        <f t="shared" si="16"/>
        <v>5.2563060333937237</v>
      </c>
      <c r="AB52" s="55">
        <f t="shared" si="16"/>
        <v>3.1743949843325803</v>
      </c>
      <c r="AC52" s="55">
        <f t="shared" si="16"/>
        <v>1.5976050067224681</v>
      </c>
      <c r="AD52" s="55">
        <f t="shared" si="16"/>
        <v>0.53603852199240853</v>
      </c>
      <c r="AE52" s="55">
        <f t="shared" si="16"/>
        <v>2.1580777980971659E-15</v>
      </c>
      <c r="AF52" s="55">
        <f t="shared" si="16"/>
        <v>2.1580777980971659E-15</v>
      </c>
      <c r="AG52" s="55">
        <f t="shared" si="16"/>
        <v>2.1580777980971659E-15</v>
      </c>
      <c r="AH52" s="55">
        <f t="shared" si="16"/>
        <v>2.1580777980971659E-15</v>
      </c>
      <c r="AI52" s="55">
        <f t="shared" si="16"/>
        <v>2.1580777980971659E-15</v>
      </c>
      <c r="AJ52" s="55">
        <f t="shared" si="16"/>
        <v>2.1580777980971659E-15</v>
      </c>
      <c r="AK52" s="55">
        <f t="shared" si="16"/>
        <v>2.1580777980971659E-15</v>
      </c>
      <c r="AL52" s="55">
        <f t="shared" si="16"/>
        <v>2.1580777980971659E-15</v>
      </c>
      <c r="AM52" s="55">
        <f t="shared" si="16"/>
        <v>2.1580777980971659E-15</v>
      </c>
      <c r="AN52" s="55">
        <f t="shared" si="16"/>
        <v>2.1580777980971659E-15</v>
      </c>
      <c r="AO52" s="55">
        <f t="shared" si="16"/>
        <v>2.1580777980971659E-15</v>
      </c>
    </row>
    <row r="53" spans="3:41" x14ac:dyDescent="0.3">
      <c r="D53" s="123" t="s">
        <v>52</v>
      </c>
      <c r="E53" s="124">
        <f t="shared" si="11"/>
        <v>2044.1909321857265</v>
      </c>
      <c r="F53" s="125">
        <f>SUM(F48,F51,F47,F52)</f>
        <v>0</v>
      </c>
      <c r="G53" s="125">
        <f t="shared" ref="G53:AO53" si="17">SUM(G48,G51,G47,G52)</f>
        <v>38.364909061224488</v>
      </c>
      <c r="H53" s="125">
        <f t="shared" si="17"/>
        <v>76.516941119999998</v>
      </c>
      <c r="I53" s="125">
        <f t="shared" si="17"/>
        <v>114.45015764199185</v>
      </c>
      <c r="J53" s="125">
        <f t="shared" si="17"/>
        <v>152.15841743966695</v>
      </c>
      <c r="K53" s="125">
        <f t="shared" si="17"/>
        <v>189.6353680507755</v>
      </c>
      <c r="L53" s="125">
        <f t="shared" si="17"/>
        <v>197.20400565677062</v>
      </c>
      <c r="M53" s="125">
        <f t="shared" si="17"/>
        <v>203.95734580979487</v>
      </c>
      <c r="N53" s="125">
        <f t="shared" si="17"/>
        <v>209.89371388650318</v>
      </c>
      <c r="O53" s="125">
        <f t="shared" si="17"/>
        <v>215.01213321336917</v>
      </c>
      <c r="P53" s="125">
        <f t="shared" si="17"/>
        <v>219.31237587763658</v>
      </c>
      <c r="Q53" s="125">
        <f t="shared" si="17"/>
        <v>223.69862339518934</v>
      </c>
      <c r="R53" s="125">
        <f t="shared" si="17"/>
        <v>228.17259586309311</v>
      </c>
      <c r="S53" s="125">
        <f t="shared" si="17"/>
        <v>232.73604778035497</v>
      </c>
      <c r="T53" s="125">
        <f t="shared" si="17"/>
        <v>237.39076873596204</v>
      </c>
      <c r="U53" s="125">
        <f t="shared" si="17"/>
        <v>242.13858411068131</v>
      </c>
      <c r="V53" s="125">
        <f t="shared" si="17"/>
        <v>246.98135579289496</v>
      </c>
      <c r="W53" s="125">
        <f t="shared" si="17"/>
        <v>251.92098290875285</v>
      </c>
      <c r="X53" s="125">
        <f t="shared" si="17"/>
        <v>256.95940256692785</v>
      </c>
      <c r="Y53" s="125">
        <f t="shared" si="17"/>
        <v>262.09859061826648</v>
      </c>
      <c r="Z53" s="125">
        <f t="shared" si="17"/>
        <v>267.34056243063179</v>
      </c>
      <c r="AA53" s="125">
        <f t="shared" si="17"/>
        <v>209.57507464083784</v>
      </c>
      <c r="AB53" s="125">
        <f t="shared" si="17"/>
        <v>153.91572875157351</v>
      </c>
      <c r="AC53" s="125">
        <f t="shared" si="17"/>
        <v>100.40464760084929</v>
      </c>
      <c r="AD53" s="125">
        <f t="shared" si="17"/>
        <v>49.084796483436051</v>
      </c>
      <c r="AE53" s="125">
        <f t="shared" si="17"/>
        <v>1.2873062253359477E-14</v>
      </c>
      <c r="AF53" s="125">
        <f t="shared" si="17"/>
        <v>1.2873062253359477E-14</v>
      </c>
      <c r="AG53" s="125">
        <f t="shared" si="17"/>
        <v>1.2873062253359477E-14</v>
      </c>
      <c r="AH53" s="125">
        <f t="shared" si="17"/>
        <v>1.2873062253359477E-14</v>
      </c>
      <c r="AI53" s="125">
        <f t="shared" si="17"/>
        <v>1.2873062253359477E-14</v>
      </c>
      <c r="AJ53" s="125">
        <f t="shared" si="17"/>
        <v>1.2873062253359477E-14</v>
      </c>
      <c r="AK53" s="125">
        <f t="shared" si="17"/>
        <v>1.2873062253359477E-14</v>
      </c>
      <c r="AL53" s="125">
        <f t="shared" si="17"/>
        <v>1.2873062253359477E-14</v>
      </c>
      <c r="AM53" s="125">
        <f t="shared" si="17"/>
        <v>1.2873062253359477E-14</v>
      </c>
      <c r="AN53" s="125">
        <f t="shared" si="17"/>
        <v>1.2873062253359477E-14</v>
      </c>
      <c r="AO53" s="125">
        <f t="shared" si="17"/>
        <v>1.2873062253359477E-14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6.6934418019579369E-13</v>
      </c>
      <c r="F55" s="49">
        <f t="shared" ref="F55:AO55" si="18">-F8+F53</f>
        <v>-142.26</v>
      </c>
      <c r="G55" s="49">
        <f t="shared" si="18"/>
        <v>-110.45729093877551</v>
      </c>
      <c r="H55" s="49">
        <f t="shared" si="18"/>
        <v>-79.184552879999998</v>
      </c>
      <c r="I55" s="49">
        <f t="shared" si="18"/>
        <v>-48.463359358008162</v>
      </c>
      <c r="J55" s="49">
        <f t="shared" si="18"/>
        <v>-18.316262560333058</v>
      </c>
      <c r="K55" s="49">
        <f t="shared" si="18"/>
        <v>15.7511944507755</v>
      </c>
      <c r="L55" s="49">
        <f t="shared" si="18"/>
        <v>19.842148584770626</v>
      </c>
      <c r="M55" s="49">
        <f t="shared" si="18"/>
        <v>23.048251596354874</v>
      </c>
      <c r="N55" s="49">
        <f t="shared" si="18"/>
        <v>25.366437788794371</v>
      </c>
      <c r="O55" s="49">
        <f t="shared" si="18"/>
        <v>26.794311593706169</v>
      </c>
      <c r="P55" s="49">
        <f t="shared" si="18"/>
        <v>27.330197825580314</v>
      </c>
      <c r="Q55" s="49">
        <f t="shared" si="18"/>
        <v>27.876801782091945</v>
      </c>
      <c r="R55" s="49">
        <f t="shared" si="18"/>
        <v>28.434337817733763</v>
      </c>
      <c r="S55" s="49">
        <f t="shared" si="18"/>
        <v>29.003024574088442</v>
      </c>
      <c r="T55" s="49">
        <f t="shared" si="18"/>
        <v>29.583085065570174</v>
      </c>
      <c r="U55" s="49">
        <f t="shared" si="18"/>
        <v>30.174746766881611</v>
      </c>
      <c r="V55" s="49">
        <f t="shared" si="18"/>
        <v>30.778241702219276</v>
      </c>
      <c r="W55" s="49">
        <f t="shared" si="18"/>
        <v>31.393806536263639</v>
      </c>
      <c r="X55" s="49">
        <f t="shared" si="18"/>
        <v>32.021682666988852</v>
      </c>
      <c r="Y55" s="49">
        <f t="shared" si="18"/>
        <v>32.662116320328693</v>
      </c>
      <c r="Z55" s="49">
        <f t="shared" si="18"/>
        <v>267.34056243063179</v>
      </c>
      <c r="AA55" s="49">
        <f t="shared" si="18"/>
        <v>209.57507464083784</v>
      </c>
      <c r="AB55" s="49">
        <f t="shared" si="18"/>
        <v>153.91572875157351</v>
      </c>
      <c r="AC55" s="49">
        <f t="shared" si="18"/>
        <v>100.40464760084929</v>
      </c>
      <c r="AD55" s="49">
        <f t="shared" si="18"/>
        <v>49.084796483436051</v>
      </c>
      <c r="AE55" s="49">
        <f t="shared" si="18"/>
        <v>1.2873062253359477E-14</v>
      </c>
      <c r="AF55" s="49">
        <f t="shared" si="18"/>
        <v>1.2873062253359477E-14</v>
      </c>
      <c r="AG55" s="49">
        <f t="shared" si="18"/>
        <v>1.2873062253359477E-14</v>
      </c>
      <c r="AH55" s="49">
        <f t="shared" si="18"/>
        <v>1.2873062253359477E-14</v>
      </c>
      <c r="AI55" s="49">
        <f t="shared" si="18"/>
        <v>1.2873062253359477E-14</v>
      </c>
      <c r="AJ55" s="49">
        <f t="shared" si="18"/>
        <v>1.2873062253359477E-14</v>
      </c>
      <c r="AK55" s="49">
        <f t="shared" si="18"/>
        <v>1.2873062253359477E-14</v>
      </c>
      <c r="AL55" s="49">
        <f t="shared" si="18"/>
        <v>1.2873062253359477E-14</v>
      </c>
      <c r="AM55" s="49">
        <f t="shared" si="18"/>
        <v>1.2873062253359477E-14</v>
      </c>
      <c r="AN55" s="49">
        <f t="shared" si="18"/>
        <v>1.2873062253359477E-14</v>
      </c>
      <c r="AO55" s="49">
        <f t="shared" si="18"/>
        <v>1.2873062253359477E-14</v>
      </c>
    </row>
    <row r="56" spans="3:41" x14ac:dyDescent="0.3">
      <c r="C56" s="34"/>
      <c r="D56" s="34" t="s">
        <v>53</v>
      </c>
      <c r="F56" s="49">
        <f>F22</f>
        <v>142.26</v>
      </c>
      <c r="G56" s="49">
        <f t="shared" ref="G56:AO56" si="19">G22</f>
        <v>262.6302</v>
      </c>
      <c r="H56" s="49">
        <f t="shared" si="19"/>
        <v>360.11525399999999</v>
      </c>
      <c r="I56" s="49">
        <f t="shared" si="19"/>
        <v>433.67203219999999</v>
      </c>
      <c r="J56" s="49">
        <f t="shared" si="19"/>
        <v>482.20726999999999</v>
      </c>
      <c r="K56" s="49">
        <f t="shared" si="19"/>
        <v>500.05706540000006</v>
      </c>
      <c r="L56" s="49">
        <f t="shared" si="19"/>
        <v>515.05970955200007</v>
      </c>
      <c r="M56" s="49">
        <f t="shared" si="19"/>
        <v>527.90165943104012</v>
      </c>
      <c r="N56" s="49">
        <f t="shared" si="19"/>
        <v>539.32027115166102</v>
      </c>
      <c r="O56" s="49">
        <f t="shared" si="19"/>
        <v>550.10667657469435</v>
      </c>
      <c r="P56" s="49">
        <f t="shared" si="19"/>
        <v>561.10881010618823</v>
      </c>
      <c r="Q56" s="49">
        <f t="shared" si="19"/>
        <v>572.33098630831205</v>
      </c>
      <c r="R56" s="49">
        <f t="shared" si="19"/>
        <v>583.77760603447825</v>
      </c>
      <c r="S56" s="49">
        <f t="shared" si="19"/>
        <v>595.45315815516778</v>
      </c>
      <c r="T56" s="49">
        <f t="shared" si="19"/>
        <v>607.36222131827117</v>
      </c>
      <c r="U56" s="49">
        <f t="shared" si="19"/>
        <v>619.5094657446366</v>
      </c>
      <c r="V56" s="49">
        <f t="shared" si="19"/>
        <v>631.89965505952932</v>
      </c>
      <c r="W56" s="49">
        <f t="shared" si="19"/>
        <v>644.53764816071987</v>
      </c>
      <c r="X56" s="49">
        <f t="shared" si="19"/>
        <v>657.42840112393424</v>
      </c>
      <c r="Y56" s="49">
        <f t="shared" si="19"/>
        <v>670.57696914641292</v>
      </c>
      <c r="Z56" s="49">
        <f t="shared" si="19"/>
        <v>449.96330474544465</v>
      </c>
      <c r="AA56" s="49">
        <f t="shared" si="19"/>
        <v>271.7424078132363</v>
      </c>
      <c r="AB56" s="49">
        <f t="shared" si="19"/>
        <v>136.76213369916309</v>
      </c>
      <c r="AC56" s="49">
        <f t="shared" si="19"/>
        <v>45.88729485958774</v>
      </c>
      <c r="AD56" s="49">
        <f t="shared" si="19"/>
        <v>1.8474111129762605E-13</v>
      </c>
      <c r="AE56" s="49">
        <f t="shared" si="19"/>
        <v>1.8474111129762605E-13</v>
      </c>
      <c r="AF56" s="49">
        <f t="shared" si="19"/>
        <v>1.8474111129762605E-13</v>
      </c>
      <c r="AG56" s="49">
        <f t="shared" si="19"/>
        <v>1.8474111129762605E-13</v>
      </c>
      <c r="AH56" s="49">
        <f t="shared" si="19"/>
        <v>1.8474111129762605E-13</v>
      </c>
      <c r="AI56" s="49">
        <f t="shared" si="19"/>
        <v>1.8474111129762605E-13</v>
      </c>
      <c r="AJ56" s="49">
        <f t="shared" si="19"/>
        <v>1.8474111129762605E-13</v>
      </c>
      <c r="AK56" s="49">
        <f t="shared" si="19"/>
        <v>1.8474111129762605E-13</v>
      </c>
      <c r="AL56" s="49">
        <f t="shared" si="19"/>
        <v>1.8474111129762605E-13</v>
      </c>
      <c r="AM56" s="49">
        <f t="shared" si="19"/>
        <v>1.8474111129762605E-13</v>
      </c>
      <c r="AN56" s="49">
        <f t="shared" si="19"/>
        <v>1.8474111129762605E-13</v>
      </c>
      <c r="AO56" s="49">
        <f t="shared" si="19"/>
        <v>1.8474111129762605E-13</v>
      </c>
    </row>
    <row r="59" spans="3:41" x14ac:dyDescent="0.3">
      <c r="G59" s="88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F38E-614D-46CD-AD53-6E6033F6CABC}">
  <dimension ref="A1:AO68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16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2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16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80</v>
      </c>
      <c r="E19" s="48">
        <f>NPV($E$15,F19:AO19)*(1+$H$12)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2044.1909321857256</v>
      </c>
      <c r="F21" s="49">
        <f t="shared" ref="F21:Y21" si="5">F8-F19</f>
        <v>142.26</v>
      </c>
      <c r="G21" s="49">
        <f t="shared" si="5"/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6">E22+F21-F44</f>
        <v>142.26</v>
      </c>
      <c r="G22" s="49">
        <f t="shared" si="6"/>
        <v>282.19094999999999</v>
      </c>
      <c r="H22" s="49">
        <f t="shared" si="6"/>
        <v>419.69980649999997</v>
      </c>
      <c r="I22" s="49">
        <f t="shared" si="6"/>
        <v>554.68934262499999</v>
      </c>
      <c r="J22" s="49">
        <f t="shared" si="6"/>
        <v>687.05794693749999</v>
      </c>
      <c r="K22" s="49">
        <f t="shared" si="6"/>
        <v>812.18137734999993</v>
      </c>
      <c r="L22" s="49">
        <f t="shared" si="6"/>
        <v>929.91473038449999</v>
      </c>
      <c r="M22" s="49">
        <f t="shared" si="6"/>
        <v>1040.1102044934401</v>
      </c>
      <c r="N22" s="49">
        <f t="shared" si="6"/>
        <v>1142.617042098309</v>
      </c>
      <c r="O22" s="49">
        <f t="shared" si="6"/>
        <v>1237.2814704690252</v>
      </c>
      <c r="P22" s="49">
        <f t="shared" si="6"/>
        <v>1323.9466414209057</v>
      </c>
      <c r="Q22" s="49">
        <f t="shared" si="6"/>
        <v>1402.4525698055738</v>
      </c>
      <c r="R22" s="49">
        <f t="shared" si="6"/>
        <v>1472.6360707716854</v>
      </c>
      <c r="S22" s="49">
        <f t="shared" si="6"/>
        <v>1534.3306957708692</v>
      </c>
      <c r="T22" s="49">
        <f t="shared" si="6"/>
        <v>1587.3666672837867</v>
      </c>
      <c r="U22" s="49">
        <f t="shared" si="6"/>
        <v>1631.5708122407125</v>
      </c>
      <c r="V22" s="49">
        <f t="shared" si="6"/>
        <v>1666.7664941105268</v>
      </c>
      <c r="W22" s="49">
        <f t="shared" si="6"/>
        <v>1701.6647936314873</v>
      </c>
      <c r="X22" s="49">
        <f t="shared" si="6"/>
        <v>1736.4920756566171</v>
      </c>
      <c r="Y22" s="49">
        <f t="shared" si="6"/>
        <v>1771.4908479609994</v>
      </c>
      <c r="Z22" s="49">
        <f t="shared" si="6"/>
        <v>1572.8954611363229</v>
      </c>
      <c r="AA22" s="49">
        <f t="shared" si="6"/>
        <v>1384.9547418116463</v>
      </c>
      <c r="AB22" s="49">
        <f t="shared" si="6"/>
        <v>1207.8817833369696</v>
      </c>
      <c r="AC22" s="49">
        <f t="shared" si="6"/>
        <v>1041.893940929293</v>
      </c>
      <c r="AD22" s="49">
        <f t="shared" si="6"/>
        <v>887.21291690995645</v>
      </c>
      <c r="AE22" s="49">
        <f t="shared" si="6"/>
        <v>744.06484764672666</v>
      </c>
      <c r="AF22" s="49">
        <f t="shared" si="6"/>
        <v>612.6803922347259</v>
      </c>
      <c r="AG22" s="49">
        <f t="shared" si="6"/>
        <v>493.29482295097864</v>
      </c>
      <c r="AH22" s="49">
        <f t="shared" si="6"/>
        <v>386.14811751804996</v>
      </c>
      <c r="AI22" s="49">
        <f t="shared" si="6"/>
        <v>291.48505321295625</v>
      </c>
      <c r="AJ22" s="49">
        <f t="shared" si="6"/>
        <v>209.55530285825415</v>
      </c>
      <c r="AK22" s="49">
        <f t="shared" si="6"/>
        <v>140.61353273295157</v>
      </c>
      <c r="AL22" s="49">
        <f t="shared" si="6"/>
        <v>84.919502441636467</v>
      </c>
      <c r="AM22" s="49">
        <f t="shared" si="6"/>
        <v>42.738166780988593</v>
      </c>
      <c r="AN22" s="49">
        <f t="shared" si="6"/>
        <v>14.339779643621291</v>
      </c>
      <c r="AO22" s="49">
        <f t="shared" si="6"/>
        <v>1.794120407794253E-13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90.035083199999775</v>
      </c>
      <c r="F24" s="49"/>
      <c r="G24" s="49">
        <f>IF(G$18-F$18&lt;=$E$16,F$21/$E$16,0)</f>
        <v>8.8912499999999994</v>
      </c>
      <c r="H24" s="49">
        <f>IF(H$18-F$18&lt;=$E$16,F$21/$E$16,0)</f>
        <v>8.8912499999999994</v>
      </c>
      <c r="I24" s="49">
        <f>IF(I$18-F$18&lt;=$E$16,F$21/$E$16,0)</f>
        <v>8.8912499999999994</v>
      </c>
      <c r="J24" s="49">
        <f>IF(J$18-F$18&lt;=$E$16,F$21/$E$16,0)</f>
        <v>8.8912499999999994</v>
      </c>
      <c r="K24" s="49">
        <f>IF(K$18-F$18&lt;=$E$16,F$21/$E$16,0)</f>
        <v>8.8912499999999994</v>
      </c>
      <c r="L24" s="49">
        <f>IF(L$18-F$18&lt;=$E$16,F$21/$E$16,0)</f>
        <v>8.8912499999999994</v>
      </c>
      <c r="M24" s="49">
        <f>IF(M$18-F$18&lt;=$E$16,F$21/$E$16,0)</f>
        <v>8.8912499999999994</v>
      </c>
      <c r="N24" s="49">
        <f>IF(N$18-F$18&lt;=$E$16,F$21/$E$16,0)</f>
        <v>8.8912499999999994</v>
      </c>
      <c r="O24" s="49">
        <f>IF(O$18-F$18&lt;=$E$16,F$21/$E$16,0)</f>
        <v>8.8912499999999994</v>
      </c>
      <c r="P24" s="49">
        <f>IF(P$18-F$18&lt;=$E$16,F$21/$E$16,0)</f>
        <v>8.8912499999999994</v>
      </c>
      <c r="Q24" s="49">
        <f>IF(Q$18-F$18&lt;=$E$16,F$21/$E$16,0)</f>
        <v>8.8912499999999994</v>
      </c>
      <c r="R24" s="49">
        <f>IF(R$18-F$18&lt;=$E$16,F$21/$E$16,0)</f>
        <v>8.8912499999999994</v>
      </c>
      <c r="S24" s="49">
        <f>IF(S$18-F$18&lt;=$E$16,F$21/$E$16,0)</f>
        <v>8.8912499999999994</v>
      </c>
      <c r="T24" s="49">
        <f>IF(T$18-F$18&lt;=$E$16,F$21/$E$16,0)</f>
        <v>8.8912499999999994</v>
      </c>
      <c r="U24" s="49">
        <f>IF(U$18-F$18&lt;=$E$16,F$21/$E$16,0)</f>
        <v>8.8912499999999994</v>
      </c>
      <c r="V24" s="49">
        <f>IF(V$18-F$18&lt;=$E$16,F$21/$E$16,0)</f>
        <v>8.8912499999999994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94.188240960262959</v>
      </c>
      <c r="F25" s="49"/>
      <c r="G25" s="49"/>
      <c r="H25" s="49">
        <f>IF(H$18-G$18&lt;=$E$16,G$21/$E$16,0)</f>
        <v>9.3013875000000006</v>
      </c>
      <c r="I25" s="49">
        <f>IF(I$18-G$18&lt;=$E$16,G$21/$E$16,0)</f>
        <v>9.3013875000000006</v>
      </c>
      <c r="J25" s="49">
        <f>IF(J$18-G$18&lt;=$E$16,G$21/$E$16,0)</f>
        <v>9.3013875000000006</v>
      </c>
      <c r="K25" s="49">
        <f>IF(K$18-G$18&lt;=$E$16,G$21/$E$16,0)</f>
        <v>9.3013875000000006</v>
      </c>
      <c r="L25" s="49">
        <f>IF(L$18-G$18&lt;=$E$16,G$21/$E$16,0)</f>
        <v>9.3013875000000006</v>
      </c>
      <c r="M25" s="49">
        <f>IF(M$18-G$18&lt;=$E$16,G$21/$E$16,0)</f>
        <v>9.3013875000000006</v>
      </c>
      <c r="N25" s="49">
        <f>IF(N$18-G$18&lt;=$E$16,G$21/$E$16,0)</f>
        <v>9.3013875000000006</v>
      </c>
      <c r="O25" s="49">
        <f>IF(O$18-G$18&lt;=$E$16,G$21/$E$16,0)</f>
        <v>9.3013875000000006</v>
      </c>
      <c r="P25" s="49">
        <f>IF(P$18-G$18&lt;=$E$16,G$21/$E$16,0)</f>
        <v>9.3013875000000006</v>
      </c>
      <c r="Q25" s="49">
        <f>IF(Q$18-G$18&lt;=$E$16,G$21/$E$16,0)</f>
        <v>9.3013875000000006</v>
      </c>
      <c r="R25" s="49">
        <f>IF(R$18-G$18&lt;=$E$16,G$21/$E$16,0)</f>
        <v>9.3013875000000006</v>
      </c>
      <c r="S25" s="49">
        <f>IF(S$18-G$18&lt;=$E$16,G$21/$E$16,0)</f>
        <v>9.3013875000000006</v>
      </c>
      <c r="T25" s="49">
        <f>IF(T$18-G$18&lt;=$E$16,G$21/$E$16,0)</f>
        <v>9.3013875000000006</v>
      </c>
      <c r="U25" s="49">
        <f>IF(U$18-G$18&lt;=$E$16,G$21/$E$16,0)</f>
        <v>9.3013875000000006</v>
      </c>
      <c r="V25" s="49">
        <f>IF(V$18-G$18&lt;=$E$16,G$21/$E$16,0)</f>
        <v>9.3013875000000006</v>
      </c>
      <c r="W25" s="49">
        <f>IF(W$18-G$18&lt;=$E$16,G$21/$E$16,0)</f>
        <v>9.3013875000000006</v>
      </c>
      <c r="X25" s="49"/>
      <c r="Y25" s="49"/>
    </row>
    <row r="26" spans="2:41" x14ac:dyDescent="0.3">
      <c r="D26" s="34" t="s">
        <v>15</v>
      </c>
      <c r="E26" s="48">
        <f t="shared" si="7"/>
        <v>98.542084680544562</v>
      </c>
      <c r="F26" s="49"/>
      <c r="G26" s="49"/>
      <c r="H26" s="49"/>
      <c r="I26" s="49">
        <f>IF(I$18-H$18&lt;=$E$16,H$21/$E$16,0)</f>
        <v>9.7313433749999998</v>
      </c>
      <c r="J26" s="49">
        <f>IF(J$18-H$18&lt;=$E$16,H$21/$E$16,0)</f>
        <v>9.7313433749999998</v>
      </c>
      <c r="K26" s="49">
        <f>IF(K$18-H$18&lt;=$E$16,H$21/$E$16,0)</f>
        <v>9.7313433749999998</v>
      </c>
      <c r="L26" s="49">
        <f>IF(L$18-H$18&lt;=$E$16,H$21/$E$16,0)</f>
        <v>9.7313433749999998</v>
      </c>
      <c r="M26" s="49">
        <f>IF(M$18-H$18&lt;=$E$16,H$21/$E$16,0)</f>
        <v>9.7313433749999998</v>
      </c>
      <c r="N26" s="49">
        <f>IF(N$18-H$18&lt;=$E$16,H$21/$E$16,0)</f>
        <v>9.7313433749999998</v>
      </c>
      <c r="O26" s="49">
        <f>IF(O$18-H$18&lt;=$E$16,H$21/$E$16,0)</f>
        <v>9.7313433749999998</v>
      </c>
      <c r="P26" s="49">
        <f>IF(P$18-H$18&lt;=$E$16,H$21/$E$16,0)</f>
        <v>9.7313433749999998</v>
      </c>
      <c r="Q26" s="49">
        <f>IF(Q$18-H$18&lt;=$E$16,H$21/$E$16,0)</f>
        <v>9.7313433749999998</v>
      </c>
      <c r="R26" s="49">
        <f>IF(R$18-H$18&lt;=$E$16,H$21/$E$16,0)</f>
        <v>9.7313433749999998</v>
      </c>
      <c r="S26" s="49">
        <f>IF(S$18-H$18&lt;=$E$16,H$21/$E$16,0)</f>
        <v>9.7313433749999998</v>
      </c>
      <c r="T26" s="49">
        <f>IF(T$18-H$18&lt;=$E$16,H$21/$E$16,0)</f>
        <v>9.7313433749999998</v>
      </c>
      <c r="U26" s="49">
        <f>IF(U$18-H$18&lt;=$E$16,H$21/$E$16,0)</f>
        <v>9.7313433749999998</v>
      </c>
      <c r="V26" s="49">
        <f>IF(V$18-H$18&lt;=$E$16,H$21/$E$16,0)</f>
        <v>9.7313433749999998</v>
      </c>
      <c r="W26" s="49">
        <f>IF(W$18-H$18&lt;=$E$16,H$21/$E$16,0)</f>
        <v>9.7313433749999998</v>
      </c>
      <c r="X26" s="49">
        <f>IF(X$18-H$18&lt;=$E$16,H$21/$E$16,0)</f>
        <v>9.7313433749999998</v>
      </c>
      <c r="Y26" s="49"/>
    </row>
    <row r="27" spans="2:41" x14ac:dyDescent="0.3">
      <c r="D27" s="34" t="s">
        <v>16</v>
      </c>
      <c r="E27" s="48">
        <f t="shared" si="7"/>
        <v>103.10650961267807</v>
      </c>
      <c r="F27" s="49"/>
      <c r="G27" s="49"/>
      <c r="H27" s="49"/>
      <c r="I27" s="49"/>
      <c r="J27" s="49">
        <f>IF(J$18-I$18&lt;=$E$16,I$21/$E$16,0)</f>
        <v>10.182094812500001</v>
      </c>
      <c r="K27" s="49">
        <f>IF(K$18-I$18&lt;=$E$16,I$21/$E$16,0)</f>
        <v>10.182094812500001</v>
      </c>
      <c r="L27" s="49">
        <f>IF(L$18-I$18&lt;=$E$16,I$21/$E$16,0)</f>
        <v>10.182094812500001</v>
      </c>
      <c r="M27" s="49">
        <f>IF(M$18-I$18&lt;=$E$16,I$21/$E$16,0)</f>
        <v>10.182094812500001</v>
      </c>
      <c r="N27" s="49">
        <f>IF(N$18-I$18&lt;=$E$16,I$21/$E$16,0)</f>
        <v>10.182094812500001</v>
      </c>
      <c r="O27" s="49">
        <f>IF(O$18-I$18&lt;=$E$16,I$21/$E$16,0)</f>
        <v>10.182094812500001</v>
      </c>
      <c r="P27" s="49">
        <f>IF(P$18-I$18&lt;=$E$16,I$21/$E$16,0)</f>
        <v>10.182094812500001</v>
      </c>
      <c r="Q27" s="49">
        <f>IF(Q$18-I$18&lt;=$E$16,I$21/$E$16,0)</f>
        <v>10.182094812500001</v>
      </c>
      <c r="R27" s="49">
        <f>IF(R$18-I$18&lt;=$E$16,I$21/$E$16,0)</f>
        <v>10.182094812500001</v>
      </c>
      <c r="S27" s="49">
        <f>IF(S$18-I$18&lt;=$E$16,I$21/$E$16,0)</f>
        <v>10.182094812500001</v>
      </c>
      <c r="T27" s="49">
        <f>IF(T$18-I$18&lt;=$E$16,I$21/$E$16,0)</f>
        <v>10.182094812500001</v>
      </c>
      <c r="U27" s="49">
        <f>IF(U$18-I$18&lt;=$E$16,I$21/$E$16,0)</f>
        <v>10.182094812500001</v>
      </c>
      <c r="V27" s="49">
        <f>IF(V$18-I$18&lt;=$E$16,I$21/$E$16,0)</f>
        <v>10.182094812500001</v>
      </c>
      <c r="W27" s="49">
        <f>IF(W$18-I$18&lt;=$E$16,I$21/$E$16,0)</f>
        <v>10.182094812500001</v>
      </c>
      <c r="X27" s="49">
        <f>IF(X$18-I$18&lt;=$E$16,I$21/$E$16,0)</f>
        <v>10.182094812500001</v>
      </c>
      <c r="Y27" s="49">
        <f>IF(Y$18-I$18&lt;=$E$16,I$21/$E$16,0)</f>
        <v>10.182094812500001</v>
      </c>
    </row>
    <row r="28" spans="2:41" x14ac:dyDescent="0.3">
      <c r="D28" s="51" t="s">
        <v>17</v>
      </c>
      <c r="E28" s="52">
        <f t="shared" si="7"/>
        <v>107.89190213196501</v>
      </c>
      <c r="F28" s="53"/>
      <c r="G28" s="53"/>
      <c r="H28" s="53"/>
      <c r="I28" s="53"/>
      <c r="J28" s="53"/>
      <c r="K28" s="49">
        <f>IF(K$18-J$18&lt;=$E$16,J$21/$E$16,0)</f>
        <v>10.6546675</v>
      </c>
      <c r="L28" s="49">
        <f>IF(L$18-J$18&lt;=$E$16,J$21/$E$16,0)</f>
        <v>10.6546675</v>
      </c>
      <c r="M28" s="49">
        <f>IF(M$18-J$18&lt;=$E$16,J$21/$E$16,0)</f>
        <v>10.6546675</v>
      </c>
      <c r="N28" s="49">
        <f>IF(N$18-J$18&lt;=$E$16,J$21/$E$16,0)</f>
        <v>10.6546675</v>
      </c>
      <c r="O28" s="49">
        <f>IF(O$18-J$18&lt;=$E$16,J$21/$E$16,0)</f>
        <v>10.6546675</v>
      </c>
      <c r="P28" s="49">
        <f>IF(P$18-J$18&lt;=$E$16,J$21/$E$16,0)</f>
        <v>10.6546675</v>
      </c>
      <c r="Q28" s="49">
        <f>IF(Q$18-J$18&lt;=$E$16,J$21/$E$16,0)</f>
        <v>10.6546675</v>
      </c>
      <c r="R28" s="49">
        <f>IF(R$18-J$18&lt;=$E$16,J$21/$E$16,0)</f>
        <v>10.6546675</v>
      </c>
      <c r="S28" s="49">
        <f>IF(S$18-J$18&lt;=$E$16,J$21/$E$16,0)</f>
        <v>10.6546675</v>
      </c>
      <c r="T28" s="49">
        <f>IF(T$18-J$18&lt;=$E$16,J$21/$E$16,0)</f>
        <v>10.6546675</v>
      </c>
      <c r="U28" s="49">
        <f>IF(U$18-J$18&lt;=$E$16,J$21/$E$16,0)</f>
        <v>10.6546675</v>
      </c>
      <c r="V28" s="49">
        <f>IF(V$18-J$18&lt;=$E$16,J$21/$E$16,0)</f>
        <v>10.6546675</v>
      </c>
      <c r="W28" s="49">
        <f>IF(W$18-J$18&lt;=$E$16,J$21/$E$16,0)</f>
        <v>10.6546675</v>
      </c>
      <c r="X28" s="49">
        <f>IF(X$18-J$18&lt;=$E$16,J$21/$E$16,0)</f>
        <v>10.6546675</v>
      </c>
      <c r="Y28" s="49">
        <f>IF(Y$18-J$18&lt;=$E$16,J$21/$E$16,0)</f>
        <v>10.6546675</v>
      </c>
      <c r="Z28" s="49">
        <f>IF(Z$18-J$18&lt;=$E$16,J$21/$E$16,0)</f>
        <v>10.6546675</v>
      </c>
    </row>
    <row r="29" spans="2:41" x14ac:dyDescent="0.3">
      <c r="D29" s="51" t="s">
        <v>22</v>
      </c>
      <c r="E29" s="52">
        <f t="shared" si="7"/>
        <v>110.04974017460428</v>
      </c>
      <c r="F29" s="53"/>
      <c r="G29" s="53"/>
      <c r="H29" s="53"/>
      <c r="I29" s="53"/>
      <c r="J29" s="53"/>
      <c r="K29" s="42"/>
      <c r="L29" s="49">
        <f>IF(L$18-K$18&lt;=$E$16,K$21/$E$16,0)</f>
        <v>10.86776085</v>
      </c>
      <c r="M29" s="49">
        <f>IF(M$18-K$18&lt;=$E$16,K$21/$E$16,0)</f>
        <v>10.86776085</v>
      </c>
      <c r="N29" s="49">
        <f>IF(N$18-K$18&lt;=$E$16,K$21/$E$16,0)</f>
        <v>10.86776085</v>
      </c>
      <c r="O29" s="49">
        <f>IF(O$18-K$18&lt;=$E$16,K$21/$E$16,0)</f>
        <v>10.86776085</v>
      </c>
      <c r="P29" s="49">
        <f>IF(P$18-K$18&lt;=$E$16,K$21/$E$16,0)</f>
        <v>10.86776085</v>
      </c>
      <c r="Q29" s="49">
        <f>IF(Q$18-K$18&lt;=$E$16,K$21/$E$16,0)</f>
        <v>10.86776085</v>
      </c>
      <c r="R29" s="49">
        <f>IF(R$18-K$18&lt;=$E$16,K$21/$E$16,0)</f>
        <v>10.86776085</v>
      </c>
      <c r="S29" s="49">
        <f>IF(S$18-K$18&lt;=$E$16,K$21/$E$16,0)</f>
        <v>10.86776085</v>
      </c>
      <c r="T29" s="49">
        <f>IF(T$18-K$18&lt;=$E$16,K$21/$E$16,0)</f>
        <v>10.86776085</v>
      </c>
      <c r="U29" s="49">
        <f>IF(U$18-K$18&lt;=$E$16,K$21/$E$16,0)</f>
        <v>10.86776085</v>
      </c>
      <c r="V29" s="49">
        <f>IF(V$18-K$18&lt;=$E$16,K$21/$E$16,0)</f>
        <v>10.86776085</v>
      </c>
      <c r="W29" s="49">
        <f>IF(W$18-K$18&lt;=$E$16,K$21/$E$16,0)</f>
        <v>10.86776085</v>
      </c>
      <c r="X29" s="49">
        <f>IF(X$18-K$18&lt;=$E$16,K$21/$E$16,0)</f>
        <v>10.86776085</v>
      </c>
      <c r="Y29" s="49">
        <f>IF(Y$18-K$18&lt;=$E$16,K$21/$E$16,0)</f>
        <v>10.86776085</v>
      </c>
      <c r="Z29" s="49">
        <f>IF(Z$18-K$18&lt;=$E$16,K$21/$E$16,0)</f>
        <v>10.86776085</v>
      </c>
      <c r="AA29" s="49">
        <f>IF(AA$18-K$18&lt;=$E$16,K$21/$E$16,0)</f>
        <v>10.86776085</v>
      </c>
    </row>
    <row r="30" spans="2:41" x14ac:dyDescent="0.3">
      <c r="D30" s="51" t="s">
        <v>23</v>
      </c>
      <c r="E30" s="52">
        <f t="shared" si="7"/>
        <v>112.25073497809636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11.085116067</v>
      </c>
      <c r="N30" s="49">
        <f>IF(N$18-L$18&lt;=$E$16,L$21/$E$16,0)</f>
        <v>11.085116067</v>
      </c>
      <c r="O30" s="49">
        <f>IF(O$18-L$18&lt;=$E$16,L$21/$E$16,0)</f>
        <v>11.085116067</v>
      </c>
      <c r="P30" s="49">
        <f>IF(P$18-L$18&lt;=$E$16,L$21/$E$16,0)</f>
        <v>11.085116067</v>
      </c>
      <c r="Q30" s="49">
        <f>IF(Q$18-L$18&lt;=$E$16,L$21/$E$16,0)</f>
        <v>11.085116067</v>
      </c>
      <c r="R30" s="49">
        <f>IF(R$18-L$18&lt;=$E$16,L$21/$E$16,0)</f>
        <v>11.085116067</v>
      </c>
      <c r="S30" s="49">
        <f>IF(S$18-L$18&lt;=$E$16,L$21/$E$16,0)</f>
        <v>11.085116067</v>
      </c>
      <c r="T30" s="49">
        <f>IF(T$18-L$18&lt;=$E$16,L$21/$E$16,0)</f>
        <v>11.085116067</v>
      </c>
      <c r="U30" s="49">
        <f>IF(U$18-L$18&lt;=$E$16,L$21/$E$16,0)</f>
        <v>11.085116067</v>
      </c>
      <c r="V30" s="49">
        <f>IF(V$18-L$18&lt;=$E$16,L$21/$E$16,0)</f>
        <v>11.085116067</v>
      </c>
      <c r="W30" s="49">
        <f>IF(W$18-L$18&lt;=$E$16,L$21/$E$16,0)</f>
        <v>11.085116067</v>
      </c>
      <c r="X30" s="49">
        <f>IF(X$18-L$18&lt;=$E$16,L$21/$E$16,0)</f>
        <v>11.085116067</v>
      </c>
      <c r="Y30" s="49">
        <f>IF(Y$18-L$18&lt;=$E$16,L$21/$E$16,0)</f>
        <v>11.085116067</v>
      </c>
      <c r="Z30" s="49">
        <f>IF(Z$18-L$18&lt;=$E$16,L$21/$E$16,0)</f>
        <v>11.085116067</v>
      </c>
      <c r="AA30" s="49">
        <f>IF(AA$18-L$18&lt;=$E$16,L$21/$E$16,0)</f>
        <v>11.085116067</v>
      </c>
      <c r="AB30" s="49">
        <f>IF(AB$18-L$18&lt;=$E$16,L$21/$E$16,0)</f>
        <v>11.085116067</v>
      </c>
    </row>
    <row r="31" spans="2:41" x14ac:dyDescent="0.3">
      <c r="D31" s="51" t="s">
        <v>24</v>
      </c>
      <c r="E31" s="52">
        <f t="shared" si="7"/>
        <v>114.49574967765828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11.30681838834</v>
      </c>
      <c r="O31" s="49">
        <f>IF(O$18-M$18&lt;=$E$16,M$21/$E$16,0)</f>
        <v>11.30681838834</v>
      </c>
      <c r="P31" s="49">
        <f>IF(P$18-M$18&lt;=$E$16,M$21/$E$16,0)</f>
        <v>11.30681838834</v>
      </c>
      <c r="Q31" s="49">
        <f>IF(Q$18-M$18&lt;=$E$16,M$21/$E$16,0)</f>
        <v>11.30681838834</v>
      </c>
      <c r="R31" s="49">
        <f>IF(R$18-M$18&lt;=$E$16,M$21/$E$16,0)</f>
        <v>11.30681838834</v>
      </c>
      <c r="S31" s="49">
        <f>IF(S$18-M$18&lt;=$E$16,M$21/$E$16,0)</f>
        <v>11.30681838834</v>
      </c>
      <c r="T31" s="49">
        <f>IF(T$18-M$18&lt;=$E$16,M$21/$E$16,0)</f>
        <v>11.30681838834</v>
      </c>
      <c r="U31" s="49">
        <f>IF(U$18-M$18&lt;=$E$16,M$21/$E$16,0)</f>
        <v>11.30681838834</v>
      </c>
      <c r="V31" s="49">
        <f>IF(V$18-M$18&lt;=$E$16,M$21/$E$16,0)</f>
        <v>11.30681838834</v>
      </c>
      <c r="W31" s="49">
        <f>IF(W$18-M$18&lt;=$E$16,M$21/$E$16,0)</f>
        <v>11.30681838834</v>
      </c>
      <c r="X31" s="49">
        <f>IF(X$18-M$18&lt;=$E$16,M$21/$E$16,0)</f>
        <v>11.30681838834</v>
      </c>
      <c r="Y31" s="49">
        <f>IF(Y$18-M$18&lt;=$E$16,M$21/$E$16,0)</f>
        <v>11.30681838834</v>
      </c>
      <c r="Z31" s="49">
        <f>IF(Z$18-M$18&lt;=$E$16,M$21/$E$16,0)</f>
        <v>11.30681838834</v>
      </c>
      <c r="AA31" s="49">
        <f>IF(AA$18-M$18&lt;=$E$16,M$21/$E$16,0)</f>
        <v>11.30681838834</v>
      </c>
      <c r="AB31" s="49">
        <f>IF(AB$18-M$18&lt;=$E$16,M$21/$E$16,0)</f>
        <v>11.30681838834</v>
      </c>
      <c r="AC31" s="49">
        <f>IF(AC$18-M$18&lt;=$E$16,M$21/$E$16,0)</f>
        <v>11.30681838834</v>
      </c>
    </row>
    <row r="32" spans="2:41" x14ac:dyDescent="0.3">
      <c r="D32" s="51" t="s">
        <v>25</v>
      </c>
      <c r="E32" s="52">
        <f t="shared" si="7"/>
        <v>116.78566467121146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11.5329547561068</v>
      </c>
      <c r="P32" s="49">
        <f>IF(P$18-N$18&lt;=$E$16,N$21/$E$16,0)</f>
        <v>11.5329547561068</v>
      </c>
      <c r="Q32" s="49">
        <f>IF(Q$18-N$18&lt;=$E$16,N$21/$E$16,0)</f>
        <v>11.5329547561068</v>
      </c>
      <c r="R32" s="49">
        <f>IF(R$18-N$18&lt;=$E$16,N$21/$E$16,0)</f>
        <v>11.5329547561068</v>
      </c>
      <c r="S32" s="49">
        <f>IF(S$18-N$18&lt;=$E$16,N$21/$E$16,0)</f>
        <v>11.5329547561068</v>
      </c>
      <c r="T32" s="49">
        <f>IF(T$18-N$18&lt;=$E$16,N$21/$E$16,0)</f>
        <v>11.5329547561068</v>
      </c>
      <c r="U32" s="49">
        <f>IF(U$18-N$18&lt;=$E$16,N$21/$E$16,0)</f>
        <v>11.5329547561068</v>
      </c>
      <c r="V32" s="49">
        <f>IF(V$18-N$18&lt;=$E$16,N$21/$E$16,0)</f>
        <v>11.5329547561068</v>
      </c>
      <c r="W32" s="49">
        <f>IF(W$18-N$18&lt;=$E$16,N$21/$E$16,0)</f>
        <v>11.5329547561068</v>
      </c>
      <c r="X32" s="49">
        <f>IF(X$18-N$18&lt;=$E$16,N$21/$E$16,0)</f>
        <v>11.5329547561068</v>
      </c>
      <c r="Y32" s="49">
        <f>IF(Y$18-N$18&lt;=$E$16,N$21/$E$16,0)</f>
        <v>11.5329547561068</v>
      </c>
      <c r="Z32" s="49">
        <f>IF(Z$18-N$18&lt;=$E$16,N$21/$E$16,0)</f>
        <v>11.5329547561068</v>
      </c>
      <c r="AA32" s="49">
        <f>IF(AA$18-N$18&lt;=$E$16,N$21/$E$16,0)</f>
        <v>11.5329547561068</v>
      </c>
      <c r="AB32" s="49">
        <f>IF(AB$18-N$18&lt;=$E$16,N$21/$E$16,0)</f>
        <v>11.5329547561068</v>
      </c>
      <c r="AC32" s="49">
        <f>IF(AC$18-N$18&lt;=$E$16,N$21/$E$16,0)</f>
        <v>11.5329547561068</v>
      </c>
      <c r="AD32" s="49">
        <f>IF(AD$18-N$18&lt;=$E$16,N$21/$E$16,0)</f>
        <v>11.5329547561068</v>
      </c>
    </row>
    <row r="33" spans="2:41" x14ac:dyDescent="0.3">
      <c r="D33" s="51" t="s">
        <v>26</v>
      </c>
      <c r="E33" s="52">
        <f t="shared" si="7"/>
        <v>119.1213779646357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11.763613851228937</v>
      </c>
      <c r="Q33" s="49">
        <f>IF(Q$18-O$18&lt;=$E$16,O$21/$E$16,0)</f>
        <v>11.763613851228937</v>
      </c>
      <c r="R33" s="49">
        <f>IF(R$18-O$18&lt;=$E$16,O$21/$E$16,0)</f>
        <v>11.763613851228937</v>
      </c>
      <c r="S33" s="49">
        <f>IF(S$18-O$18&lt;=$E$16,O$21/$E$16,0)</f>
        <v>11.763613851228937</v>
      </c>
      <c r="T33" s="49">
        <f>IF(T$18-O$18&lt;=$E$16,O$21/$E$16,0)</f>
        <v>11.763613851228937</v>
      </c>
      <c r="U33" s="49">
        <f>IF(U$18-O$18&lt;=$E$16,O$21/$E$16,0)</f>
        <v>11.763613851228937</v>
      </c>
      <c r="V33" s="49">
        <f>IF(V$18-O$18&lt;=$E$16,O$21/$E$16,0)</f>
        <v>11.763613851228937</v>
      </c>
      <c r="W33" s="49">
        <f>IF(W$18-O$18&lt;=$E$16,O$21/$E$16,0)</f>
        <v>11.763613851228937</v>
      </c>
      <c r="X33" s="49">
        <f>IF(X$18-O$18&lt;=$E$16,O$21/$E$16,0)</f>
        <v>11.763613851228937</v>
      </c>
      <c r="Y33" s="49">
        <f>IF(Y$18-O$18&lt;=$E$16,O$21/$E$16,0)</f>
        <v>11.763613851228937</v>
      </c>
      <c r="Z33" s="49">
        <f>IF(Z$18-O$18&lt;=$E$16,O$21/$E$16,0)</f>
        <v>11.763613851228937</v>
      </c>
      <c r="AA33" s="49">
        <f>IF(AA$18-O$18&lt;=$E$16,O$21/$E$16,0)</f>
        <v>11.763613851228937</v>
      </c>
      <c r="AB33" s="49">
        <f>IF(AB$18-O$18&lt;=$E$16,O$21/$E$16,0)</f>
        <v>11.763613851228937</v>
      </c>
      <c r="AC33" s="49">
        <f>IF(AC$18-O$18&lt;=$E$16,O$21/$E$16,0)</f>
        <v>11.763613851228937</v>
      </c>
      <c r="AD33" s="49">
        <f>IF(AD$18-O$18&lt;=$E$16,O$21/$E$16,0)</f>
        <v>11.763613851228937</v>
      </c>
      <c r="AE33" s="49">
        <f>IF(AE$18-O$18&lt;=$E$16,O$21/$E$16,0)</f>
        <v>11.763613851228937</v>
      </c>
    </row>
    <row r="34" spans="2:41" x14ac:dyDescent="0.3">
      <c r="D34" s="51" t="s">
        <v>27</v>
      </c>
      <c r="E34" s="52">
        <f t="shared" si="7"/>
        <v>121.50380552392843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11.998886128253517</v>
      </c>
      <c r="R34" s="49">
        <f>IF(R$18-P$18&lt;=$E$16,P$21/$E$16,0)</f>
        <v>11.998886128253517</v>
      </c>
      <c r="S34" s="49">
        <f>IF(S$18-P$18&lt;=$E$16,P$21/$E$16,0)</f>
        <v>11.998886128253517</v>
      </c>
      <c r="T34" s="49">
        <f>IF(T$18-P$18&lt;=$E$16,P$21/$E$16,0)</f>
        <v>11.998886128253517</v>
      </c>
      <c r="U34" s="49">
        <f>IF(U$18-P$18&lt;=$E$16,P$21/$E$16,0)</f>
        <v>11.998886128253517</v>
      </c>
      <c r="V34" s="49">
        <f>IF(V$18-P$18&lt;=$E$16,P$21/$E$16,0)</f>
        <v>11.998886128253517</v>
      </c>
      <c r="W34" s="49">
        <f>IF(W$18-P$18&lt;=$E$16,P$21/$E$16,0)</f>
        <v>11.998886128253517</v>
      </c>
      <c r="X34" s="49">
        <f>IF(X$18-P$18&lt;=$E$16,P$21/$E$16,0)</f>
        <v>11.998886128253517</v>
      </c>
      <c r="Y34" s="49">
        <f>IF(Y$18-P$18&lt;=$E$16,P$21/$E$16,0)</f>
        <v>11.998886128253517</v>
      </c>
      <c r="Z34" s="49">
        <f>IF(Z$18-P$18&lt;=$E$16,P$21/$E$16,0)</f>
        <v>11.998886128253517</v>
      </c>
      <c r="AA34" s="49">
        <f>IF(AA$18-P$18&lt;=$E$16,P$21/$E$16,0)</f>
        <v>11.998886128253517</v>
      </c>
      <c r="AB34" s="49">
        <f>IF(AB$18-P$18&lt;=$E$16,P$21/$E$16,0)</f>
        <v>11.998886128253517</v>
      </c>
      <c r="AC34" s="49">
        <f>IF(AC$18-P$18&lt;=$E$16,P$21/$E$16,0)</f>
        <v>11.998886128253517</v>
      </c>
      <c r="AD34" s="49">
        <f>IF(AD$18-P$18&lt;=$E$16,P$21/$E$16,0)</f>
        <v>11.998886128253517</v>
      </c>
      <c r="AE34" s="49">
        <f>IF(AE$18-P$18&lt;=$E$16,P$21/$E$16,0)</f>
        <v>11.998886128253517</v>
      </c>
      <c r="AF34" s="49">
        <f>IF(AF$18-P$18&lt;=$E$16,P$21/$E$16,0)</f>
        <v>11.998886128253517</v>
      </c>
    </row>
    <row r="35" spans="2:41" x14ac:dyDescent="0.3">
      <c r="D35" s="51" t="s">
        <v>28</v>
      </c>
      <c r="E35" s="52">
        <f t="shared" si="7"/>
        <v>123.93388163440702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12.238863850818587</v>
      </c>
      <c r="S35" s="49">
        <f>IF(S$18-Q$18&lt;=$E$16,Q$21/$E$16,0)</f>
        <v>12.238863850818587</v>
      </c>
      <c r="T35" s="49">
        <f>IF(T$18-Q$18&lt;=$E$16,Q$21/$E$16,0)</f>
        <v>12.238863850818587</v>
      </c>
      <c r="U35" s="49">
        <f>IF(U$18-Q$18&lt;=$E$16,Q$21/$E$16,0)</f>
        <v>12.238863850818587</v>
      </c>
      <c r="V35" s="49">
        <f>IF(V$18-Q$18&lt;=$E$16,Q$21/$E$16,0)</f>
        <v>12.238863850818587</v>
      </c>
      <c r="W35" s="49">
        <f>IF(W$18-Q$18&lt;=$E$16,Q$21/$E$16,0)</f>
        <v>12.238863850818587</v>
      </c>
      <c r="X35" s="49">
        <f>IF(X$18-Q$18&lt;=$E$16,Q$21/$E$16,0)</f>
        <v>12.238863850818587</v>
      </c>
      <c r="Y35" s="49">
        <f>IF(Y$18-Q$18&lt;=$E$16,Q$21/$E$16,0)</f>
        <v>12.238863850818587</v>
      </c>
      <c r="Z35" s="49">
        <f>IF(Z$18-Q$18&lt;=$E$16,Q$21/$E$16,0)</f>
        <v>12.238863850818587</v>
      </c>
      <c r="AA35" s="49">
        <f>IF(AA$18-Q$18&lt;=$E$16,Q$21/$E$16,0)</f>
        <v>12.238863850818587</v>
      </c>
      <c r="AB35" s="49">
        <f>IF(AB$18-Q$18&lt;=$E$16,Q$21/$E$16,0)</f>
        <v>12.238863850818587</v>
      </c>
      <c r="AC35" s="49">
        <f>IF(AC$18-Q$18&lt;=$E$16,Q$21/$E$16,0)</f>
        <v>12.238863850818587</v>
      </c>
      <c r="AD35" s="49">
        <f>IF(AD$18-Q$18&lt;=$E$16,Q$21/$E$16,0)</f>
        <v>12.238863850818587</v>
      </c>
      <c r="AE35" s="49">
        <f>IF(AE$18-Q$18&lt;=$E$16,Q$21/$E$16,0)</f>
        <v>12.238863850818587</v>
      </c>
      <c r="AF35" s="49">
        <f>IF(AF$18-Q$18&lt;=$E$16,Q$21/$E$16,0)</f>
        <v>12.238863850818587</v>
      </c>
      <c r="AG35" s="49">
        <f>IF(AG$18-Q$18&lt;=$E$16,Q$21/$E$16,0)</f>
        <v>12.238863850818587</v>
      </c>
    </row>
    <row r="36" spans="2:41" x14ac:dyDescent="0.3">
      <c r="D36" s="51" t="s">
        <v>29</v>
      </c>
      <c r="E36" s="52">
        <f t="shared" si="7"/>
        <v>126.41255926709515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12.483641127834959</v>
      </c>
      <c r="T36" s="49">
        <f>IF(T$18-R$18&lt;=$E$16,R$21/$E$16,0)</f>
        <v>12.483641127834959</v>
      </c>
      <c r="U36" s="49">
        <f>IF(U$18-R$18&lt;=$E$16,R$21/$E$16,0)</f>
        <v>12.483641127834959</v>
      </c>
      <c r="V36" s="49">
        <f>IF(V$18-R$18&lt;=$E$16,R$21/$E$16,0)</f>
        <v>12.483641127834959</v>
      </c>
      <c r="W36" s="49">
        <f>IF(W$18-R$18&lt;=$E$16,R$21/$E$16,0)</f>
        <v>12.483641127834959</v>
      </c>
      <c r="X36" s="49">
        <f>IF(X$18-R$18&lt;=$E$16,R$21/$E$16,0)</f>
        <v>12.483641127834959</v>
      </c>
      <c r="Y36" s="49">
        <f>IF(Y$18-R$18&lt;=$E$16,R$21/$E$16,0)</f>
        <v>12.483641127834959</v>
      </c>
      <c r="Z36" s="49">
        <f>IF(Z$18-R$18&lt;=$E$16,R$21/$E$16,0)</f>
        <v>12.483641127834959</v>
      </c>
      <c r="AA36" s="49">
        <f>IF(AA$18-R$18&lt;=$E$16,R$21/$E$16,0)</f>
        <v>12.483641127834959</v>
      </c>
      <c r="AB36" s="49">
        <f>IF(AB$18-R$18&lt;=$E$16,R$21/$E$16,0)</f>
        <v>12.483641127834959</v>
      </c>
      <c r="AC36" s="49">
        <f>IF(AC$18-R$18&lt;=$E$16,R$21/$E$16,0)</f>
        <v>12.483641127834959</v>
      </c>
      <c r="AD36" s="49">
        <f>IF(AD$18-R$18&lt;=$E$16,R$21/$E$16,0)</f>
        <v>12.483641127834959</v>
      </c>
      <c r="AE36" s="49">
        <f>IF(AE$18-R$18&lt;=$E$16,R$21/$E$16,0)</f>
        <v>12.483641127834959</v>
      </c>
      <c r="AF36" s="49">
        <f>IF(AF$18-R$18&lt;=$E$16,R$21/$E$16,0)</f>
        <v>12.483641127834959</v>
      </c>
      <c r="AG36" s="49">
        <f>IF(AG$18-R$18&lt;=$E$16,R$21/$E$16,0)</f>
        <v>12.483641127834959</v>
      </c>
      <c r="AH36" s="49">
        <f>IF(AH$18-R$18&lt;=$E$16,R$21/$E$16,0)</f>
        <v>12.483641127834959</v>
      </c>
    </row>
    <row r="37" spans="2:41" x14ac:dyDescent="0.3">
      <c r="D37" s="51" t="s">
        <v>30</v>
      </c>
      <c r="E37" s="52">
        <f t="shared" si="7"/>
        <v>128.94081045243701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12.733313950391658</v>
      </c>
      <c r="U37" s="49">
        <f>IF(U$18-S$18&lt;=$E$16,S$21/$E$16,0)</f>
        <v>12.733313950391658</v>
      </c>
      <c r="V37" s="49">
        <f>IF(V$18-S$18&lt;=$E$16,S$21/$E$16,0)</f>
        <v>12.733313950391658</v>
      </c>
      <c r="W37" s="49">
        <f>IF(W$18-S$18&lt;=$E$16,S$21/$E$16,0)</f>
        <v>12.733313950391658</v>
      </c>
      <c r="X37" s="49">
        <f>IF(X$18-S$18&lt;=$E$16,S$21/$E$16,0)</f>
        <v>12.733313950391658</v>
      </c>
      <c r="Y37" s="49">
        <f>IF(Y$18-S$18&lt;=$E$16,S$21/$E$16,0)</f>
        <v>12.733313950391658</v>
      </c>
      <c r="Z37" s="49">
        <f>IF(Z$18-S$18&lt;=$E$16,S$21/$E$16,0)</f>
        <v>12.733313950391658</v>
      </c>
      <c r="AA37" s="49">
        <f>IF(AA$18-S$18&lt;=$E$16,S$21/$E$16,0)</f>
        <v>12.733313950391658</v>
      </c>
      <c r="AB37" s="49">
        <f>IF(AB$18-S$18&lt;=$E$16,S$21/$E$16,0)</f>
        <v>12.733313950391658</v>
      </c>
      <c r="AC37" s="49">
        <f>IF(AC$18-S$18&lt;=$E$16,S$21/$E$16,0)</f>
        <v>12.733313950391658</v>
      </c>
      <c r="AD37" s="49">
        <f>IF(AD$18-S$18&lt;=$E$16,S$21/$E$16,0)</f>
        <v>12.733313950391658</v>
      </c>
      <c r="AE37" s="49">
        <f>IF(AE$18-S$18&lt;=$E$16,S$21/$E$16,0)</f>
        <v>12.733313950391658</v>
      </c>
      <c r="AF37" s="49">
        <f>IF(AF$18-S$18&lt;=$E$16,S$21/$E$16,0)</f>
        <v>12.733313950391658</v>
      </c>
      <c r="AG37" s="49">
        <f>IF(AG$18-S$18&lt;=$E$16,S$21/$E$16,0)</f>
        <v>12.733313950391658</v>
      </c>
      <c r="AH37" s="49">
        <f>IF(AH$18-S$18&lt;=$E$16,S$21/$E$16,0)</f>
        <v>12.733313950391658</v>
      </c>
      <c r="AI37" s="49">
        <f>IF(AI$18-S$18&lt;=$E$16,S$21/$E$16,0)</f>
        <v>12.733313950391658</v>
      </c>
    </row>
    <row r="38" spans="2:41" x14ac:dyDescent="0.3">
      <c r="D38" s="51" t="s">
        <v>31</v>
      </c>
      <c r="E38" s="52">
        <f t="shared" si="7"/>
        <v>131.51962666148577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12.987980229399492</v>
      </c>
      <c r="V38" s="49">
        <f>IF(V$18-T$18&lt;=$E$16,T$21/$E$16,0)</f>
        <v>12.987980229399492</v>
      </c>
      <c r="W38" s="49">
        <f>IF(W$18-T$18&lt;=$E$16,T$21/$E$16,0)</f>
        <v>12.987980229399492</v>
      </c>
      <c r="X38" s="49">
        <f>IF(X$18-T$18&lt;=$E$16,T$21/$E$16,0)</f>
        <v>12.987980229399492</v>
      </c>
      <c r="Y38" s="49">
        <f>IF(Y$18-T$18&lt;=$E$16,T$21/$E$16,0)</f>
        <v>12.987980229399492</v>
      </c>
      <c r="Z38" s="49">
        <f>IF(Z$18-T$18&lt;=$E$16,T$21/$E$16,0)</f>
        <v>12.987980229399492</v>
      </c>
      <c r="AA38" s="49">
        <f>IF(AA$18-T$18&lt;=$E$16,T$21/$E$16,0)</f>
        <v>12.987980229399492</v>
      </c>
      <c r="AB38" s="49">
        <f>IF(AB$18-T$18&lt;=$E$16,T$21/$E$16,0)</f>
        <v>12.987980229399492</v>
      </c>
      <c r="AC38" s="49">
        <f>IF(AC$18-T$18&lt;=$E$16,T$21/$E$16,0)</f>
        <v>12.987980229399492</v>
      </c>
      <c r="AD38" s="49">
        <f>IF(AD$18-T$18&lt;=$E$16,T$21/$E$16,0)</f>
        <v>12.987980229399492</v>
      </c>
      <c r="AE38" s="49">
        <f>IF(AE$18-T$18&lt;=$E$16,T$21/$E$16,0)</f>
        <v>12.987980229399492</v>
      </c>
      <c r="AF38" s="49">
        <f>IF(AF$18-T$18&lt;=$E$16,T$21/$E$16,0)</f>
        <v>12.987980229399492</v>
      </c>
      <c r="AG38" s="49">
        <f>IF(AG$18-T$18&lt;=$E$16,T$21/$E$16,0)</f>
        <v>12.987980229399492</v>
      </c>
      <c r="AH38" s="49">
        <f>IF(AH$18-T$18&lt;=$E$16,T$21/$E$16,0)</f>
        <v>12.987980229399492</v>
      </c>
      <c r="AI38" s="49">
        <f>IF(AI$18-T$18&lt;=$E$16,T$21/$E$16,0)</f>
        <v>12.987980229399492</v>
      </c>
      <c r="AJ38" s="49">
        <f>IF(AJ$18-T$18&lt;=$E$16,T$21/$E$16,0)</f>
        <v>12.987980229399492</v>
      </c>
    </row>
    <row r="39" spans="2:41" x14ac:dyDescent="0.3">
      <c r="D39" s="51" t="s">
        <v>32</v>
      </c>
      <c r="E39" s="52">
        <f t="shared" si="7"/>
        <v>134.15001919471553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13.247739833987481</v>
      </c>
      <c r="W39" s="49">
        <f>IF(W$18-U$18&lt;=$E$16,U$21/$E$16,0)</f>
        <v>13.247739833987481</v>
      </c>
      <c r="X39" s="49">
        <f>IF(X$18-U$18&lt;=$E$16,U$21/$E$16,0)</f>
        <v>13.247739833987481</v>
      </c>
      <c r="Y39" s="49">
        <f>IF(Y$18-U$18&lt;=$E$16,U$21/$E$16,0)</f>
        <v>13.247739833987481</v>
      </c>
      <c r="Z39" s="49">
        <f>IF(Z$18-U$18&lt;=$E$16,U$21/$E$16,0)</f>
        <v>13.247739833987481</v>
      </c>
      <c r="AA39" s="49">
        <f>IF(AA$18-U$18&lt;=$E$16,U$21/$E$16,0)</f>
        <v>13.247739833987481</v>
      </c>
      <c r="AB39" s="49">
        <f>IF(AB$18-U$18&lt;=$E$16,U$21/$E$16,0)</f>
        <v>13.247739833987481</v>
      </c>
      <c r="AC39" s="49">
        <f>IF(AC$18-U$18&lt;=$E$16,U$21/$E$16,0)</f>
        <v>13.247739833987481</v>
      </c>
      <c r="AD39" s="49">
        <f>IF(AD$18-U$18&lt;=$E$16,U$21/$E$16,0)</f>
        <v>13.247739833987481</v>
      </c>
      <c r="AE39" s="49">
        <f>IF(AE$18-U$18&lt;=$E$16,U$21/$E$16,0)</f>
        <v>13.247739833987481</v>
      </c>
      <c r="AF39" s="49">
        <f>IF(AF$18-U$18&lt;=$E$16,U$21/$E$16,0)</f>
        <v>13.247739833987481</v>
      </c>
      <c r="AG39" s="49">
        <f>IF(AG$18-U$18&lt;=$E$16,U$21/$E$16,0)</f>
        <v>13.247739833987481</v>
      </c>
      <c r="AH39" s="49">
        <f>IF(AH$18-U$18&lt;=$E$16,U$21/$E$16,0)</f>
        <v>13.247739833987481</v>
      </c>
      <c r="AI39" s="49">
        <f>IF(AI$18-U$18&lt;=$E$16,U$21/$E$16,0)</f>
        <v>13.247739833987481</v>
      </c>
      <c r="AJ39" s="49">
        <f>IF(AJ$18-U$18&lt;=$E$16,U$21/$E$16,0)</f>
        <v>13.247739833987481</v>
      </c>
      <c r="AK39" s="49">
        <f>IF(AK$18-U$18&lt;=$E$16,U$21/$E$16,0)</f>
        <v>13.247739833987481</v>
      </c>
    </row>
    <row r="40" spans="2:41" x14ac:dyDescent="0.3">
      <c r="D40" s="51" t="s">
        <v>33</v>
      </c>
      <c r="E40" s="52">
        <f t="shared" si="7"/>
        <v>136.83301957860979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13.51269463066723</v>
      </c>
      <c r="X40" s="49">
        <f>IF(X$18-V$18&lt;=$E$16,V$21/$E$16,0)</f>
        <v>13.51269463066723</v>
      </c>
      <c r="Y40" s="49">
        <f>IF(Y$18-V$18&lt;=$E$16,V$21/$E$16,0)</f>
        <v>13.51269463066723</v>
      </c>
      <c r="Z40" s="49">
        <f>IF(Z$18-V$18&lt;=$E$16,V$21/$E$16,0)</f>
        <v>13.51269463066723</v>
      </c>
      <c r="AA40" s="49">
        <f>IF(AA$18-V$18&lt;=$E$16,V$21/$E$16,0)</f>
        <v>13.51269463066723</v>
      </c>
      <c r="AB40" s="49">
        <f>IF(AB$18-V$18&lt;=$E$16,V$21/$E$16,0)</f>
        <v>13.51269463066723</v>
      </c>
      <c r="AC40" s="49">
        <f>IF(AC$18-V$18&lt;=$E$16,V$21/$E$16,0)</f>
        <v>13.51269463066723</v>
      </c>
      <c r="AD40" s="49">
        <f>IF(AD$18-V$18&lt;=$E$16,V$21/$E$16,0)</f>
        <v>13.51269463066723</v>
      </c>
      <c r="AE40" s="49">
        <f>IF(AE$18-V$18&lt;=$E$16,V$21/$E$16,0)</f>
        <v>13.51269463066723</v>
      </c>
      <c r="AF40" s="49">
        <f>IF(AF$18-V$18&lt;=$E$16,V$21/$E$16,0)</f>
        <v>13.51269463066723</v>
      </c>
      <c r="AG40" s="49">
        <f>IF(AG$18-V$18&lt;=$E$16,V$21/$E$16,0)</f>
        <v>13.51269463066723</v>
      </c>
      <c r="AH40" s="49">
        <f>IF(AH$18-V$18&lt;=$E$16,V$21/$E$16,0)</f>
        <v>13.51269463066723</v>
      </c>
      <c r="AI40" s="49">
        <f>IF(AI$18-V$18&lt;=$E$16,V$21/$E$16,0)</f>
        <v>13.51269463066723</v>
      </c>
      <c r="AJ40" s="49">
        <f>IF(AJ$18-V$18&lt;=$E$16,V$21/$E$16,0)</f>
        <v>13.51269463066723</v>
      </c>
      <c r="AK40" s="49">
        <f>IF(AK$18-V$18&lt;=$E$16,V$21/$E$16,0)</f>
        <v>13.51269463066723</v>
      </c>
      <c r="AL40" s="49">
        <f>IF(AL$18-V$18&lt;=$E$16,V$21/$E$16,0)</f>
        <v>13.51269463066723</v>
      </c>
    </row>
    <row r="41" spans="2:41" x14ac:dyDescent="0.3">
      <c r="D41" s="51" t="s">
        <v>34</v>
      </c>
      <c r="E41" s="52">
        <f t="shared" si="7"/>
        <v>139.56967997018199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13.782948523280576</v>
      </c>
      <c r="Y41" s="49">
        <f>IF(Y$18-W$18&lt;=$E$16,W$21/$E$16,0)</f>
        <v>13.782948523280576</v>
      </c>
      <c r="Z41" s="49">
        <f>IF(Z$18-W$18&lt;=$E$16,W$21/$E$16,0)</f>
        <v>13.782948523280576</v>
      </c>
      <c r="AA41" s="49">
        <f>IF(AA$18-W$18&lt;=$E$16,W$21/$E$16,0)</f>
        <v>13.782948523280576</v>
      </c>
      <c r="AB41" s="49">
        <f>IF(AB$18-W$18&lt;=$E$16,W$21/$E$16,0)</f>
        <v>13.782948523280576</v>
      </c>
      <c r="AC41" s="49">
        <f>IF(AC$18-W$18&lt;=$E$16,W$21/$E$16,0)</f>
        <v>13.782948523280576</v>
      </c>
      <c r="AD41" s="49">
        <f>IF(AD$18-W$18&lt;=$E$16,W$21/$E$16,0)</f>
        <v>13.782948523280576</v>
      </c>
      <c r="AE41" s="49">
        <f>IF(AE$18-W$18&lt;=$E$16,W$21/$E$16,0)</f>
        <v>13.782948523280576</v>
      </c>
      <c r="AF41" s="49">
        <f>IF(AF$18-W$18&lt;=$E$16,W$21/$E$16,0)</f>
        <v>13.782948523280576</v>
      </c>
      <c r="AG41" s="49">
        <f>IF(AG$18-W$18&lt;=$E$16,W$21/$E$16,0)</f>
        <v>13.782948523280576</v>
      </c>
      <c r="AH41" s="49">
        <f>IF(AH$18-W$18&lt;=$E$16,W$21/$E$16,0)</f>
        <v>13.782948523280576</v>
      </c>
      <c r="AI41" s="49">
        <f>IF(AI$18-W$18&lt;=$E$16,W$21/$E$16,0)</f>
        <v>13.782948523280576</v>
      </c>
      <c r="AJ41" s="49">
        <f>IF(AJ$18-W$18&lt;=$E$16,W$21/$E$16,0)</f>
        <v>13.782948523280576</v>
      </c>
      <c r="AK41" s="49">
        <f>IF(AK$18-W$18&lt;=$E$16,W$21/$E$16,0)</f>
        <v>13.782948523280576</v>
      </c>
      <c r="AL41" s="49">
        <f>IF(AL$18-W$18&lt;=$E$16,W$21/$E$16,0)</f>
        <v>13.782948523280576</v>
      </c>
      <c r="AM41" s="49">
        <f>IF(AM$18-W$18&lt;=$E$16,W$21/$E$16,0)</f>
        <v>13.782948523280576</v>
      </c>
    </row>
    <row r="42" spans="2:41" x14ac:dyDescent="0.3">
      <c r="D42" s="51" t="s">
        <v>35</v>
      </c>
      <c r="E42" s="52">
        <f t="shared" si="7"/>
        <v>142.36107356958564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14.058607493746187</v>
      </c>
      <c r="Z42" s="49">
        <f>IF(Z$18-X$18&lt;=$E$16,X$21/$E$16,0)</f>
        <v>14.058607493746187</v>
      </c>
      <c r="AA42" s="49">
        <f>IF(AA$18-X$18&lt;=$E$16,X$21/$E$16,0)</f>
        <v>14.058607493746187</v>
      </c>
      <c r="AB42" s="49">
        <f>IF(AB$18-X$18&lt;=$E$16,X$21/$E$16,0)</f>
        <v>14.058607493746187</v>
      </c>
      <c r="AC42" s="49">
        <f>IF(AC$18-X$18&lt;=$E$16,X$21/$E$16,0)</f>
        <v>14.058607493746187</v>
      </c>
      <c r="AD42" s="49">
        <f>IF(AD$18-X$18&lt;=$E$16,X$21/$E$16,0)</f>
        <v>14.058607493746187</v>
      </c>
      <c r="AE42" s="49">
        <f>IF(AE$18-X$18&lt;=$E$16,X$21/$E$16,0)</f>
        <v>14.058607493746187</v>
      </c>
      <c r="AF42" s="49">
        <f>IF(AF$18-X$18&lt;=$E$16,X$21/$E$16,0)</f>
        <v>14.058607493746187</v>
      </c>
      <c r="AG42" s="49">
        <f>IF(AG$18-X$18&lt;=$E$16,X$21/$E$16,0)</f>
        <v>14.058607493746187</v>
      </c>
      <c r="AH42" s="49">
        <f>IF(AH$18-X$18&lt;=$E$16,X$21/$E$16,0)</f>
        <v>14.058607493746187</v>
      </c>
      <c r="AI42" s="49">
        <f>IF(AI$18-X$18&lt;=$E$16,X$21/$E$16,0)</f>
        <v>14.058607493746187</v>
      </c>
      <c r="AJ42" s="49">
        <f>IF(AJ$18-X$18&lt;=$E$16,X$21/$E$16,0)</f>
        <v>14.058607493746187</v>
      </c>
      <c r="AK42" s="49">
        <f>IF(AK$18-X$18&lt;=$E$16,X$21/$E$16,0)</f>
        <v>14.058607493746187</v>
      </c>
      <c r="AL42" s="49">
        <f>IF(AL$18-X$18&lt;=$E$16,X$21/$E$16,0)</f>
        <v>14.058607493746187</v>
      </c>
      <c r="AM42" s="49">
        <f>IF(AM$18-X$18&lt;=$E$16,X$21/$E$16,0)</f>
        <v>14.058607493746187</v>
      </c>
      <c r="AN42" s="49">
        <f>IF(AN$18-X$18&lt;=$E$16,X$21/$E$16,0)</f>
        <v>14.058607493746187</v>
      </c>
    </row>
    <row r="43" spans="2:41" x14ac:dyDescent="0.3">
      <c r="D43" s="45" t="s">
        <v>36</v>
      </c>
      <c r="E43" s="50">
        <f t="shared" si="7"/>
        <v>145.20829504097736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14.339779643621112</v>
      </c>
      <c r="AA43" s="54">
        <f>IF(AA$18-Y$18&lt;=$E$16,Y$21/$E$16,0)</f>
        <v>14.339779643621112</v>
      </c>
      <c r="AB43" s="54">
        <f>IF(AB$18-Y$18&lt;=$E$16,Y$21/$E$16,0)</f>
        <v>14.339779643621112</v>
      </c>
      <c r="AC43" s="54">
        <f>IF(AC$18-Y$18&lt;=$E$16,Y$21/$E$16,0)</f>
        <v>14.339779643621112</v>
      </c>
      <c r="AD43" s="54">
        <f>IF(AD$18-Y$18&lt;=$E$16,Y$21/$E$16,0)</f>
        <v>14.339779643621112</v>
      </c>
      <c r="AE43" s="54">
        <f>IF(AE$18-Y$18&lt;=$E$16,Y$21/$E$16,0)</f>
        <v>14.339779643621112</v>
      </c>
      <c r="AF43" s="54">
        <f>IF(AF$18-Y$18&lt;=$E$16,Y$21/$E$16,0)</f>
        <v>14.339779643621112</v>
      </c>
      <c r="AG43" s="54">
        <f>IF(AG$18-Y$18&lt;=$E$16,Y$21/$E$16,0)</f>
        <v>14.339779643621112</v>
      </c>
      <c r="AH43" s="54">
        <f>IF(AH$18-Y$18&lt;=$E$16,Y$21/$E$16,0)</f>
        <v>14.339779643621112</v>
      </c>
      <c r="AI43" s="54">
        <f>IF(AI$18-Y$18&lt;=$E$16,Y$21/$E$16,0)</f>
        <v>14.339779643621112</v>
      </c>
      <c r="AJ43" s="54">
        <f>IF(AJ$18-Y$18&lt;=$E$16,Y$21/$E$16,0)</f>
        <v>14.339779643621112</v>
      </c>
      <c r="AK43" s="54">
        <f>IF(AK$18-Y$18&lt;=$E$16,Y$21/$E$16,0)</f>
        <v>14.339779643621112</v>
      </c>
      <c r="AL43" s="54">
        <f>IF(AL$18-Y$18&lt;=$E$16,Y$21/$E$16,0)</f>
        <v>14.339779643621112</v>
      </c>
      <c r="AM43" s="54">
        <f>IF(AM$18-Y$18&lt;=$E$16,Y$21/$E$16,0)</f>
        <v>14.339779643621112</v>
      </c>
      <c r="AN43" s="54">
        <f>IF(AN$18-Y$18&lt;=$E$16,Y$21/$E$16,0)</f>
        <v>14.339779643621112</v>
      </c>
      <c r="AO43" s="54">
        <f>IF(AO$18-Y$18&lt;=$E$16,Y$21/$E$16,0)</f>
        <v>14.339779643621112</v>
      </c>
    </row>
    <row r="44" spans="2:41" x14ac:dyDescent="0.3">
      <c r="D44" s="34" t="s">
        <v>6</v>
      </c>
      <c r="E44" s="48">
        <f t="shared" si="7"/>
        <v>1209.4721839218937</v>
      </c>
      <c r="F44" s="49">
        <f t="shared" ref="F44:S44" si="8">SUM(F24:F43)</f>
        <v>0</v>
      </c>
      <c r="G44" s="49">
        <f t="shared" si="8"/>
        <v>8.8912499999999994</v>
      </c>
      <c r="H44" s="49">
        <f t="shared" si="8"/>
        <v>18.1926375</v>
      </c>
      <c r="I44" s="49">
        <f t="shared" si="8"/>
        <v>27.923980874999998</v>
      </c>
      <c r="J44" s="49">
        <f t="shared" si="8"/>
        <v>38.106075687499995</v>
      </c>
      <c r="K44" s="49">
        <f t="shared" si="8"/>
        <v>48.760743187499997</v>
      </c>
      <c r="L44" s="49">
        <f t="shared" si="8"/>
        <v>59.628504037499994</v>
      </c>
      <c r="M44" s="49">
        <f t="shared" si="8"/>
        <v>70.713620104499995</v>
      </c>
      <c r="N44" s="49">
        <f t="shared" si="8"/>
        <v>82.02043849284</v>
      </c>
      <c r="O44" s="49">
        <f t="shared" si="8"/>
        <v>93.553393248946804</v>
      </c>
      <c r="P44" s="49">
        <f t="shared" si="8"/>
        <v>105.31700710017574</v>
      </c>
      <c r="Q44" s="49">
        <f t="shared" si="8"/>
        <v>117.31589322842926</v>
      </c>
      <c r="R44" s="49">
        <f t="shared" si="8"/>
        <v>129.55475707924785</v>
      </c>
      <c r="S44" s="49">
        <f t="shared" si="8"/>
        <v>142.03839820708282</v>
      </c>
      <c r="T44" s="49">
        <f>SUM(T24:T43)</f>
        <v>154.77171215747447</v>
      </c>
      <c r="U44" s="49">
        <f t="shared" ref="U44:AO44" si="9">SUM(U24:U43)</f>
        <v>167.75969238687395</v>
      </c>
      <c r="V44" s="49">
        <f t="shared" si="9"/>
        <v>181.00743222086143</v>
      </c>
      <c r="W44" s="49">
        <f t="shared" si="9"/>
        <v>185.62887685152864</v>
      </c>
      <c r="X44" s="49">
        <f t="shared" si="9"/>
        <v>190.11043787480921</v>
      </c>
      <c r="Y44" s="49">
        <f t="shared" si="9"/>
        <v>194.43770199355541</v>
      </c>
      <c r="Z44" s="49">
        <f t="shared" si="9"/>
        <v>198.59538682467652</v>
      </c>
      <c r="AA44" s="49">
        <f t="shared" si="9"/>
        <v>187.94071932467654</v>
      </c>
      <c r="AB44" s="49">
        <f t="shared" si="9"/>
        <v>177.07295847467654</v>
      </c>
      <c r="AC44" s="49">
        <f t="shared" si="9"/>
        <v>165.98784240767657</v>
      </c>
      <c r="AD44" s="49">
        <f t="shared" si="9"/>
        <v>154.68102401933655</v>
      </c>
      <c r="AE44" s="49">
        <f t="shared" si="9"/>
        <v>143.14806926322976</v>
      </c>
      <c r="AF44" s="49">
        <f t="shared" si="9"/>
        <v>131.38445541200079</v>
      </c>
      <c r="AG44" s="49">
        <f t="shared" si="9"/>
        <v>119.38556928374729</v>
      </c>
      <c r="AH44" s="49">
        <f t="shared" si="9"/>
        <v>107.14670543292871</v>
      </c>
      <c r="AI44" s="49">
        <f t="shared" si="9"/>
        <v>94.663064305093741</v>
      </c>
      <c r="AJ44" s="49">
        <f t="shared" si="9"/>
        <v>81.92975035470208</v>
      </c>
      <c r="AK44" s="49">
        <f t="shared" si="9"/>
        <v>68.941770125302583</v>
      </c>
      <c r="AL44" s="49">
        <f t="shared" si="9"/>
        <v>55.694030291315109</v>
      </c>
      <c r="AM44" s="49">
        <f t="shared" si="9"/>
        <v>42.181335660647875</v>
      </c>
      <c r="AN44" s="49">
        <f t="shared" si="9"/>
        <v>28.398387137367301</v>
      </c>
      <c r="AO44" s="49">
        <f t="shared" si="9"/>
        <v>14.339779643621112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45</v>
      </c>
      <c r="E48" s="48">
        <f t="shared" ref="E48:E53" si="11">NPV($E$15,F48:AO48)*(1+$E$15)</f>
        <v>1293.750180346035</v>
      </c>
      <c r="F48" s="53"/>
      <c r="G48" s="53">
        <f t="shared" ref="G48:AO48" si="12">G44</f>
        <v>8.8912499999999994</v>
      </c>
      <c r="H48" s="53">
        <f t="shared" si="12"/>
        <v>18.1926375</v>
      </c>
      <c r="I48" s="53">
        <f t="shared" si="12"/>
        <v>27.923980874999998</v>
      </c>
      <c r="J48" s="53">
        <f t="shared" si="12"/>
        <v>38.106075687499995</v>
      </c>
      <c r="K48" s="53">
        <f t="shared" si="12"/>
        <v>48.760743187499997</v>
      </c>
      <c r="L48" s="53">
        <f t="shared" si="12"/>
        <v>59.628504037499994</v>
      </c>
      <c r="M48" s="53">
        <f t="shared" si="12"/>
        <v>70.713620104499995</v>
      </c>
      <c r="N48" s="53">
        <f t="shared" si="12"/>
        <v>82.02043849284</v>
      </c>
      <c r="O48" s="53">
        <f t="shared" si="12"/>
        <v>93.553393248946804</v>
      </c>
      <c r="P48" s="53">
        <f t="shared" si="12"/>
        <v>105.31700710017574</v>
      </c>
      <c r="Q48" s="53">
        <f t="shared" si="12"/>
        <v>117.31589322842926</v>
      </c>
      <c r="R48" s="53">
        <f t="shared" si="12"/>
        <v>129.55475707924785</v>
      </c>
      <c r="S48" s="53">
        <f t="shared" si="12"/>
        <v>142.03839820708282</v>
      </c>
      <c r="T48" s="53">
        <f t="shared" si="12"/>
        <v>154.77171215747447</v>
      </c>
      <c r="U48" s="53">
        <f t="shared" si="12"/>
        <v>167.75969238687395</v>
      </c>
      <c r="V48" s="53">
        <f t="shared" si="12"/>
        <v>181.00743222086143</v>
      </c>
      <c r="W48" s="53">
        <f t="shared" si="12"/>
        <v>185.62887685152864</v>
      </c>
      <c r="X48" s="53">
        <f t="shared" si="12"/>
        <v>190.11043787480921</v>
      </c>
      <c r="Y48" s="53">
        <f t="shared" si="12"/>
        <v>194.43770199355541</v>
      </c>
      <c r="Z48" s="53">
        <f t="shared" si="12"/>
        <v>198.59538682467652</v>
      </c>
      <c r="AA48" s="53">
        <f t="shared" si="12"/>
        <v>187.94071932467654</v>
      </c>
      <c r="AB48" s="53">
        <f t="shared" si="12"/>
        <v>177.07295847467654</v>
      </c>
      <c r="AC48" s="53">
        <f t="shared" si="12"/>
        <v>165.98784240767657</v>
      </c>
      <c r="AD48" s="53">
        <f t="shared" si="12"/>
        <v>154.68102401933655</v>
      </c>
      <c r="AE48" s="53">
        <f t="shared" si="12"/>
        <v>143.14806926322976</v>
      </c>
      <c r="AF48" s="53">
        <f t="shared" si="12"/>
        <v>131.38445541200079</v>
      </c>
      <c r="AG48" s="53">
        <f t="shared" si="12"/>
        <v>119.38556928374729</v>
      </c>
      <c r="AH48" s="53">
        <f t="shared" si="12"/>
        <v>107.14670543292871</v>
      </c>
      <c r="AI48" s="53">
        <f t="shared" si="12"/>
        <v>94.663064305093741</v>
      </c>
      <c r="AJ48" s="53">
        <f t="shared" si="12"/>
        <v>81.92975035470208</v>
      </c>
      <c r="AK48" s="53">
        <f t="shared" si="12"/>
        <v>68.941770125302583</v>
      </c>
      <c r="AL48" s="53">
        <f t="shared" si="12"/>
        <v>55.694030291315109</v>
      </c>
      <c r="AM48" s="53">
        <f t="shared" si="12"/>
        <v>42.181335660647875</v>
      </c>
      <c r="AN48" s="53">
        <f t="shared" si="12"/>
        <v>28.398387137367301</v>
      </c>
      <c r="AO48" s="53">
        <f t="shared" si="12"/>
        <v>14.339779643621112</v>
      </c>
    </row>
    <row r="49" spans="3:41" x14ac:dyDescent="0.3">
      <c r="D49" s="114" t="s">
        <v>78</v>
      </c>
      <c r="E49" s="115">
        <f t="shared" si="11"/>
        <v>328.03210765885547</v>
      </c>
      <c r="F49" s="114"/>
      <c r="G49" s="116">
        <f t="shared" ref="G49:AO49" si="13">F$22*$H10</f>
        <v>3.6418559999999998</v>
      </c>
      <c r="H49" s="116">
        <f t="shared" si="13"/>
        <v>7.2240883199999999</v>
      </c>
      <c r="I49" s="116">
        <f t="shared" si="13"/>
        <v>10.744315046399999</v>
      </c>
      <c r="J49" s="116">
        <f t="shared" si="13"/>
        <v>14.200047171200001</v>
      </c>
      <c r="K49" s="116">
        <f t="shared" si="13"/>
        <v>17.588683441600001</v>
      </c>
      <c r="L49" s="116">
        <f t="shared" si="13"/>
        <v>20.79184326016</v>
      </c>
      <c r="M49" s="116">
        <f t="shared" si="13"/>
        <v>23.8058170978432</v>
      </c>
      <c r="N49" s="116">
        <f t="shared" si="13"/>
        <v>26.626821235032068</v>
      </c>
      <c r="O49" s="116">
        <f t="shared" si="13"/>
        <v>29.250996277716709</v>
      </c>
      <c r="P49" s="116">
        <f t="shared" si="13"/>
        <v>31.674405644007045</v>
      </c>
      <c r="Q49" s="116">
        <f t="shared" si="13"/>
        <v>33.89303402037519</v>
      </c>
      <c r="R49" s="116">
        <f t="shared" si="13"/>
        <v>35.902785787022694</v>
      </c>
      <c r="S49" s="116">
        <f t="shared" si="13"/>
        <v>37.699483411755146</v>
      </c>
      <c r="T49" s="116">
        <f t="shared" si="13"/>
        <v>39.278865811734249</v>
      </c>
      <c r="U49" s="116">
        <f t="shared" si="13"/>
        <v>40.636586682464944</v>
      </c>
      <c r="V49" s="116">
        <f t="shared" si="13"/>
        <v>41.768212793362238</v>
      </c>
      <c r="W49" s="116">
        <f t="shared" si="13"/>
        <v>42.669222249229485</v>
      </c>
      <c r="X49" s="116">
        <f t="shared" si="13"/>
        <v>43.562618716966078</v>
      </c>
      <c r="Y49" s="116">
        <f t="shared" si="13"/>
        <v>44.454197136809398</v>
      </c>
      <c r="Z49" s="116">
        <f t="shared" si="13"/>
        <v>45.350165707801587</v>
      </c>
      <c r="AA49" s="116">
        <f t="shared" si="13"/>
        <v>40.266123805089869</v>
      </c>
      <c r="AB49" s="116">
        <f t="shared" si="13"/>
        <v>35.454841390378149</v>
      </c>
      <c r="AC49" s="116">
        <f t="shared" si="13"/>
        <v>30.921773653426424</v>
      </c>
      <c r="AD49" s="116">
        <f t="shared" si="13"/>
        <v>26.672484887789903</v>
      </c>
      <c r="AE49" s="116">
        <f t="shared" si="13"/>
        <v>22.712650672894885</v>
      </c>
      <c r="AF49" s="116">
        <f t="shared" si="13"/>
        <v>19.048060099756203</v>
      </c>
      <c r="AG49" s="116">
        <f t="shared" si="13"/>
        <v>15.684618041208983</v>
      </c>
      <c r="AH49" s="116">
        <f t="shared" si="13"/>
        <v>12.628347467545053</v>
      </c>
      <c r="AI49" s="116">
        <f t="shared" si="13"/>
        <v>9.8853918084620798</v>
      </c>
      <c r="AJ49" s="116">
        <f t="shared" si="13"/>
        <v>7.4620173622516806</v>
      </c>
      <c r="AK49" s="116">
        <f t="shared" si="13"/>
        <v>5.3646157531713063</v>
      </c>
      <c r="AL49" s="116">
        <f t="shared" si="13"/>
        <v>3.5997064379635604</v>
      </c>
      <c r="AM49" s="116">
        <f t="shared" si="13"/>
        <v>2.1739392625058938</v>
      </c>
      <c r="AN49" s="116">
        <f t="shared" si="13"/>
        <v>1.0940970695933081</v>
      </c>
      <c r="AO49" s="116">
        <f t="shared" si="13"/>
        <v>0.36709835887670506</v>
      </c>
    </row>
    <row r="50" spans="3:41" x14ac:dyDescent="0.3">
      <c r="D50" s="117" t="s">
        <v>126</v>
      </c>
      <c r="E50" s="118">
        <f t="shared" si="11"/>
        <v>415.16563625573889</v>
      </c>
      <c r="F50" s="119"/>
      <c r="G50" s="120">
        <f t="shared" ref="G50:AO50" si="14">F$22*$H11</f>
        <v>4.6092239999999993</v>
      </c>
      <c r="H50" s="120">
        <f t="shared" si="14"/>
        <v>9.1429867799999993</v>
      </c>
      <c r="I50" s="120">
        <f t="shared" si="14"/>
        <v>13.598273730599999</v>
      </c>
      <c r="J50" s="120">
        <f t="shared" si="14"/>
        <v>17.971934701049999</v>
      </c>
      <c r="K50" s="120">
        <f t="shared" si="14"/>
        <v>22.260677480774998</v>
      </c>
      <c r="L50" s="120">
        <f t="shared" si="14"/>
        <v>26.314676626139995</v>
      </c>
      <c r="M50" s="120">
        <f t="shared" si="14"/>
        <v>30.129237264457799</v>
      </c>
      <c r="N50" s="120">
        <f t="shared" si="14"/>
        <v>33.699570625587455</v>
      </c>
      <c r="O50" s="120">
        <f t="shared" si="14"/>
        <v>37.020792163985206</v>
      </c>
      <c r="P50" s="120">
        <f t="shared" si="14"/>
        <v>40.087919643196415</v>
      </c>
      <c r="Q50" s="120">
        <f t="shared" si="14"/>
        <v>42.895871182037347</v>
      </c>
      <c r="R50" s="120">
        <f t="shared" si="14"/>
        <v>45.439463261700588</v>
      </c>
      <c r="S50" s="120">
        <f t="shared" si="14"/>
        <v>47.713408693002606</v>
      </c>
      <c r="T50" s="120">
        <f t="shared" si="14"/>
        <v>49.712314542976159</v>
      </c>
      <c r="U50" s="120">
        <f t="shared" si="14"/>
        <v>51.430680019994689</v>
      </c>
      <c r="V50" s="120">
        <f t="shared" si="14"/>
        <v>52.862894316599082</v>
      </c>
      <c r="W50" s="120">
        <f t="shared" si="14"/>
        <v>54.003234409181061</v>
      </c>
      <c r="X50" s="120">
        <f t="shared" si="14"/>
        <v>55.133939313660186</v>
      </c>
      <c r="Y50" s="120">
        <f t="shared" si="14"/>
        <v>56.262343251274388</v>
      </c>
      <c r="Z50" s="120">
        <f t="shared" si="14"/>
        <v>57.396303473936378</v>
      </c>
      <c r="AA50" s="120">
        <f t="shared" si="14"/>
        <v>50.961812940816856</v>
      </c>
      <c r="AB50" s="120">
        <f t="shared" si="14"/>
        <v>44.872533634697334</v>
      </c>
      <c r="AC50" s="120">
        <f t="shared" si="14"/>
        <v>39.135369780117813</v>
      </c>
      <c r="AD50" s="120">
        <f t="shared" si="14"/>
        <v>33.757363686109088</v>
      </c>
      <c r="AE50" s="120">
        <f t="shared" si="14"/>
        <v>28.745698507882587</v>
      </c>
      <c r="AF50" s="120">
        <f t="shared" si="14"/>
        <v>24.107701063753943</v>
      </c>
      <c r="AG50" s="120">
        <f t="shared" si="14"/>
        <v>19.85084470840512</v>
      </c>
      <c r="AH50" s="120">
        <f t="shared" si="14"/>
        <v>15.982752263611706</v>
      </c>
      <c r="AI50" s="120">
        <f t="shared" si="14"/>
        <v>12.511199007584818</v>
      </c>
      <c r="AJ50" s="120">
        <f t="shared" si="14"/>
        <v>9.4441157240997811</v>
      </c>
      <c r="AK50" s="120">
        <f t="shared" si="14"/>
        <v>6.7895918126074344</v>
      </c>
      <c r="AL50" s="120">
        <f t="shared" si="14"/>
        <v>4.555878460547631</v>
      </c>
      <c r="AM50" s="120">
        <f t="shared" si="14"/>
        <v>2.7513918791090215</v>
      </c>
      <c r="AN50" s="120">
        <f t="shared" si="14"/>
        <v>1.3847166037040304</v>
      </c>
      <c r="AO50" s="120">
        <f t="shared" si="14"/>
        <v>0.46460886045332983</v>
      </c>
    </row>
    <row r="51" spans="3:41" x14ac:dyDescent="0.3">
      <c r="D51" s="34" t="s">
        <v>79</v>
      </c>
      <c r="E51" s="48">
        <f t="shared" si="11"/>
        <v>743.19774391459441</v>
      </c>
      <c r="F51" s="42"/>
      <c r="G51" s="42">
        <f>SUM(G49:G50)</f>
        <v>8.2510799999999982</v>
      </c>
      <c r="H51" s="42">
        <f t="shared" ref="H51:AO51" si="15">SUM(H49:H50)</f>
        <v>16.367075100000001</v>
      </c>
      <c r="I51" s="42">
        <f t="shared" si="15"/>
        <v>24.342588776999996</v>
      </c>
      <c r="J51" s="42">
        <f t="shared" si="15"/>
        <v>32.171981872250001</v>
      </c>
      <c r="K51" s="42">
        <f t="shared" si="15"/>
        <v>39.849360922374998</v>
      </c>
      <c r="L51" s="42">
        <f t="shared" si="15"/>
        <v>47.106519886299992</v>
      </c>
      <c r="M51" s="42">
        <f t="shared" si="15"/>
        <v>53.935054362301003</v>
      </c>
      <c r="N51" s="42">
        <f t="shared" si="15"/>
        <v>60.326391860619523</v>
      </c>
      <c r="O51" s="42">
        <f t="shared" si="15"/>
        <v>66.271788441701915</v>
      </c>
      <c r="P51" s="42">
        <f t="shared" si="15"/>
        <v>71.762325287203453</v>
      </c>
      <c r="Q51" s="42">
        <f t="shared" si="15"/>
        <v>76.788905202412536</v>
      </c>
      <c r="R51" s="42">
        <f t="shared" si="15"/>
        <v>81.342249048723289</v>
      </c>
      <c r="S51" s="42">
        <f t="shared" si="15"/>
        <v>85.412892104757759</v>
      </c>
      <c r="T51" s="42">
        <f t="shared" si="15"/>
        <v>88.991180354710409</v>
      </c>
      <c r="U51" s="42">
        <f t="shared" si="15"/>
        <v>92.067266702459634</v>
      </c>
      <c r="V51" s="42">
        <f t="shared" si="15"/>
        <v>94.63110710996132</v>
      </c>
      <c r="W51" s="42">
        <f t="shared" si="15"/>
        <v>96.672456658410539</v>
      </c>
      <c r="X51" s="42">
        <f t="shared" si="15"/>
        <v>98.696558030626264</v>
      </c>
      <c r="Y51" s="42">
        <f t="shared" si="15"/>
        <v>100.71654038808379</v>
      </c>
      <c r="Z51" s="42">
        <f t="shared" si="15"/>
        <v>102.74646918173796</v>
      </c>
      <c r="AA51" s="42">
        <f t="shared" si="15"/>
        <v>91.227936745906732</v>
      </c>
      <c r="AB51" s="42">
        <f t="shared" si="15"/>
        <v>80.327375025075483</v>
      </c>
      <c r="AC51" s="42">
        <f t="shared" si="15"/>
        <v>70.05714343354424</v>
      </c>
      <c r="AD51" s="42">
        <f t="shared" si="15"/>
        <v>60.429848573898994</v>
      </c>
      <c r="AE51" s="42">
        <f t="shared" si="15"/>
        <v>51.458349180777475</v>
      </c>
      <c r="AF51" s="42">
        <f t="shared" si="15"/>
        <v>43.155761163510149</v>
      </c>
      <c r="AG51" s="42">
        <f t="shared" si="15"/>
        <v>35.535462749614105</v>
      </c>
      <c r="AH51" s="42">
        <f t="shared" si="15"/>
        <v>28.611099731156759</v>
      </c>
      <c r="AI51" s="42">
        <f t="shared" si="15"/>
        <v>22.396590816046896</v>
      </c>
      <c r="AJ51" s="42">
        <f t="shared" si="15"/>
        <v>16.90613308635146</v>
      </c>
      <c r="AK51" s="42">
        <f t="shared" si="15"/>
        <v>12.154207565778741</v>
      </c>
      <c r="AL51" s="42">
        <f t="shared" si="15"/>
        <v>8.1555848985111918</v>
      </c>
      <c r="AM51" s="42">
        <f t="shared" si="15"/>
        <v>4.9253311416149153</v>
      </c>
      <c r="AN51" s="42">
        <f t="shared" si="15"/>
        <v>2.4788136732973385</v>
      </c>
      <c r="AO51" s="42">
        <f t="shared" si="15"/>
        <v>0.83170721933003489</v>
      </c>
    </row>
    <row r="52" spans="3:41" x14ac:dyDescent="0.3">
      <c r="D52" s="45" t="s">
        <v>46</v>
      </c>
      <c r="E52" s="50">
        <f>NPV($E$15,F52:AO52)*(1+$E$15)</f>
        <v>149.68556953438201</v>
      </c>
      <c r="F52" s="55"/>
      <c r="G52" s="55">
        <f t="shared" ref="G52:AO52" si="16">G50*($H$14-1)</f>
        <v>1.6618290612244893</v>
      </c>
      <c r="H52" s="55">
        <f t="shared" si="16"/>
        <v>3.2964510159183669</v>
      </c>
      <c r="I52" s="55">
        <f t="shared" si="16"/>
        <v>4.9027789640938764</v>
      </c>
      <c r="J52" s="55">
        <f t="shared" si="16"/>
        <v>6.4796771371132644</v>
      </c>
      <c r="K52" s="55">
        <f t="shared" si="16"/>
        <v>8.0259585474903048</v>
      </c>
      <c r="L52" s="55">
        <f t="shared" si="16"/>
        <v>9.4876044978599978</v>
      </c>
      <c r="M52" s="55">
        <f t="shared" si="16"/>
        <v>10.862922279022198</v>
      </c>
      <c r="N52" s="55">
        <f t="shared" si="16"/>
        <v>12.150185327592755</v>
      </c>
      <c r="O52" s="55">
        <f t="shared" si="16"/>
        <v>13.347632548919835</v>
      </c>
      <c r="P52" s="55">
        <f t="shared" si="16"/>
        <v>14.45346762645857</v>
      </c>
      <c r="Q52" s="55">
        <f t="shared" si="16"/>
        <v>15.465858317333192</v>
      </c>
      <c r="R52" s="55">
        <f t="shared" si="16"/>
        <v>16.382935733810413</v>
      </c>
      <c r="S52" s="55">
        <f t="shared" si="16"/>
        <v>17.202793610402299</v>
      </c>
      <c r="T52" s="55">
        <f t="shared" si="16"/>
        <v>17.92348755631113</v>
      </c>
      <c r="U52" s="55">
        <f t="shared" si="16"/>
        <v>18.543034292923252</v>
      </c>
      <c r="V52" s="55">
        <f t="shared" si="16"/>
        <v>19.059410876052727</v>
      </c>
      <c r="W52" s="55">
        <f t="shared" si="16"/>
        <v>19.470553902629906</v>
      </c>
      <c r="X52" s="55">
        <f t="shared" si="16"/>
        <v>19.878223017850267</v>
      </c>
      <c r="Y52" s="55">
        <f t="shared" si="16"/>
        <v>20.285062532772397</v>
      </c>
      <c r="Z52" s="55">
        <f t="shared" si="16"/>
        <v>20.693905334140325</v>
      </c>
      <c r="AA52" s="55">
        <f t="shared" si="16"/>
        <v>18.373986978661858</v>
      </c>
      <c r="AB52" s="55">
        <f t="shared" si="16"/>
        <v>16.178532534958901</v>
      </c>
      <c r="AC52" s="55">
        <f t="shared" si="16"/>
        <v>14.110031281266965</v>
      </c>
      <c r="AD52" s="55">
        <f t="shared" si="16"/>
        <v>12.171022281386268</v>
      </c>
      <c r="AE52" s="55">
        <f t="shared" si="16"/>
        <v>10.36409538039304</v>
      </c>
      <c r="AF52" s="55">
        <f t="shared" si="16"/>
        <v>8.6918922202650268</v>
      </c>
      <c r="AG52" s="55">
        <f t="shared" si="16"/>
        <v>7.1571072758195324</v>
      </c>
      <c r="AH52" s="55">
        <f t="shared" si="16"/>
        <v>5.7624889113702062</v>
      </c>
      <c r="AI52" s="55">
        <f t="shared" si="16"/>
        <v>4.5108404585169746</v>
      </c>
      <c r="AJ52" s="55">
        <f t="shared" si="16"/>
        <v>3.4050213154917572</v>
      </c>
      <c r="AK52" s="55">
        <f t="shared" si="16"/>
        <v>2.4479480684911157</v>
      </c>
      <c r="AL52" s="55">
        <f t="shared" si="16"/>
        <v>1.6425956354355402</v>
      </c>
      <c r="AM52" s="55">
        <f t="shared" si="16"/>
        <v>0.99199843260393283</v>
      </c>
      <c r="AN52" s="55">
        <f t="shared" si="16"/>
        <v>0.4992515646007728</v>
      </c>
      <c r="AO52" s="55">
        <f t="shared" si="16"/>
        <v>0.1675120381226291</v>
      </c>
    </row>
    <row r="53" spans="3:41" x14ac:dyDescent="0.3">
      <c r="D53" s="123" t="s">
        <v>52</v>
      </c>
      <c r="E53" s="124">
        <f t="shared" si="11"/>
        <v>2044.190932185727</v>
      </c>
      <c r="F53" s="125">
        <f>SUM(F48,F51,F47,F52)</f>
        <v>0</v>
      </c>
      <c r="G53" s="125">
        <f t="shared" ref="G53:AO53" si="17">SUM(G48,G51,G47,G52)</f>
        <v>18.804159061224485</v>
      </c>
      <c r="H53" s="125">
        <f t="shared" si="17"/>
        <v>37.856163615918362</v>
      </c>
      <c r="I53" s="125">
        <f t="shared" si="17"/>
        <v>57.16934861609387</v>
      </c>
      <c r="J53" s="125">
        <f t="shared" si="17"/>
        <v>76.757734696863267</v>
      </c>
      <c r="K53" s="125">
        <f t="shared" si="17"/>
        <v>96.636062657365301</v>
      </c>
      <c r="L53" s="125">
        <f t="shared" si="17"/>
        <v>116.22262842165998</v>
      </c>
      <c r="M53" s="125">
        <f t="shared" si="17"/>
        <v>135.5115967458232</v>
      </c>
      <c r="N53" s="125">
        <f t="shared" si="17"/>
        <v>154.49701568105229</v>
      </c>
      <c r="O53" s="125">
        <f t="shared" si="17"/>
        <v>173.17281423956857</v>
      </c>
      <c r="P53" s="125">
        <f t="shared" si="17"/>
        <v>191.53280001383777</v>
      </c>
      <c r="Q53" s="125">
        <f t="shared" si="17"/>
        <v>209.570656748175</v>
      </c>
      <c r="R53" s="125">
        <f t="shared" si="17"/>
        <v>227.27994186178154</v>
      </c>
      <c r="S53" s="125">
        <f t="shared" si="17"/>
        <v>244.65408392224288</v>
      </c>
      <c r="T53" s="125">
        <f t="shared" si="17"/>
        <v>261.68638006849596</v>
      </c>
      <c r="U53" s="125">
        <f t="shared" si="17"/>
        <v>278.36999338225684</v>
      </c>
      <c r="V53" s="125">
        <f t="shared" si="17"/>
        <v>294.69795020687548</v>
      </c>
      <c r="W53" s="125">
        <f t="shared" si="17"/>
        <v>301.77188741256907</v>
      </c>
      <c r="X53" s="125">
        <f t="shared" si="17"/>
        <v>308.68521892328573</v>
      </c>
      <c r="Y53" s="125">
        <f t="shared" si="17"/>
        <v>315.43930491441154</v>
      </c>
      <c r="Z53" s="125">
        <f t="shared" si="17"/>
        <v>322.03576134055481</v>
      </c>
      <c r="AA53" s="125">
        <f t="shared" si="17"/>
        <v>297.5426430492451</v>
      </c>
      <c r="AB53" s="125">
        <f t="shared" si="17"/>
        <v>273.57886603471093</v>
      </c>
      <c r="AC53" s="125">
        <f t="shared" si="17"/>
        <v>250.15501712248778</v>
      </c>
      <c r="AD53" s="125">
        <f t="shared" si="17"/>
        <v>227.2818948746218</v>
      </c>
      <c r="AE53" s="125">
        <f t="shared" si="17"/>
        <v>204.97051382440029</v>
      </c>
      <c r="AF53" s="125">
        <f t="shared" si="17"/>
        <v>183.23210879577599</v>
      </c>
      <c r="AG53" s="125">
        <f t="shared" si="17"/>
        <v>162.07813930918093</v>
      </c>
      <c r="AH53" s="125">
        <f t="shared" si="17"/>
        <v>141.52029407545569</v>
      </c>
      <c r="AI53" s="125">
        <f t="shared" si="17"/>
        <v>121.57049557965762</v>
      </c>
      <c r="AJ53" s="125">
        <f t="shared" si="17"/>
        <v>102.24090475654529</v>
      </c>
      <c r="AK53" s="125">
        <f t="shared" si="17"/>
        <v>83.543925759572431</v>
      </c>
      <c r="AL53" s="125">
        <f t="shared" si="17"/>
        <v>65.492210825261836</v>
      </c>
      <c r="AM53" s="125">
        <f t="shared" si="17"/>
        <v>48.098665234866729</v>
      </c>
      <c r="AN53" s="125">
        <f t="shared" si="17"/>
        <v>31.376452375265412</v>
      </c>
      <c r="AO53" s="125">
        <f t="shared" si="17"/>
        <v>15.338998901073776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8.7418960958984826E-13</v>
      </c>
      <c r="F55" s="49">
        <f t="shared" ref="F55:AO55" si="18">-F8+F53</f>
        <v>-142.26</v>
      </c>
      <c r="G55" s="49">
        <f t="shared" si="18"/>
        <v>-130.01804093877553</v>
      </c>
      <c r="H55" s="49">
        <f t="shared" si="18"/>
        <v>-117.84533038408163</v>
      </c>
      <c r="I55" s="49">
        <f t="shared" si="18"/>
        <v>-105.74416838390614</v>
      </c>
      <c r="J55" s="49">
        <f t="shared" si="18"/>
        <v>-93.71694530313674</v>
      </c>
      <c r="K55" s="49">
        <f t="shared" si="18"/>
        <v>-77.248110942634696</v>
      </c>
      <c r="L55" s="49">
        <f t="shared" si="18"/>
        <v>-61.139228650340016</v>
      </c>
      <c r="M55" s="49">
        <f t="shared" si="18"/>
        <v>-45.397497467616802</v>
      </c>
      <c r="N55" s="49">
        <f t="shared" si="18"/>
        <v>-30.030260416656517</v>
      </c>
      <c r="O55" s="49">
        <f t="shared" si="18"/>
        <v>-15.045007380094432</v>
      </c>
      <c r="P55" s="49">
        <f t="shared" si="18"/>
        <v>-0.44937803821849798</v>
      </c>
      <c r="Q55" s="49">
        <f t="shared" si="18"/>
        <v>13.748835135077599</v>
      </c>
      <c r="R55" s="49">
        <f t="shared" si="18"/>
        <v>27.541683816422193</v>
      </c>
      <c r="S55" s="49">
        <f t="shared" si="18"/>
        <v>40.921060715976353</v>
      </c>
      <c r="T55" s="49">
        <f t="shared" si="18"/>
        <v>53.878696398104097</v>
      </c>
      <c r="U55" s="49">
        <f t="shared" si="18"/>
        <v>66.406156038457141</v>
      </c>
      <c r="V55" s="49">
        <f t="shared" si="18"/>
        <v>78.494836116199792</v>
      </c>
      <c r="W55" s="49">
        <f t="shared" si="18"/>
        <v>81.244711040079864</v>
      </c>
      <c r="X55" s="49">
        <f t="shared" si="18"/>
        <v>83.747499023346734</v>
      </c>
      <c r="Y55" s="49">
        <f t="shared" si="18"/>
        <v>86.002830616473744</v>
      </c>
      <c r="Z55" s="49">
        <f t="shared" si="18"/>
        <v>322.03576134055481</v>
      </c>
      <c r="AA55" s="49">
        <f t="shared" si="18"/>
        <v>297.5426430492451</v>
      </c>
      <c r="AB55" s="49">
        <f t="shared" si="18"/>
        <v>273.57886603471093</v>
      </c>
      <c r="AC55" s="49">
        <f t="shared" si="18"/>
        <v>250.15501712248778</v>
      </c>
      <c r="AD55" s="49">
        <f t="shared" si="18"/>
        <v>227.2818948746218</v>
      </c>
      <c r="AE55" s="49">
        <f t="shared" si="18"/>
        <v>204.97051382440029</v>
      </c>
      <c r="AF55" s="49">
        <f t="shared" si="18"/>
        <v>183.23210879577599</v>
      </c>
      <c r="AG55" s="49">
        <f t="shared" si="18"/>
        <v>162.07813930918093</v>
      </c>
      <c r="AH55" s="49">
        <f t="shared" si="18"/>
        <v>141.52029407545569</v>
      </c>
      <c r="AI55" s="49">
        <f t="shared" si="18"/>
        <v>121.57049557965762</v>
      </c>
      <c r="AJ55" s="49">
        <f t="shared" si="18"/>
        <v>102.24090475654529</v>
      </c>
      <c r="AK55" s="49">
        <f t="shared" si="18"/>
        <v>83.543925759572431</v>
      </c>
      <c r="AL55" s="49">
        <f t="shared" si="18"/>
        <v>65.492210825261836</v>
      </c>
      <c r="AM55" s="49">
        <f t="shared" si="18"/>
        <v>48.098665234866729</v>
      </c>
      <c r="AN55" s="49">
        <f t="shared" si="18"/>
        <v>31.376452375265412</v>
      </c>
      <c r="AO55" s="49">
        <f t="shared" si="18"/>
        <v>15.338998901073776</v>
      </c>
    </row>
    <row r="56" spans="3:41" x14ac:dyDescent="0.3">
      <c r="C56" s="34"/>
      <c r="D56" s="34" t="s">
        <v>53</v>
      </c>
      <c r="F56" s="49">
        <f>F22</f>
        <v>142.26</v>
      </c>
      <c r="G56" s="49">
        <f t="shared" ref="G56:AO56" si="19">G22</f>
        <v>282.19094999999999</v>
      </c>
      <c r="H56" s="49">
        <f t="shared" si="19"/>
        <v>419.69980649999997</v>
      </c>
      <c r="I56" s="49">
        <f t="shared" si="19"/>
        <v>554.68934262499999</v>
      </c>
      <c r="J56" s="49">
        <f t="shared" si="19"/>
        <v>687.05794693749999</v>
      </c>
      <c r="K56" s="49">
        <f t="shared" si="19"/>
        <v>812.18137734999993</v>
      </c>
      <c r="L56" s="49">
        <f t="shared" si="19"/>
        <v>929.91473038449999</v>
      </c>
      <c r="M56" s="49">
        <f t="shared" si="19"/>
        <v>1040.1102044934401</v>
      </c>
      <c r="N56" s="49">
        <f t="shared" si="19"/>
        <v>1142.617042098309</v>
      </c>
      <c r="O56" s="49">
        <f t="shared" si="19"/>
        <v>1237.2814704690252</v>
      </c>
      <c r="P56" s="49">
        <f t="shared" si="19"/>
        <v>1323.9466414209057</v>
      </c>
      <c r="Q56" s="49">
        <f t="shared" si="19"/>
        <v>1402.4525698055738</v>
      </c>
      <c r="R56" s="49">
        <f t="shared" si="19"/>
        <v>1472.6360707716854</v>
      </c>
      <c r="S56" s="49">
        <f t="shared" si="19"/>
        <v>1534.3306957708692</v>
      </c>
      <c r="T56" s="49">
        <f t="shared" si="19"/>
        <v>1587.3666672837867</v>
      </c>
      <c r="U56" s="49">
        <f t="shared" si="19"/>
        <v>1631.5708122407125</v>
      </c>
      <c r="V56" s="49">
        <f t="shared" si="19"/>
        <v>1666.7664941105268</v>
      </c>
      <c r="W56" s="49">
        <f t="shared" si="19"/>
        <v>1701.6647936314873</v>
      </c>
      <c r="X56" s="49">
        <f t="shared" si="19"/>
        <v>1736.4920756566171</v>
      </c>
      <c r="Y56" s="49">
        <f t="shared" si="19"/>
        <v>1771.4908479609994</v>
      </c>
      <c r="Z56" s="49">
        <f t="shared" si="19"/>
        <v>1572.8954611363229</v>
      </c>
      <c r="AA56" s="49">
        <f t="shared" si="19"/>
        <v>1384.9547418116463</v>
      </c>
      <c r="AB56" s="49">
        <f t="shared" si="19"/>
        <v>1207.8817833369696</v>
      </c>
      <c r="AC56" s="49">
        <f t="shared" si="19"/>
        <v>1041.893940929293</v>
      </c>
      <c r="AD56" s="49">
        <f t="shared" si="19"/>
        <v>887.21291690995645</v>
      </c>
      <c r="AE56" s="49">
        <f t="shared" si="19"/>
        <v>744.06484764672666</v>
      </c>
      <c r="AF56" s="49">
        <f t="shared" si="19"/>
        <v>612.6803922347259</v>
      </c>
      <c r="AG56" s="49">
        <f t="shared" si="19"/>
        <v>493.29482295097864</v>
      </c>
      <c r="AH56" s="49">
        <f t="shared" si="19"/>
        <v>386.14811751804996</v>
      </c>
      <c r="AI56" s="49">
        <f t="shared" si="19"/>
        <v>291.48505321295625</v>
      </c>
      <c r="AJ56" s="49">
        <f t="shared" si="19"/>
        <v>209.55530285825415</v>
      </c>
      <c r="AK56" s="49">
        <f t="shared" si="19"/>
        <v>140.61353273295157</v>
      </c>
      <c r="AL56" s="49">
        <f t="shared" si="19"/>
        <v>84.919502441636467</v>
      </c>
      <c r="AM56" s="49">
        <f t="shared" si="19"/>
        <v>42.738166780988593</v>
      </c>
      <c r="AN56" s="49">
        <f t="shared" si="19"/>
        <v>14.339779643621291</v>
      </c>
      <c r="AO56" s="49">
        <f t="shared" si="19"/>
        <v>1.794120407794253E-13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  <row r="65" spans="5:41" x14ac:dyDescent="0.3"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</row>
    <row r="66" spans="5:41" x14ac:dyDescent="0.3"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</row>
    <row r="67" spans="5:41" x14ac:dyDescent="0.3"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</row>
    <row r="68" spans="5:41" x14ac:dyDescent="0.3"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553E-58F6-45DC-8EB2-353D36498FA1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8.5546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133" t="s">
        <v>92</v>
      </c>
      <c r="M3" s="134"/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'Portfolio$'!E6/10^6</f>
        <v>142.26</v>
      </c>
      <c r="G8" s="42">
        <f>IF(G7-$F$7+1&gt;$G$4,0,'Portfolio$'!F6/10^6)</f>
        <v>148.82220000000001</v>
      </c>
      <c r="H8" s="42">
        <f>IF(H7-$F$7+1&gt;$G$4,0,'Portfolio$'!G6/10^6)</f>
        <v>155.701494</v>
      </c>
      <c r="I8" s="42">
        <f>IF(I7-$F$7+1&gt;$G$4,0,'Portfolio$'!H6/10^6)</f>
        <v>162.91351700000001</v>
      </c>
      <c r="J8" s="42">
        <f>IF(J7-$F$7+1&gt;$G$4,0,'Portfolio$'!I6/10^6)</f>
        <v>170.47468000000001</v>
      </c>
      <c r="K8" s="42">
        <f>IF(K7-$F$7+1&gt;$G$4,0,J8*1.02)</f>
        <v>173.8841736</v>
      </c>
      <c r="L8" s="42">
        <f t="shared" ref="L8:Y8" si="1">IF(L7-$F$7+1&gt;$G$4,0,K8*1.02)</f>
        <v>177.36185707199999</v>
      </c>
      <c r="M8" s="42">
        <f t="shared" si="1"/>
        <v>180.90909421344</v>
      </c>
      <c r="N8" s="42">
        <f t="shared" si="1"/>
        <v>184.52727609770881</v>
      </c>
      <c r="O8" s="42">
        <f t="shared" si="1"/>
        <v>188.217821619663</v>
      </c>
      <c r="P8" s="42">
        <f t="shared" si="1"/>
        <v>191.98217805205627</v>
      </c>
      <c r="Q8" s="42">
        <f t="shared" si="1"/>
        <v>195.8218216130974</v>
      </c>
      <c r="R8" s="42">
        <f t="shared" si="1"/>
        <v>199.73825804535934</v>
      </c>
      <c r="S8" s="42">
        <f t="shared" si="1"/>
        <v>203.73302320626652</v>
      </c>
      <c r="T8" s="42">
        <f t="shared" si="1"/>
        <v>207.80768367039187</v>
      </c>
      <c r="U8" s="42">
        <f t="shared" si="1"/>
        <v>211.9638373437997</v>
      </c>
      <c r="V8" s="42">
        <f t="shared" si="1"/>
        <v>216.20311409067568</v>
      </c>
      <c r="W8" s="42">
        <f t="shared" si="1"/>
        <v>220.52717637248921</v>
      </c>
      <c r="X8" s="42">
        <f t="shared" si="1"/>
        <v>224.937719899939</v>
      </c>
      <c r="Y8" s="42">
        <f t="shared" si="1"/>
        <v>229.43647429793779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1</v>
      </c>
      <c r="G10" s="128">
        <v>0.04</v>
      </c>
      <c r="H10" s="44">
        <f>F10*G10</f>
        <v>0.04</v>
      </c>
      <c r="I10" s="35"/>
      <c r="J10" s="84">
        <v>0.04</v>
      </c>
      <c r="K10" s="44">
        <f>$F10*J10</f>
        <v>0.04</v>
      </c>
    </row>
    <row r="11" spans="1:41" x14ac:dyDescent="0.3">
      <c r="D11" s="45" t="s">
        <v>19</v>
      </c>
      <c r="E11" s="45"/>
      <c r="F11" s="129">
        <v>0</v>
      </c>
      <c r="G11" s="130">
        <v>0.09</v>
      </c>
      <c r="H11" s="46">
        <f t="shared" ref="H11" si="2">F11*G11</f>
        <v>0</v>
      </c>
      <c r="I11" s="35"/>
      <c r="J11" s="85">
        <f>G11*H14</f>
        <v>0.12244897959183673</v>
      </c>
      <c r="K11" s="46">
        <f>$F11*J11</f>
        <v>0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0.04</v>
      </c>
      <c r="I12" s="35"/>
      <c r="J12" s="44"/>
      <c r="K12" s="44">
        <f>SUM(K10:K11)</f>
        <v>0.04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'Am20-10yr'!E15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10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3">G18+1</f>
        <v>2025</v>
      </c>
      <c r="I18" s="56">
        <f t="shared" si="3"/>
        <v>2026</v>
      </c>
      <c r="J18" s="56">
        <f t="shared" si="3"/>
        <v>2027</v>
      </c>
      <c r="K18" s="56">
        <f t="shared" si="3"/>
        <v>2028</v>
      </c>
      <c r="L18" s="56">
        <f t="shared" si="3"/>
        <v>2029</v>
      </c>
      <c r="M18" s="56">
        <f t="shared" si="3"/>
        <v>2030</v>
      </c>
      <c r="N18" s="56">
        <f t="shared" si="3"/>
        <v>2031</v>
      </c>
      <c r="O18" s="56">
        <f t="shared" si="3"/>
        <v>2032</v>
      </c>
      <c r="P18" s="56">
        <f t="shared" si="3"/>
        <v>2033</v>
      </c>
      <c r="Q18" s="56">
        <f t="shared" si="3"/>
        <v>2034</v>
      </c>
      <c r="R18" s="56">
        <f t="shared" si="3"/>
        <v>2035</v>
      </c>
      <c r="S18" s="56">
        <f t="shared" si="3"/>
        <v>2036</v>
      </c>
      <c r="T18" s="56">
        <f t="shared" si="3"/>
        <v>2037</v>
      </c>
      <c r="U18" s="56">
        <f t="shared" si="3"/>
        <v>2038</v>
      </c>
      <c r="V18" s="56">
        <f t="shared" si="3"/>
        <v>2039</v>
      </c>
      <c r="W18" s="56">
        <f t="shared" si="3"/>
        <v>2040</v>
      </c>
      <c r="X18" s="56">
        <f t="shared" si="3"/>
        <v>2041</v>
      </c>
      <c r="Y18" s="56">
        <f t="shared" si="3"/>
        <v>2042</v>
      </c>
      <c r="Z18" s="56">
        <f t="shared" si="3"/>
        <v>2043</v>
      </c>
      <c r="AA18" s="56">
        <f t="shared" si="3"/>
        <v>2044</v>
      </c>
      <c r="AB18" s="56">
        <f t="shared" si="3"/>
        <v>2045</v>
      </c>
      <c r="AC18" s="56">
        <f t="shared" si="3"/>
        <v>2046</v>
      </c>
      <c r="AD18" s="56">
        <f t="shared" si="3"/>
        <v>2047</v>
      </c>
      <c r="AE18" s="56">
        <f t="shared" si="3"/>
        <v>2048</v>
      </c>
      <c r="AF18" s="56">
        <f t="shared" si="3"/>
        <v>2049</v>
      </c>
      <c r="AG18" s="56">
        <f t="shared" si="3"/>
        <v>2050</v>
      </c>
      <c r="AH18" s="56">
        <f t="shared" si="3"/>
        <v>2051</v>
      </c>
      <c r="AI18" s="56">
        <f t="shared" si="3"/>
        <v>2052</v>
      </c>
      <c r="AJ18" s="56">
        <f t="shared" si="3"/>
        <v>2053</v>
      </c>
      <c r="AK18" s="56">
        <f t="shared" si="3"/>
        <v>2054</v>
      </c>
      <c r="AL18" s="56">
        <f t="shared" si="3"/>
        <v>2055</v>
      </c>
      <c r="AM18" s="56">
        <f t="shared" si="3"/>
        <v>2056</v>
      </c>
      <c r="AN18" s="56">
        <f t="shared" si="3"/>
        <v>2057</v>
      </c>
      <c r="AO18" s="56">
        <f t="shared" si="3"/>
        <v>2058</v>
      </c>
    </row>
    <row r="19" spans="2:41" x14ac:dyDescent="0.3">
      <c r="C19" s="40" t="s">
        <v>80</v>
      </c>
      <c r="E19" s="48">
        <f>NPV($E$15,F19:AO19)*(1+$H$12)</f>
        <v>0</v>
      </c>
      <c r="F19" s="53">
        <f t="shared" ref="F19:Y19" si="4">IF($G$3="Expense",F8,0)</f>
        <v>0</v>
      </c>
      <c r="G19" s="53">
        <f t="shared" si="4"/>
        <v>0</v>
      </c>
      <c r="H19" s="53">
        <f t="shared" si="4"/>
        <v>0</v>
      </c>
      <c r="I19" s="53">
        <f t="shared" si="4"/>
        <v>0</v>
      </c>
      <c r="J19" s="53">
        <f t="shared" si="4"/>
        <v>0</v>
      </c>
      <c r="K19" s="53">
        <f t="shared" si="4"/>
        <v>0</v>
      </c>
      <c r="L19" s="53">
        <f t="shared" si="4"/>
        <v>0</v>
      </c>
      <c r="M19" s="53">
        <f t="shared" si="4"/>
        <v>0</v>
      </c>
      <c r="N19" s="53">
        <f t="shared" si="4"/>
        <v>0</v>
      </c>
      <c r="O19" s="53">
        <f t="shared" si="4"/>
        <v>0</v>
      </c>
      <c r="P19" s="53">
        <f t="shared" si="4"/>
        <v>0</v>
      </c>
      <c r="Q19" s="53">
        <f t="shared" si="4"/>
        <v>0</v>
      </c>
      <c r="R19" s="53">
        <f t="shared" si="4"/>
        <v>0</v>
      </c>
      <c r="S19" s="53">
        <f t="shared" si="4"/>
        <v>0</v>
      </c>
      <c r="T19" s="53">
        <f t="shared" si="4"/>
        <v>0</v>
      </c>
      <c r="U19" s="53">
        <f t="shared" si="4"/>
        <v>0</v>
      </c>
      <c r="V19" s="53">
        <f t="shared" si="4"/>
        <v>0</v>
      </c>
      <c r="W19" s="53">
        <f t="shared" si="4"/>
        <v>0</v>
      </c>
      <c r="X19" s="53">
        <f t="shared" si="4"/>
        <v>0</v>
      </c>
      <c r="Y19" s="53">
        <f t="shared" si="4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2044.1909321857256</v>
      </c>
      <c r="F21" s="49">
        <f t="shared" ref="F21:Y21" si="5">F8-F19</f>
        <v>142.26</v>
      </c>
      <c r="G21" s="49">
        <f t="shared" si="5"/>
        <v>148.82220000000001</v>
      </c>
      <c r="H21" s="49">
        <f t="shared" si="5"/>
        <v>155.701494</v>
      </c>
      <c r="I21" s="49">
        <f t="shared" si="5"/>
        <v>162.91351700000001</v>
      </c>
      <c r="J21" s="49">
        <f t="shared" si="5"/>
        <v>170.47468000000001</v>
      </c>
      <c r="K21" s="49">
        <f t="shared" si="5"/>
        <v>173.8841736</v>
      </c>
      <c r="L21" s="49">
        <f t="shared" si="5"/>
        <v>177.36185707199999</v>
      </c>
      <c r="M21" s="49">
        <f t="shared" si="5"/>
        <v>180.90909421344</v>
      </c>
      <c r="N21" s="49">
        <f t="shared" si="5"/>
        <v>184.52727609770881</v>
      </c>
      <c r="O21" s="49">
        <f t="shared" si="5"/>
        <v>188.217821619663</v>
      </c>
      <c r="P21" s="49">
        <f t="shared" si="5"/>
        <v>191.98217805205627</v>
      </c>
      <c r="Q21" s="49">
        <f t="shared" si="5"/>
        <v>195.8218216130974</v>
      </c>
      <c r="R21" s="49">
        <f t="shared" si="5"/>
        <v>199.73825804535934</v>
      </c>
      <c r="S21" s="49">
        <f t="shared" si="5"/>
        <v>203.73302320626652</v>
      </c>
      <c r="T21" s="49">
        <f t="shared" si="5"/>
        <v>207.80768367039187</v>
      </c>
      <c r="U21" s="49">
        <f t="shared" si="5"/>
        <v>211.9638373437997</v>
      </c>
      <c r="V21" s="49">
        <f t="shared" si="5"/>
        <v>216.20311409067568</v>
      </c>
      <c r="W21" s="49">
        <f t="shared" si="5"/>
        <v>220.52717637248921</v>
      </c>
      <c r="X21" s="49">
        <f t="shared" si="5"/>
        <v>224.937719899939</v>
      </c>
      <c r="Y21" s="49">
        <f t="shared" si="5"/>
        <v>229.43647429793779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6">E22+F21-F44</f>
        <v>142.26</v>
      </c>
      <c r="G22" s="49">
        <f t="shared" si="6"/>
        <v>276.8562</v>
      </c>
      <c r="H22" s="49">
        <f t="shared" si="6"/>
        <v>403.44947399999995</v>
      </c>
      <c r="I22" s="49">
        <f t="shared" si="6"/>
        <v>521.68462160000001</v>
      </c>
      <c r="J22" s="49">
        <f t="shared" si="6"/>
        <v>631.18958050000003</v>
      </c>
      <c r="K22" s="49">
        <f t="shared" si="6"/>
        <v>727.05656500000009</v>
      </c>
      <c r="L22" s="49">
        <f t="shared" si="6"/>
        <v>809.01281561200017</v>
      </c>
      <c r="M22" s="49">
        <f t="shared" si="6"/>
        <v>876.7801176582401</v>
      </c>
      <c r="N22" s="49">
        <f t="shared" si="6"/>
        <v>930.07469216740481</v>
      </c>
      <c r="O22" s="49">
        <f t="shared" si="6"/>
        <v>968.60708458875285</v>
      </c>
      <c r="P22" s="49">
        <f t="shared" si="6"/>
        <v>992.08205128052782</v>
      </c>
      <c r="Q22" s="49">
        <f t="shared" si="6"/>
        <v>1014.4244437281384</v>
      </c>
      <c r="R22" s="49">
        <f t="shared" si="6"/>
        <v>1035.9833104467011</v>
      </c>
      <c r="S22" s="49">
        <f t="shared" si="6"/>
        <v>1057.1332659216353</v>
      </c>
      <c r="T22" s="49">
        <f t="shared" si="6"/>
        <v>1078.2759312400681</v>
      </c>
      <c r="U22" s="49">
        <f t="shared" si="6"/>
        <v>1099.8414498648694</v>
      </c>
      <c r="V22" s="49">
        <f t="shared" si="6"/>
        <v>1121.8382788621668</v>
      </c>
      <c r="W22" s="49">
        <f t="shared" si="6"/>
        <v>1144.2750444394103</v>
      </c>
      <c r="X22" s="49">
        <f t="shared" si="6"/>
        <v>1167.1605453281984</v>
      </c>
      <c r="Y22" s="49">
        <f t="shared" si="6"/>
        <v>1190.5037562347625</v>
      </c>
      <c r="Z22" s="49">
        <f t="shared" si="6"/>
        <v>980.28862757556124</v>
      </c>
      <c r="AA22" s="49">
        <f t="shared" si="6"/>
        <v>789.27171672156555</v>
      </c>
      <c r="AB22" s="49">
        <f t="shared" si="6"/>
        <v>617.83698802887966</v>
      </c>
      <c r="AC22" s="49">
        <f t="shared" si="6"/>
        <v>466.37608514072974</v>
      </c>
      <c r="AD22" s="49">
        <f t="shared" si="6"/>
        <v>335.2884845732064</v>
      </c>
      <c r="AE22" s="49">
        <f t="shared" si="6"/>
        <v>224.98165237272227</v>
      </c>
      <c r="AF22" s="49">
        <f t="shared" si="6"/>
        <v>135.87120390661809</v>
      </c>
      <c r="AG22" s="49">
        <f t="shared" si="6"/>
        <v>68.381066849581487</v>
      </c>
      <c r="AH22" s="49">
        <f t="shared" si="6"/>
        <v>22.943647429793813</v>
      </c>
      <c r="AI22" s="49">
        <f t="shared" si="6"/>
        <v>3.5527136788005009E-14</v>
      </c>
      <c r="AJ22" s="49">
        <f t="shared" si="6"/>
        <v>3.5527136788005009E-14</v>
      </c>
      <c r="AK22" s="49">
        <f t="shared" si="6"/>
        <v>3.5527136788005009E-14</v>
      </c>
      <c r="AL22" s="49">
        <f t="shared" si="6"/>
        <v>3.5527136788005009E-14</v>
      </c>
      <c r="AM22" s="49">
        <f t="shared" si="6"/>
        <v>3.5527136788005009E-14</v>
      </c>
      <c r="AN22" s="49">
        <f t="shared" si="6"/>
        <v>3.5527136788005009E-14</v>
      </c>
      <c r="AO22" s="49">
        <f t="shared" si="6"/>
        <v>3.5527136788005009E-14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7">NPV($E$15,F24:AO24)*(1+$E$15)</f>
        <v>107.0373509419188</v>
      </c>
      <c r="F24" s="49"/>
      <c r="G24" s="49">
        <f>IF(G$18-F$18&lt;=$E$16,F$21/$E$16,0)</f>
        <v>14.225999999999999</v>
      </c>
      <c r="H24" s="49">
        <f>IF(H$18-F$18&lt;=$E$16,F$21/$E$16,0)</f>
        <v>14.225999999999999</v>
      </c>
      <c r="I24" s="49">
        <f>IF(I$18-F$18&lt;=$E$16,F$21/$E$16,0)</f>
        <v>14.225999999999999</v>
      </c>
      <c r="J24" s="49">
        <f>IF(J$18-F$18&lt;=$E$16,F$21/$E$16,0)</f>
        <v>14.225999999999999</v>
      </c>
      <c r="K24" s="49">
        <f>IF(K$18-F$18&lt;=$E$16,F$21/$E$16,0)</f>
        <v>14.225999999999999</v>
      </c>
      <c r="L24" s="49">
        <f>IF(L$18-F$18&lt;=$E$16,F$21/$E$16,0)</f>
        <v>14.225999999999999</v>
      </c>
      <c r="M24" s="49">
        <f>IF(M$18-F$18&lt;=$E$16,F$21/$E$16,0)</f>
        <v>14.225999999999999</v>
      </c>
      <c r="N24" s="49">
        <f>IF(N$18-F$18&lt;=$E$16,F$21/$E$16,0)</f>
        <v>14.225999999999999</v>
      </c>
      <c r="O24" s="49">
        <f>IF(O$18-F$18&lt;=$E$16,F$21/$E$16,0)</f>
        <v>14.225999999999999</v>
      </c>
      <c r="P24" s="49">
        <f>IF(P$18-F$18&lt;=$E$16,F$21/$E$16,0)</f>
        <v>14.225999999999999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7"/>
        <v>111.97479298009583</v>
      </c>
      <c r="F25" s="49"/>
      <c r="G25" s="49"/>
      <c r="H25" s="49">
        <f>IF(H$18-G$18&lt;=$E$16,G$21/$E$16,0)</f>
        <v>14.88222</v>
      </c>
      <c r="I25" s="49">
        <f>IF(I$18-G$18&lt;=$E$16,G$21/$E$16,0)</f>
        <v>14.88222</v>
      </c>
      <c r="J25" s="49">
        <f>IF(J$18-G$18&lt;=$E$16,G$21/$E$16,0)</f>
        <v>14.88222</v>
      </c>
      <c r="K25" s="49">
        <f>IF(K$18-G$18&lt;=$E$16,G$21/$E$16,0)</f>
        <v>14.88222</v>
      </c>
      <c r="L25" s="49">
        <f>IF(L$18-G$18&lt;=$E$16,G$21/$E$16,0)</f>
        <v>14.88222</v>
      </c>
      <c r="M25" s="49">
        <f>IF(M$18-G$18&lt;=$E$16,G$21/$E$16,0)</f>
        <v>14.88222</v>
      </c>
      <c r="N25" s="49">
        <f>IF(N$18-G$18&lt;=$E$16,G$21/$E$16,0)</f>
        <v>14.88222</v>
      </c>
      <c r="O25" s="49">
        <f>IF(O$18-G$18&lt;=$E$16,G$21/$E$16,0)</f>
        <v>14.88222</v>
      </c>
      <c r="P25" s="49">
        <f>IF(P$18-G$18&lt;=$E$16,G$21/$E$16,0)</f>
        <v>14.88222</v>
      </c>
      <c r="Q25" s="49">
        <f>IF(Q$18-G$18&lt;=$E$16,G$21/$E$16,0)</f>
        <v>14.88222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7"/>
        <v>117.15081861000327</v>
      </c>
      <c r="F26" s="49"/>
      <c r="G26" s="49"/>
      <c r="H26" s="49"/>
      <c r="I26" s="49">
        <f>IF(I$18-H$18&lt;=$E$16,H$21/$E$16,0)</f>
        <v>15.5701494</v>
      </c>
      <c r="J26" s="49">
        <f>IF(J$18-H$18&lt;=$E$16,H$21/$E$16,0)</f>
        <v>15.5701494</v>
      </c>
      <c r="K26" s="49">
        <f>IF(K$18-H$18&lt;=$E$16,H$21/$E$16,0)</f>
        <v>15.5701494</v>
      </c>
      <c r="L26" s="49">
        <f>IF(L$18-H$18&lt;=$E$16,H$21/$E$16,0)</f>
        <v>15.5701494</v>
      </c>
      <c r="M26" s="49">
        <f>IF(M$18-H$18&lt;=$E$16,H$21/$E$16,0)</f>
        <v>15.5701494</v>
      </c>
      <c r="N26" s="49">
        <f>IF(N$18-H$18&lt;=$E$16,H$21/$E$16,0)</f>
        <v>15.5701494</v>
      </c>
      <c r="O26" s="49">
        <f>IF(O$18-H$18&lt;=$E$16,H$21/$E$16,0)</f>
        <v>15.5701494</v>
      </c>
      <c r="P26" s="49">
        <f>IF(P$18-H$18&lt;=$E$16,H$21/$E$16,0)</f>
        <v>15.5701494</v>
      </c>
      <c r="Q26" s="49">
        <f>IF(Q$18-H$18&lt;=$E$16,H$21/$E$16,0)</f>
        <v>15.5701494</v>
      </c>
      <c r="R26" s="49">
        <f>IF(R$18-H$18&lt;=$E$16,H$21/$E$16,0)</f>
        <v>15.5701494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7"/>
        <v>122.57719170751621</v>
      </c>
      <c r="F27" s="49"/>
      <c r="G27" s="49"/>
      <c r="H27" s="49"/>
      <c r="I27" s="49"/>
      <c r="J27" s="49">
        <f>IF(J$18-I$18&lt;=$E$16,I$21/$E$16,0)</f>
        <v>16.2913517</v>
      </c>
      <c r="K27" s="49">
        <f>IF(K$18-I$18&lt;=$E$16,I$21/$E$16,0)</f>
        <v>16.2913517</v>
      </c>
      <c r="L27" s="49">
        <f>IF(L$18-I$18&lt;=$E$16,I$21/$E$16,0)</f>
        <v>16.2913517</v>
      </c>
      <c r="M27" s="49">
        <f>IF(M$18-I$18&lt;=$E$16,I$21/$E$16,0)</f>
        <v>16.2913517</v>
      </c>
      <c r="N27" s="49">
        <f>IF(N$18-I$18&lt;=$E$16,I$21/$E$16,0)</f>
        <v>16.2913517</v>
      </c>
      <c r="O27" s="49">
        <f>IF(O$18-I$18&lt;=$E$16,I$21/$E$16,0)</f>
        <v>16.2913517</v>
      </c>
      <c r="P27" s="49">
        <f>IF(P$18-I$18&lt;=$E$16,I$21/$E$16,0)</f>
        <v>16.2913517</v>
      </c>
      <c r="Q27" s="49">
        <f>IF(Q$18-I$18&lt;=$E$16,I$21/$E$16,0)</f>
        <v>16.2913517</v>
      </c>
      <c r="R27" s="49">
        <f>IF(R$18-I$18&lt;=$E$16,I$21/$E$16,0)</f>
        <v>16.2913517</v>
      </c>
      <c r="S27" s="49">
        <f>IF(S$18-I$18&lt;=$E$16,I$21/$E$16,0)</f>
        <v>16.2913517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7"/>
        <v>128.26626001596591</v>
      </c>
      <c r="F28" s="53"/>
      <c r="G28" s="53"/>
      <c r="H28" s="53"/>
      <c r="I28" s="53"/>
      <c r="J28" s="53"/>
      <c r="K28" s="49">
        <f>IF(K$18-J$18&lt;=$E$16,J$21/$E$16,0)</f>
        <v>17.047468000000002</v>
      </c>
      <c r="L28" s="49">
        <f>IF(L$18-J$18&lt;=$E$16,J$21/$E$16,0)</f>
        <v>17.047468000000002</v>
      </c>
      <c r="M28" s="49">
        <f>IF(M$18-J$18&lt;=$E$16,J$21/$E$16,0)</f>
        <v>17.047468000000002</v>
      </c>
      <c r="N28" s="49">
        <f>IF(N$18-J$18&lt;=$E$16,J$21/$E$16,0)</f>
        <v>17.047468000000002</v>
      </c>
      <c r="O28" s="49">
        <f>IF(O$18-J$18&lt;=$E$16,J$21/$E$16,0)</f>
        <v>17.047468000000002</v>
      </c>
      <c r="P28" s="49">
        <f>IF(P$18-J$18&lt;=$E$16,J$21/$E$16,0)</f>
        <v>17.047468000000002</v>
      </c>
      <c r="Q28" s="49">
        <f>IF(Q$18-J$18&lt;=$E$16,J$21/$E$16,0)</f>
        <v>17.047468000000002</v>
      </c>
      <c r="R28" s="49">
        <f>IF(R$18-J$18&lt;=$E$16,J$21/$E$16,0)</f>
        <v>17.047468000000002</v>
      </c>
      <c r="S28" s="49">
        <f>IF(S$18-J$18&lt;=$E$16,J$21/$E$16,0)</f>
        <v>17.047468000000002</v>
      </c>
      <c r="T28" s="49">
        <f>IF(T$18-J$18&lt;=$E$16,J$21/$E$16,0)</f>
        <v>17.047468000000002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7"/>
        <v>130.83158521628519</v>
      </c>
      <c r="F29" s="53"/>
      <c r="G29" s="53"/>
      <c r="H29" s="53"/>
      <c r="I29" s="53"/>
      <c r="J29" s="53"/>
      <c r="K29" s="42"/>
      <c r="L29" s="49">
        <f>IF(L$18-K$18&lt;=$E$16,K$21/$E$16,0)</f>
        <v>17.388417359999998</v>
      </c>
      <c r="M29" s="49">
        <f>IF(M$18-K$18&lt;=$E$16,K$21/$E$16,0)</f>
        <v>17.388417359999998</v>
      </c>
      <c r="N29" s="49">
        <f>IF(N$18-K$18&lt;=$E$16,K$21/$E$16,0)</f>
        <v>17.388417359999998</v>
      </c>
      <c r="O29" s="49">
        <f>IF(O$18-K$18&lt;=$E$16,K$21/$E$16,0)</f>
        <v>17.388417359999998</v>
      </c>
      <c r="P29" s="49">
        <f>IF(P$18-K$18&lt;=$E$16,K$21/$E$16,0)</f>
        <v>17.388417359999998</v>
      </c>
      <c r="Q29" s="49">
        <f>IF(Q$18-K$18&lt;=$E$16,K$21/$E$16,0)</f>
        <v>17.388417359999998</v>
      </c>
      <c r="R29" s="49">
        <f>IF(R$18-K$18&lt;=$E$16,K$21/$E$16,0)</f>
        <v>17.388417359999998</v>
      </c>
      <c r="S29" s="49">
        <f>IF(S$18-K$18&lt;=$E$16,K$21/$E$16,0)</f>
        <v>17.388417359999998</v>
      </c>
      <c r="T29" s="49">
        <f>IF(T$18-K$18&lt;=$E$16,K$21/$E$16,0)</f>
        <v>17.388417359999998</v>
      </c>
      <c r="U29" s="49">
        <f>IF(U$18-K$18&lt;=$E$16,K$21/$E$16,0)</f>
        <v>17.388417359999998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7"/>
        <v>133.44821692061095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17.736185707200001</v>
      </c>
      <c r="N30" s="49">
        <f>IF(N$18-L$18&lt;=$E$16,L$21/$E$16,0)</f>
        <v>17.736185707200001</v>
      </c>
      <c r="O30" s="49">
        <f>IF(O$18-L$18&lt;=$E$16,L$21/$E$16,0)</f>
        <v>17.736185707200001</v>
      </c>
      <c r="P30" s="49">
        <f>IF(P$18-L$18&lt;=$E$16,L$21/$E$16,0)</f>
        <v>17.736185707200001</v>
      </c>
      <c r="Q30" s="49">
        <f>IF(Q$18-L$18&lt;=$E$16,L$21/$E$16,0)</f>
        <v>17.736185707200001</v>
      </c>
      <c r="R30" s="49">
        <f>IF(R$18-L$18&lt;=$E$16,L$21/$E$16,0)</f>
        <v>17.736185707200001</v>
      </c>
      <c r="S30" s="49">
        <f>IF(S$18-L$18&lt;=$E$16,L$21/$E$16,0)</f>
        <v>17.736185707200001</v>
      </c>
      <c r="T30" s="49">
        <f>IF(T$18-L$18&lt;=$E$16,L$21/$E$16,0)</f>
        <v>17.736185707200001</v>
      </c>
      <c r="U30" s="49">
        <f>IF(U$18-L$18&lt;=$E$16,L$21/$E$16,0)</f>
        <v>17.736185707200001</v>
      </c>
      <c r="V30" s="49">
        <f>IF(V$18-L$18&lt;=$E$16,L$21/$E$16,0)</f>
        <v>17.736185707200001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7"/>
        <v>136.11718125902314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18.090909421344001</v>
      </c>
      <c r="O31" s="49">
        <f>IF(O$18-M$18&lt;=$E$16,M$21/$E$16,0)</f>
        <v>18.090909421344001</v>
      </c>
      <c r="P31" s="49">
        <f>IF(P$18-M$18&lt;=$E$16,M$21/$E$16,0)</f>
        <v>18.090909421344001</v>
      </c>
      <c r="Q31" s="49">
        <f>IF(Q$18-M$18&lt;=$E$16,M$21/$E$16,0)</f>
        <v>18.090909421344001</v>
      </c>
      <c r="R31" s="49">
        <f>IF(R$18-M$18&lt;=$E$16,M$21/$E$16,0)</f>
        <v>18.090909421344001</v>
      </c>
      <c r="S31" s="49">
        <f>IF(S$18-M$18&lt;=$E$16,M$21/$E$16,0)</f>
        <v>18.090909421344001</v>
      </c>
      <c r="T31" s="49">
        <f>IF(T$18-M$18&lt;=$E$16,M$21/$E$16,0)</f>
        <v>18.090909421344001</v>
      </c>
      <c r="U31" s="49">
        <f>IF(U$18-M$18&lt;=$E$16,M$21/$E$16,0)</f>
        <v>18.090909421344001</v>
      </c>
      <c r="V31" s="49">
        <f>IF(V$18-M$18&lt;=$E$16,M$21/$E$16,0)</f>
        <v>18.090909421344001</v>
      </c>
      <c r="W31" s="49">
        <f>IF(W$18-M$18&lt;=$E$16,M$21/$E$16,0)</f>
        <v>18.090909421344001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7"/>
        <v>138.8395248842036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18.452727609770882</v>
      </c>
      <c r="P32" s="49">
        <f>IF(P$18-N$18&lt;=$E$16,N$21/$E$16,0)</f>
        <v>18.452727609770882</v>
      </c>
      <c r="Q32" s="49">
        <f>IF(Q$18-N$18&lt;=$E$16,N$21/$E$16,0)</f>
        <v>18.452727609770882</v>
      </c>
      <c r="R32" s="49">
        <f>IF(R$18-N$18&lt;=$E$16,N$21/$E$16,0)</f>
        <v>18.452727609770882</v>
      </c>
      <c r="S32" s="49">
        <f>IF(S$18-N$18&lt;=$E$16,N$21/$E$16,0)</f>
        <v>18.452727609770882</v>
      </c>
      <c r="T32" s="49">
        <f>IF(T$18-N$18&lt;=$E$16,N$21/$E$16,0)</f>
        <v>18.452727609770882</v>
      </c>
      <c r="U32" s="49">
        <f>IF(U$18-N$18&lt;=$E$16,N$21/$E$16,0)</f>
        <v>18.452727609770882</v>
      </c>
      <c r="V32" s="49">
        <f>IF(V$18-N$18&lt;=$E$16,N$21/$E$16,0)</f>
        <v>18.452727609770882</v>
      </c>
      <c r="W32" s="49">
        <f>IF(W$18-N$18&lt;=$E$16,N$21/$E$16,0)</f>
        <v>18.452727609770882</v>
      </c>
      <c r="X32" s="49">
        <f>IF(X$18-N$18&lt;=$E$16,N$21/$E$16,0)</f>
        <v>18.452727609770882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7"/>
        <v>141.61631538188769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18.821782161966301</v>
      </c>
      <c r="Q33" s="49">
        <f>IF(Q$18-O$18&lt;=$E$16,O$21/$E$16,0)</f>
        <v>18.821782161966301</v>
      </c>
      <c r="R33" s="49">
        <f>IF(R$18-O$18&lt;=$E$16,O$21/$E$16,0)</f>
        <v>18.821782161966301</v>
      </c>
      <c r="S33" s="49">
        <f>IF(S$18-O$18&lt;=$E$16,O$21/$E$16,0)</f>
        <v>18.821782161966301</v>
      </c>
      <c r="T33" s="49">
        <f>IF(T$18-O$18&lt;=$E$16,O$21/$E$16,0)</f>
        <v>18.821782161966301</v>
      </c>
      <c r="U33" s="49">
        <f>IF(U$18-O$18&lt;=$E$16,O$21/$E$16,0)</f>
        <v>18.821782161966301</v>
      </c>
      <c r="V33" s="49">
        <f>IF(V$18-O$18&lt;=$E$16,O$21/$E$16,0)</f>
        <v>18.821782161966301</v>
      </c>
      <c r="W33" s="49">
        <f>IF(W$18-O$18&lt;=$E$16,O$21/$E$16,0)</f>
        <v>18.821782161966301</v>
      </c>
      <c r="X33" s="49">
        <f>IF(X$18-O$18&lt;=$E$16,O$21/$E$16,0)</f>
        <v>18.821782161966301</v>
      </c>
      <c r="Y33" s="49">
        <f>IF(Y$18-O$18&lt;=$E$16,O$21/$E$16,0)</f>
        <v>18.821782161966301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7"/>
        <v>144.44864168952543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19.198217805205626</v>
      </c>
      <c r="R34" s="49">
        <f>IF(R$18-P$18&lt;=$E$16,P$21/$E$16,0)</f>
        <v>19.198217805205626</v>
      </c>
      <c r="S34" s="49">
        <f>IF(S$18-P$18&lt;=$E$16,P$21/$E$16,0)</f>
        <v>19.198217805205626</v>
      </c>
      <c r="T34" s="49">
        <f>IF(T$18-P$18&lt;=$E$16,P$21/$E$16,0)</f>
        <v>19.198217805205626</v>
      </c>
      <c r="U34" s="49">
        <f>IF(U$18-P$18&lt;=$E$16,P$21/$E$16,0)</f>
        <v>19.198217805205626</v>
      </c>
      <c r="V34" s="49">
        <f>IF(V$18-P$18&lt;=$E$16,P$21/$E$16,0)</f>
        <v>19.198217805205626</v>
      </c>
      <c r="W34" s="49">
        <f>IF(W$18-P$18&lt;=$E$16,P$21/$E$16,0)</f>
        <v>19.198217805205626</v>
      </c>
      <c r="X34" s="49">
        <f>IF(X$18-P$18&lt;=$E$16,P$21/$E$16,0)</f>
        <v>19.198217805205626</v>
      </c>
      <c r="Y34" s="49">
        <f>IF(Y$18-P$18&lt;=$E$16,P$21/$E$16,0)</f>
        <v>19.198217805205626</v>
      </c>
      <c r="Z34" s="49">
        <f>IF(Z$18-P$18&lt;=$E$16,P$21/$E$16,0)</f>
        <v>19.198217805205626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7"/>
        <v>147.33761452331598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19.582182161309738</v>
      </c>
      <c r="S35" s="49">
        <f>IF(S$18-Q$18&lt;=$E$16,Q$21/$E$16,0)</f>
        <v>19.582182161309738</v>
      </c>
      <c r="T35" s="49">
        <f>IF(T$18-Q$18&lt;=$E$16,Q$21/$E$16,0)</f>
        <v>19.582182161309738</v>
      </c>
      <c r="U35" s="49">
        <f>IF(U$18-Q$18&lt;=$E$16,Q$21/$E$16,0)</f>
        <v>19.582182161309738</v>
      </c>
      <c r="V35" s="49">
        <f>IF(V$18-Q$18&lt;=$E$16,Q$21/$E$16,0)</f>
        <v>19.582182161309738</v>
      </c>
      <c r="W35" s="49">
        <f>IF(W$18-Q$18&lt;=$E$16,Q$21/$E$16,0)</f>
        <v>19.582182161309738</v>
      </c>
      <c r="X35" s="49">
        <f>IF(X$18-Q$18&lt;=$E$16,Q$21/$E$16,0)</f>
        <v>19.582182161309738</v>
      </c>
      <c r="Y35" s="49">
        <f>IF(Y$18-Q$18&lt;=$E$16,Q$21/$E$16,0)</f>
        <v>19.582182161309738</v>
      </c>
      <c r="Z35" s="49">
        <f>IF(Z$18-Q$18&lt;=$E$16,Q$21/$E$16,0)</f>
        <v>19.582182161309738</v>
      </c>
      <c r="AA35" s="49">
        <f>IF(AA$18-Q$18&lt;=$E$16,Q$21/$E$16,0)</f>
        <v>19.582182161309738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7"/>
        <v>150.2843668137823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19.973825804535934</v>
      </c>
      <c r="T36" s="49">
        <f>IF(T$18-R$18&lt;=$E$16,R$21/$E$16,0)</f>
        <v>19.973825804535934</v>
      </c>
      <c r="U36" s="49">
        <f>IF(U$18-R$18&lt;=$E$16,R$21/$E$16,0)</f>
        <v>19.973825804535934</v>
      </c>
      <c r="V36" s="49">
        <f>IF(V$18-R$18&lt;=$E$16,R$21/$E$16,0)</f>
        <v>19.973825804535934</v>
      </c>
      <c r="W36" s="49">
        <f>IF(W$18-R$18&lt;=$E$16,R$21/$E$16,0)</f>
        <v>19.973825804535934</v>
      </c>
      <c r="X36" s="49">
        <f>IF(X$18-R$18&lt;=$E$16,R$21/$E$16,0)</f>
        <v>19.973825804535934</v>
      </c>
      <c r="Y36" s="49">
        <f>IF(Y$18-R$18&lt;=$E$16,R$21/$E$16,0)</f>
        <v>19.973825804535934</v>
      </c>
      <c r="Z36" s="49">
        <f>IF(Z$18-R$18&lt;=$E$16,R$21/$E$16,0)</f>
        <v>19.973825804535934</v>
      </c>
      <c r="AA36" s="49">
        <f>IF(AA$18-R$18&lt;=$E$16,R$21/$E$16,0)</f>
        <v>19.973825804535934</v>
      </c>
      <c r="AB36" s="49">
        <f>IF(AB$18-R$18&lt;=$E$16,R$21/$E$16,0)</f>
        <v>19.973825804535934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7"/>
        <v>153.29005415005793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20.373302320626653</v>
      </c>
      <c r="U37" s="49">
        <f>IF(U$18-S$18&lt;=$E$16,S$21/$E$16,0)</f>
        <v>20.373302320626653</v>
      </c>
      <c r="V37" s="49">
        <f>IF(V$18-S$18&lt;=$E$16,S$21/$E$16,0)</f>
        <v>20.373302320626653</v>
      </c>
      <c r="W37" s="49">
        <f>IF(W$18-S$18&lt;=$E$16,S$21/$E$16,0)</f>
        <v>20.373302320626653</v>
      </c>
      <c r="X37" s="49">
        <f>IF(X$18-S$18&lt;=$E$16,S$21/$E$16,0)</f>
        <v>20.373302320626653</v>
      </c>
      <c r="Y37" s="49">
        <f>IF(Y$18-S$18&lt;=$E$16,S$21/$E$16,0)</f>
        <v>20.373302320626653</v>
      </c>
      <c r="Z37" s="49">
        <f>IF(Z$18-S$18&lt;=$E$16,S$21/$E$16,0)</f>
        <v>20.373302320626653</v>
      </c>
      <c r="AA37" s="49">
        <f>IF(AA$18-S$18&lt;=$E$16,S$21/$E$16,0)</f>
        <v>20.373302320626653</v>
      </c>
      <c r="AB37" s="49">
        <f>IF(AB$18-S$18&lt;=$E$16,S$21/$E$16,0)</f>
        <v>20.373302320626653</v>
      </c>
      <c r="AC37" s="49">
        <f>IF(AC$18-S$18&lt;=$E$16,S$21/$E$16,0)</f>
        <v>20.373302320626653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7"/>
        <v>156.35585523305909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20.780768367039187</v>
      </c>
      <c r="V38" s="49">
        <f>IF(V$18-T$18&lt;=$E$16,T$21/$E$16,0)</f>
        <v>20.780768367039187</v>
      </c>
      <c r="W38" s="49">
        <f>IF(W$18-T$18&lt;=$E$16,T$21/$E$16,0)</f>
        <v>20.780768367039187</v>
      </c>
      <c r="X38" s="49">
        <f>IF(X$18-T$18&lt;=$E$16,T$21/$E$16,0)</f>
        <v>20.780768367039187</v>
      </c>
      <c r="Y38" s="49">
        <f>IF(Y$18-T$18&lt;=$E$16,T$21/$E$16,0)</f>
        <v>20.780768367039187</v>
      </c>
      <c r="Z38" s="49">
        <f>IF(Z$18-T$18&lt;=$E$16,T$21/$E$16,0)</f>
        <v>20.780768367039187</v>
      </c>
      <c r="AA38" s="49">
        <f>IF(AA$18-T$18&lt;=$E$16,T$21/$E$16,0)</f>
        <v>20.780768367039187</v>
      </c>
      <c r="AB38" s="49">
        <f>IF(AB$18-T$18&lt;=$E$16,T$21/$E$16,0)</f>
        <v>20.780768367039187</v>
      </c>
      <c r="AC38" s="49">
        <f>IF(AC$18-T$18&lt;=$E$16,T$21/$E$16,0)</f>
        <v>20.780768367039187</v>
      </c>
      <c r="AD38" s="49">
        <f>IF(AD$18-T$18&lt;=$E$16,T$21/$E$16,0)</f>
        <v>20.780768367039187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7"/>
        <v>159.48297233772027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21.196383734379971</v>
      </c>
      <c r="W39" s="49">
        <f>IF(W$18-U$18&lt;=$E$16,U$21/$E$16,0)</f>
        <v>21.196383734379971</v>
      </c>
      <c r="X39" s="49">
        <f>IF(X$18-U$18&lt;=$E$16,U$21/$E$16,0)</f>
        <v>21.196383734379971</v>
      </c>
      <c r="Y39" s="49">
        <f>IF(Y$18-U$18&lt;=$E$16,U$21/$E$16,0)</f>
        <v>21.196383734379971</v>
      </c>
      <c r="Z39" s="49">
        <f>IF(Z$18-U$18&lt;=$E$16,U$21/$E$16,0)</f>
        <v>21.196383734379971</v>
      </c>
      <c r="AA39" s="49">
        <f>IF(AA$18-U$18&lt;=$E$16,U$21/$E$16,0)</f>
        <v>21.196383734379971</v>
      </c>
      <c r="AB39" s="49">
        <f>IF(AB$18-U$18&lt;=$E$16,U$21/$E$16,0)</f>
        <v>21.196383734379971</v>
      </c>
      <c r="AC39" s="49">
        <f>IF(AC$18-U$18&lt;=$E$16,U$21/$E$16,0)</f>
        <v>21.196383734379971</v>
      </c>
      <c r="AD39" s="49">
        <f>IF(AD$18-U$18&lt;=$E$16,U$21/$E$16,0)</f>
        <v>21.196383734379971</v>
      </c>
      <c r="AE39" s="49">
        <f>IF(AE$18-U$18&lt;=$E$16,U$21/$E$16,0)</f>
        <v>21.196383734379971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7"/>
        <v>162.67263178447467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21.620311409067568</v>
      </c>
      <c r="X40" s="49">
        <f>IF(X$18-V$18&lt;=$E$16,V$21/$E$16,0)</f>
        <v>21.620311409067568</v>
      </c>
      <c r="Y40" s="49">
        <f>IF(Y$18-V$18&lt;=$E$16,V$21/$E$16,0)</f>
        <v>21.620311409067568</v>
      </c>
      <c r="Z40" s="49">
        <f>IF(Z$18-V$18&lt;=$E$16,V$21/$E$16,0)</f>
        <v>21.620311409067568</v>
      </c>
      <c r="AA40" s="49">
        <f>IF(AA$18-V$18&lt;=$E$16,V$21/$E$16,0)</f>
        <v>21.620311409067568</v>
      </c>
      <c r="AB40" s="49">
        <f>IF(AB$18-V$18&lt;=$E$16,V$21/$E$16,0)</f>
        <v>21.620311409067568</v>
      </c>
      <c r="AC40" s="49">
        <f>IF(AC$18-V$18&lt;=$E$16,V$21/$E$16,0)</f>
        <v>21.620311409067568</v>
      </c>
      <c r="AD40" s="49">
        <f>IF(AD$18-V$18&lt;=$E$16,V$21/$E$16,0)</f>
        <v>21.620311409067568</v>
      </c>
      <c r="AE40" s="49">
        <f>IF(AE$18-V$18&lt;=$E$16,V$21/$E$16,0)</f>
        <v>21.620311409067568</v>
      </c>
      <c r="AF40" s="49">
        <f>IF(AF$18-V$18&lt;=$E$16,V$21/$E$16,0)</f>
        <v>21.620311409067568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7"/>
        <v>165.92608442016419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22.052717637248922</v>
      </c>
      <c r="Y41" s="49">
        <f>IF(Y$18-W$18&lt;=$E$16,W$21/$E$16,0)</f>
        <v>22.052717637248922</v>
      </c>
      <c r="Z41" s="49">
        <f>IF(Z$18-W$18&lt;=$E$16,W$21/$E$16,0)</f>
        <v>22.052717637248922</v>
      </c>
      <c r="AA41" s="49">
        <f>IF(AA$18-W$18&lt;=$E$16,W$21/$E$16,0)</f>
        <v>22.052717637248922</v>
      </c>
      <c r="AB41" s="49">
        <f>IF(AB$18-W$18&lt;=$E$16,W$21/$E$16,0)</f>
        <v>22.052717637248922</v>
      </c>
      <c r="AC41" s="49">
        <f>IF(AC$18-W$18&lt;=$E$16,W$21/$E$16,0)</f>
        <v>22.052717637248922</v>
      </c>
      <c r="AD41" s="49">
        <f>IF(AD$18-W$18&lt;=$E$16,W$21/$E$16,0)</f>
        <v>22.052717637248922</v>
      </c>
      <c r="AE41" s="49">
        <f>IF(AE$18-W$18&lt;=$E$16,W$21/$E$16,0)</f>
        <v>22.052717637248922</v>
      </c>
      <c r="AF41" s="49">
        <f>IF(AF$18-W$18&lt;=$E$16,W$21/$E$16,0)</f>
        <v>22.052717637248922</v>
      </c>
      <c r="AG41" s="49">
        <f>IF(AG$18-W$18&lt;=$E$16,W$21/$E$16,0)</f>
        <v>22.052717637248922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7"/>
        <v>169.24460610856744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22.493771989993899</v>
      </c>
      <c r="Z42" s="49">
        <f>IF(Z$18-X$18&lt;=$E$16,X$21/$E$16,0)</f>
        <v>22.493771989993899</v>
      </c>
      <c r="AA42" s="49">
        <f>IF(AA$18-X$18&lt;=$E$16,X$21/$E$16,0)</f>
        <v>22.493771989993899</v>
      </c>
      <c r="AB42" s="49">
        <f>IF(AB$18-X$18&lt;=$E$16,X$21/$E$16,0)</f>
        <v>22.493771989993899</v>
      </c>
      <c r="AC42" s="49">
        <f>IF(AC$18-X$18&lt;=$E$16,X$21/$E$16,0)</f>
        <v>22.493771989993899</v>
      </c>
      <c r="AD42" s="49">
        <f>IF(AD$18-X$18&lt;=$E$16,X$21/$E$16,0)</f>
        <v>22.493771989993899</v>
      </c>
      <c r="AE42" s="49">
        <f>IF(AE$18-X$18&lt;=$E$16,X$21/$E$16,0)</f>
        <v>22.493771989993899</v>
      </c>
      <c r="AF42" s="49">
        <f>IF(AF$18-X$18&lt;=$E$16,X$21/$E$16,0)</f>
        <v>22.493771989993899</v>
      </c>
      <c r="AG42" s="49">
        <f>IF(AG$18-X$18&lt;=$E$16,X$21/$E$16,0)</f>
        <v>22.493771989993899</v>
      </c>
      <c r="AH42" s="49">
        <f>IF(AH$18-X$18&lt;=$E$16,X$21/$E$16,0)</f>
        <v>22.493771989993899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7"/>
        <v>172.62949823073879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22.943647429793778</v>
      </c>
      <c r="AA43" s="54">
        <f>IF(AA$18-Y$18&lt;=$E$16,Y$21/$E$16,0)</f>
        <v>22.943647429793778</v>
      </c>
      <c r="AB43" s="54">
        <f>IF(AB$18-Y$18&lt;=$E$16,Y$21/$E$16,0)</f>
        <v>22.943647429793778</v>
      </c>
      <c r="AC43" s="54">
        <f>IF(AC$18-Y$18&lt;=$E$16,Y$21/$E$16,0)</f>
        <v>22.943647429793778</v>
      </c>
      <c r="AD43" s="54">
        <f>IF(AD$18-Y$18&lt;=$E$16,Y$21/$E$16,0)</f>
        <v>22.943647429793778</v>
      </c>
      <c r="AE43" s="54">
        <f>IF(AE$18-Y$18&lt;=$E$16,Y$21/$E$16,0)</f>
        <v>22.943647429793778</v>
      </c>
      <c r="AF43" s="54">
        <f>IF(AF$18-Y$18&lt;=$E$16,Y$21/$E$16,0)</f>
        <v>22.943647429793778</v>
      </c>
      <c r="AG43" s="54">
        <f>IF(AG$18-Y$18&lt;=$E$16,Y$21/$E$16,0)</f>
        <v>22.943647429793778</v>
      </c>
      <c r="AH43" s="54">
        <f>IF(AH$18-Y$18&lt;=$E$16,Y$21/$E$16,0)</f>
        <v>22.943647429793778</v>
      </c>
      <c r="AI43" s="54">
        <f>IF(AI$18-Y$18&lt;=$E$16,Y$21/$E$16,0)</f>
        <v>22.943647429793778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7"/>
        <v>1437.869483802921</v>
      </c>
      <c r="F44" s="49">
        <f t="shared" ref="F44:S44" si="8">SUM(F24:F43)</f>
        <v>0</v>
      </c>
      <c r="G44" s="49">
        <f t="shared" si="8"/>
        <v>14.225999999999999</v>
      </c>
      <c r="H44" s="49">
        <f t="shared" si="8"/>
        <v>29.108219999999999</v>
      </c>
      <c r="I44" s="49">
        <f t="shared" si="8"/>
        <v>44.678369400000001</v>
      </c>
      <c r="J44" s="49">
        <f t="shared" si="8"/>
        <v>60.969721100000001</v>
      </c>
      <c r="K44" s="49">
        <f t="shared" si="8"/>
        <v>78.017189099999996</v>
      </c>
      <c r="L44" s="49">
        <f t="shared" si="8"/>
        <v>95.405606460000001</v>
      </c>
      <c r="M44" s="49">
        <f t="shared" si="8"/>
        <v>113.14179216720001</v>
      </c>
      <c r="N44" s="49">
        <f t="shared" si="8"/>
        <v>131.23270158854402</v>
      </c>
      <c r="O44" s="49">
        <f t="shared" si="8"/>
        <v>149.68542919831489</v>
      </c>
      <c r="P44" s="49">
        <f t="shared" si="8"/>
        <v>168.50721136028119</v>
      </c>
      <c r="Q44" s="49">
        <f t="shared" si="8"/>
        <v>173.47942916548681</v>
      </c>
      <c r="R44" s="49">
        <f t="shared" si="8"/>
        <v>178.17939132679652</v>
      </c>
      <c r="S44" s="49">
        <f t="shared" si="8"/>
        <v>182.58306773133245</v>
      </c>
      <c r="T44" s="49">
        <f>SUM(T24:T43)</f>
        <v>186.66501835195916</v>
      </c>
      <c r="U44" s="49">
        <f t="shared" ref="U44:AO44" si="9">SUM(U24:U43)</f>
        <v>190.39831871899833</v>
      </c>
      <c r="V44" s="49">
        <f t="shared" si="9"/>
        <v>194.20628509337834</v>
      </c>
      <c r="W44" s="49">
        <f t="shared" si="9"/>
        <v>198.09041079524587</v>
      </c>
      <c r="X44" s="49">
        <f t="shared" si="9"/>
        <v>202.05221901115078</v>
      </c>
      <c r="Y44" s="49">
        <f t="shared" si="9"/>
        <v>206.09326339137377</v>
      </c>
      <c r="Z44" s="49">
        <f t="shared" si="9"/>
        <v>210.21512865920124</v>
      </c>
      <c r="AA44" s="49">
        <f t="shared" si="9"/>
        <v>191.01691085399563</v>
      </c>
      <c r="AB44" s="49">
        <f t="shared" si="9"/>
        <v>171.43472869268589</v>
      </c>
      <c r="AC44" s="49">
        <f t="shared" si="9"/>
        <v>151.46090288814995</v>
      </c>
      <c r="AD44" s="49">
        <f t="shared" si="9"/>
        <v>131.08760056752334</v>
      </c>
      <c r="AE44" s="49">
        <f t="shared" si="9"/>
        <v>110.30683220048414</v>
      </c>
      <c r="AF44" s="49">
        <f t="shared" si="9"/>
        <v>89.110448466104174</v>
      </c>
      <c r="AG44" s="49">
        <f t="shared" si="9"/>
        <v>67.490137057036605</v>
      </c>
      <c r="AH44" s="49">
        <f t="shared" si="9"/>
        <v>45.437419419787673</v>
      </c>
      <c r="AI44" s="49">
        <f t="shared" si="9"/>
        <v>22.943647429793778</v>
      </c>
      <c r="AJ44" s="49">
        <f t="shared" si="9"/>
        <v>0</v>
      </c>
      <c r="AK44" s="49">
        <f t="shared" si="9"/>
        <v>0</v>
      </c>
      <c r="AL44" s="49">
        <f t="shared" si="9"/>
        <v>0</v>
      </c>
      <c r="AM44" s="49">
        <f t="shared" si="9"/>
        <v>0</v>
      </c>
      <c r="AN44" s="49">
        <f t="shared" si="9"/>
        <v>0</v>
      </c>
      <c r="AO44" s="49">
        <f t="shared" si="9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10">F19</f>
        <v>0</v>
      </c>
      <c r="G47" s="42">
        <f t="shared" si="10"/>
        <v>0</v>
      </c>
      <c r="H47" s="42">
        <f t="shared" si="10"/>
        <v>0</v>
      </c>
      <c r="I47" s="42">
        <f t="shared" si="10"/>
        <v>0</v>
      </c>
      <c r="J47" s="42">
        <f t="shared" si="10"/>
        <v>0</v>
      </c>
      <c r="K47" s="42">
        <f t="shared" si="10"/>
        <v>0</v>
      </c>
      <c r="L47" s="42">
        <f t="shared" si="10"/>
        <v>0</v>
      </c>
      <c r="M47" s="42">
        <f t="shared" si="10"/>
        <v>0</v>
      </c>
      <c r="N47" s="42">
        <f t="shared" si="10"/>
        <v>0</v>
      </c>
      <c r="O47" s="42">
        <f t="shared" si="10"/>
        <v>0</v>
      </c>
      <c r="P47" s="42">
        <f t="shared" si="10"/>
        <v>0</v>
      </c>
      <c r="Q47" s="42">
        <f t="shared" si="10"/>
        <v>0</v>
      </c>
      <c r="R47" s="42">
        <f t="shared" si="10"/>
        <v>0</v>
      </c>
      <c r="S47" s="42">
        <f t="shared" si="10"/>
        <v>0</v>
      </c>
      <c r="T47" s="42">
        <f t="shared" si="10"/>
        <v>0</v>
      </c>
      <c r="U47" s="42">
        <f t="shared" si="10"/>
        <v>0</v>
      </c>
      <c r="V47" s="42">
        <f t="shared" si="10"/>
        <v>0</v>
      </c>
      <c r="W47" s="42">
        <f t="shared" si="10"/>
        <v>0</v>
      </c>
      <c r="X47" s="42">
        <f t="shared" si="10"/>
        <v>0</v>
      </c>
      <c r="Y47" s="42">
        <f t="shared" si="10"/>
        <v>0</v>
      </c>
      <c r="Z47" s="42">
        <f t="shared" si="10"/>
        <v>0</v>
      </c>
      <c r="AA47" s="42">
        <f t="shared" si="10"/>
        <v>0</v>
      </c>
      <c r="AB47" s="42">
        <f t="shared" si="10"/>
        <v>0</v>
      </c>
      <c r="AC47" s="42">
        <f t="shared" si="10"/>
        <v>0</v>
      </c>
      <c r="AD47" s="42">
        <f t="shared" si="10"/>
        <v>0</v>
      </c>
      <c r="AE47" s="42">
        <f t="shared" si="10"/>
        <v>0</v>
      </c>
      <c r="AF47" s="42">
        <f t="shared" si="10"/>
        <v>0</v>
      </c>
      <c r="AG47" s="42">
        <f t="shared" si="10"/>
        <v>0</v>
      </c>
      <c r="AH47" s="42">
        <f t="shared" si="10"/>
        <v>0</v>
      </c>
      <c r="AI47" s="42">
        <f t="shared" si="10"/>
        <v>0</v>
      </c>
      <c r="AJ47" s="42">
        <f t="shared" si="10"/>
        <v>0</v>
      </c>
      <c r="AK47" s="42">
        <f t="shared" si="10"/>
        <v>0</v>
      </c>
      <c r="AL47" s="42">
        <f t="shared" si="10"/>
        <v>0</v>
      </c>
      <c r="AM47" s="42">
        <f t="shared" si="10"/>
        <v>0</v>
      </c>
      <c r="AN47" s="42">
        <f t="shared" si="10"/>
        <v>0</v>
      </c>
      <c r="AO47" s="42">
        <f t="shared" si="10"/>
        <v>0</v>
      </c>
    </row>
    <row r="48" spans="2:41" x14ac:dyDescent="0.3">
      <c r="D48" s="34" t="s">
        <v>45</v>
      </c>
      <c r="E48" s="48">
        <f t="shared" ref="E48:E53" si="11">NPV($E$15,F48:AO48)*(1+$E$15)</f>
        <v>1538.0625769763233</v>
      </c>
      <c r="F48" s="53"/>
      <c r="G48" s="53">
        <f t="shared" ref="G48:AO48" si="12">G44</f>
        <v>14.225999999999999</v>
      </c>
      <c r="H48" s="53">
        <f t="shared" si="12"/>
        <v>29.108219999999999</v>
      </c>
      <c r="I48" s="53">
        <f t="shared" si="12"/>
        <v>44.678369400000001</v>
      </c>
      <c r="J48" s="53">
        <f t="shared" si="12"/>
        <v>60.969721100000001</v>
      </c>
      <c r="K48" s="53">
        <f t="shared" si="12"/>
        <v>78.017189099999996</v>
      </c>
      <c r="L48" s="53">
        <f t="shared" si="12"/>
        <v>95.405606460000001</v>
      </c>
      <c r="M48" s="53">
        <f t="shared" si="12"/>
        <v>113.14179216720001</v>
      </c>
      <c r="N48" s="53">
        <f t="shared" si="12"/>
        <v>131.23270158854402</v>
      </c>
      <c r="O48" s="53">
        <f t="shared" si="12"/>
        <v>149.68542919831489</v>
      </c>
      <c r="P48" s="53">
        <f t="shared" si="12"/>
        <v>168.50721136028119</v>
      </c>
      <c r="Q48" s="53">
        <f t="shared" si="12"/>
        <v>173.47942916548681</v>
      </c>
      <c r="R48" s="53">
        <f t="shared" si="12"/>
        <v>178.17939132679652</v>
      </c>
      <c r="S48" s="53">
        <f t="shared" si="12"/>
        <v>182.58306773133245</v>
      </c>
      <c r="T48" s="53">
        <f t="shared" si="12"/>
        <v>186.66501835195916</v>
      </c>
      <c r="U48" s="53">
        <f t="shared" si="12"/>
        <v>190.39831871899833</v>
      </c>
      <c r="V48" s="53">
        <f t="shared" si="12"/>
        <v>194.20628509337834</v>
      </c>
      <c r="W48" s="53">
        <f t="shared" si="12"/>
        <v>198.09041079524587</v>
      </c>
      <c r="X48" s="53">
        <f t="shared" si="12"/>
        <v>202.05221901115078</v>
      </c>
      <c r="Y48" s="53">
        <f t="shared" si="12"/>
        <v>206.09326339137377</v>
      </c>
      <c r="Z48" s="53">
        <f t="shared" si="12"/>
        <v>210.21512865920124</v>
      </c>
      <c r="AA48" s="53">
        <f t="shared" si="12"/>
        <v>191.01691085399563</v>
      </c>
      <c r="AB48" s="53">
        <f t="shared" si="12"/>
        <v>171.43472869268589</v>
      </c>
      <c r="AC48" s="53">
        <f t="shared" si="12"/>
        <v>151.46090288814995</v>
      </c>
      <c r="AD48" s="53">
        <f t="shared" si="12"/>
        <v>131.08760056752334</v>
      </c>
      <c r="AE48" s="53">
        <f t="shared" si="12"/>
        <v>110.30683220048414</v>
      </c>
      <c r="AF48" s="53">
        <f t="shared" si="12"/>
        <v>89.110448466104174</v>
      </c>
      <c r="AG48" s="53">
        <f t="shared" si="12"/>
        <v>67.490137057036605</v>
      </c>
      <c r="AH48" s="53">
        <f t="shared" si="12"/>
        <v>45.437419419787673</v>
      </c>
      <c r="AI48" s="53">
        <f t="shared" si="12"/>
        <v>22.943647429793778</v>
      </c>
      <c r="AJ48" s="53">
        <f t="shared" si="12"/>
        <v>0</v>
      </c>
      <c r="AK48" s="53">
        <f t="shared" si="12"/>
        <v>0</v>
      </c>
      <c r="AL48" s="53">
        <f t="shared" si="12"/>
        <v>0</v>
      </c>
      <c r="AM48" s="53">
        <f t="shared" si="12"/>
        <v>0</v>
      </c>
      <c r="AN48" s="53">
        <f t="shared" si="12"/>
        <v>0</v>
      </c>
      <c r="AO48" s="53">
        <f t="shared" si="12"/>
        <v>0</v>
      </c>
    </row>
    <row r="49" spans="3:41" x14ac:dyDescent="0.3">
      <c r="D49" s="114" t="s">
        <v>78</v>
      </c>
      <c r="E49" s="115">
        <f t="shared" si="11"/>
        <v>372.3052357558073</v>
      </c>
      <c r="F49" s="114"/>
      <c r="G49" s="116">
        <f t="shared" ref="G49:AO49" si="13">F$22*$H10</f>
        <v>5.6903999999999995</v>
      </c>
      <c r="H49" s="116">
        <f t="shared" si="13"/>
        <v>11.074248000000001</v>
      </c>
      <c r="I49" s="116">
        <f t="shared" si="13"/>
        <v>16.137978959999998</v>
      </c>
      <c r="J49" s="116">
        <f t="shared" si="13"/>
        <v>20.867384864000002</v>
      </c>
      <c r="K49" s="116">
        <f t="shared" si="13"/>
        <v>25.247583220000003</v>
      </c>
      <c r="L49" s="116">
        <f t="shared" si="13"/>
        <v>29.082262600000004</v>
      </c>
      <c r="M49" s="116">
        <f t="shared" si="13"/>
        <v>32.360512624480009</v>
      </c>
      <c r="N49" s="116">
        <f t="shared" si="13"/>
        <v>35.071204706329603</v>
      </c>
      <c r="O49" s="116">
        <f t="shared" si="13"/>
        <v>37.20298768669619</v>
      </c>
      <c r="P49" s="116">
        <f t="shared" si="13"/>
        <v>38.744283383550112</v>
      </c>
      <c r="Q49" s="116">
        <f t="shared" si="13"/>
        <v>39.683282051221113</v>
      </c>
      <c r="R49" s="116">
        <f t="shared" si="13"/>
        <v>40.57697774912554</v>
      </c>
      <c r="S49" s="116">
        <f t="shared" si="13"/>
        <v>41.439332417868044</v>
      </c>
      <c r="T49" s="116">
        <f t="shared" si="13"/>
        <v>42.28533063686541</v>
      </c>
      <c r="U49" s="116">
        <f t="shared" si="13"/>
        <v>43.131037249602727</v>
      </c>
      <c r="V49" s="116">
        <f t="shared" si="13"/>
        <v>43.993657994594777</v>
      </c>
      <c r="W49" s="116">
        <f t="shared" si="13"/>
        <v>44.87353115448667</v>
      </c>
      <c r="X49" s="116">
        <f t="shared" si="13"/>
        <v>45.771001777576416</v>
      </c>
      <c r="Y49" s="116">
        <f t="shared" si="13"/>
        <v>46.686421813127936</v>
      </c>
      <c r="Z49" s="116">
        <f t="shared" si="13"/>
        <v>47.620150249390498</v>
      </c>
      <c r="AA49" s="116">
        <f t="shared" si="13"/>
        <v>39.211545103022452</v>
      </c>
      <c r="AB49" s="116">
        <f t="shared" si="13"/>
        <v>31.570868668862623</v>
      </c>
      <c r="AC49" s="116">
        <f t="shared" si="13"/>
        <v>24.713479521155186</v>
      </c>
      <c r="AD49" s="116">
        <f t="shared" si="13"/>
        <v>18.65504340562919</v>
      </c>
      <c r="AE49" s="116">
        <f t="shared" si="13"/>
        <v>13.411539382928256</v>
      </c>
      <c r="AF49" s="116">
        <f t="shared" si="13"/>
        <v>8.9992660949088901</v>
      </c>
      <c r="AG49" s="116">
        <f t="shared" si="13"/>
        <v>5.4348481562647235</v>
      </c>
      <c r="AH49" s="116">
        <f t="shared" si="13"/>
        <v>2.7352426739832594</v>
      </c>
      <c r="AI49" s="116">
        <f t="shared" si="13"/>
        <v>0.91774589719175259</v>
      </c>
      <c r="AJ49" s="116">
        <f t="shared" si="13"/>
        <v>1.4210854715202005E-15</v>
      </c>
      <c r="AK49" s="116">
        <f t="shared" si="13"/>
        <v>1.4210854715202005E-15</v>
      </c>
      <c r="AL49" s="116">
        <f t="shared" si="13"/>
        <v>1.4210854715202005E-15</v>
      </c>
      <c r="AM49" s="116">
        <f t="shared" si="13"/>
        <v>1.4210854715202005E-15</v>
      </c>
      <c r="AN49" s="116">
        <f t="shared" si="13"/>
        <v>1.4210854715202005E-15</v>
      </c>
      <c r="AO49" s="116">
        <f t="shared" si="13"/>
        <v>1.4210854715202005E-15</v>
      </c>
    </row>
    <row r="50" spans="3:41" x14ac:dyDescent="0.3">
      <c r="D50" s="117" t="s">
        <v>126</v>
      </c>
      <c r="E50" s="118">
        <f t="shared" si="11"/>
        <v>0</v>
      </c>
      <c r="F50" s="119"/>
      <c r="G50" s="120">
        <f t="shared" ref="G50:AO50" si="14">F$22*$H11</f>
        <v>0</v>
      </c>
      <c r="H50" s="120">
        <f t="shared" si="14"/>
        <v>0</v>
      </c>
      <c r="I50" s="120">
        <f t="shared" si="14"/>
        <v>0</v>
      </c>
      <c r="J50" s="120">
        <f t="shared" si="14"/>
        <v>0</v>
      </c>
      <c r="K50" s="120">
        <f t="shared" si="14"/>
        <v>0</v>
      </c>
      <c r="L50" s="120">
        <f t="shared" si="14"/>
        <v>0</v>
      </c>
      <c r="M50" s="120">
        <f t="shared" si="14"/>
        <v>0</v>
      </c>
      <c r="N50" s="120">
        <f t="shared" si="14"/>
        <v>0</v>
      </c>
      <c r="O50" s="120">
        <f t="shared" si="14"/>
        <v>0</v>
      </c>
      <c r="P50" s="120">
        <f t="shared" si="14"/>
        <v>0</v>
      </c>
      <c r="Q50" s="120">
        <f t="shared" si="14"/>
        <v>0</v>
      </c>
      <c r="R50" s="120">
        <f t="shared" si="14"/>
        <v>0</v>
      </c>
      <c r="S50" s="120">
        <f t="shared" si="14"/>
        <v>0</v>
      </c>
      <c r="T50" s="120">
        <f t="shared" si="14"/>
        <v>0</v>
      </c>
      <c r="U50" s="120">
        <f t="shared" si="14"/>
        <v>0</v>
      </c>
      <c r="V50" s="120">
        <f t="shared" si="14"/>
        <v>0</v>
      </c>
      <c r="W50" s="120">
        <f t="shared" si="14"/>
        <v>0</v>
      </c>
      <c r="X50" s="120">
        <f t="shared" si="14"/>
        <v>0</v>
      </c>
      <c r="Y50" s="120">
        <f t="shared" si="14"/>
        <v>0</v>
      </c>
      <c r="Z50" s="120">
        <f t="shared" si="14"/>
        <v>0</v>
      </c>
      <c r="AA50" s="120">
        <f t="shared" si="14"/>
        <v>0</v>
      </c>
      <c r="AB50" s="120">
        <f t="shared" si="14"/>
        <v>0</v>
      </c>
      <c r="AC50" s="120">
        <f t="shared" si="14"/>
        <v>0</v>
      </c>
      <c r="AD50" s="120">
        <f t="shared" si="14"/>
        <v>0</v>
      </c>
      <c r="AE50" s="120">
        <f t="shared" si="14"/>
        <v>0</v>
      </c>
      <c r="AF50" s="120">
        <f t="shared" si="14"/>
        <v>0</v>
      </c>
      <c r="AG50" s="120">
        <f t="shared" si="14"/>
        <v>0</v>
      </c>
      <c r="AH50" s="120">
        <f t="shared" si="14"/>
        <v>0</v>
      </c>
      <c r="AI50" s="120">
        <f t="shared" si="14"/>
        <v>0</v>
      </c>
      <c r="AJ50" s="120">
        <f t="shared" si="14"/>
        <v>0</v>
      </c>
      <c r="AK50" s="120">
        <f t="shared" si="14"/>
        <v>0</v>
      </c>
      <c r="AL50" s="120">
        <f t="shared" si="14"/>
        <v>0</v>
      </c>
      <c r="AM50" s="120">
        <f t="shared" si="14"/>
        <v>0</v>
      </c>
      <c r="AN50" s="120">
        <f t="shared" si="14"/>
        <v>0</v>
      </c>
      <c r="AO50" s="120">
        <f t="shared" si="14"/>
        <v>0</v>
      </c>
    </row>
    <row r="51" spans="3:41" x14ac:dyDescent="0.3">
      <c r="D51" s="34" t="s">
        <v>79</v>
      </c>
      <c r="E51" s="48">
        <f t="shared" si="11"/>
        <v>372.3052357558073</v>
      </c>
      <c r="F51" s="42"/>
      <c r="G51" s="42">
        <f>SUM(G49:G50)</f>
        <v>5.6903999999999995</v>
      </c>
      <c r="H51" s="42">
        <f t="shared" ref="H51:AO51" si="15">SUM(H49:H50)</f>
        <v>11.074248000000001</v>
      </c>
      <c r="I51" s="42">
        <f t="shared" si="15"/>
        <v>16.137978959999998</v>
      </c>
      <c r="J51" s="42">
        <f t="shared" si="15"/>
        <v>20.867384864000002</v>
      </c>
      <c r="K51" s="42">
        <f t="shared" si="15"/>
        <v>25.247583220000003</v>
      </c>
      <c r="L51" s="42">
        <f t="shared" si="15"/>
        <v>29.082262600000004</v>
      </c>
      <c r="M51" s="42">
        <f t="shared" si="15"/>
        <v>32.360512624480009</v>
      </c>
      <c r="N51" s="42">
        <f t="shared" si="15"/>
        <v>35.071204706329603</v>
      </c>
      <c r="O51" s="42">
        <f t="shared" si="15"/>
        <v>37.20298768669619</v>
      </c>
      <c r="P51" s="42">
        <f t="shared" si="15"/>
        <v>38.744283383550112</v>
      </c>
      <c r="Q51" s="42">
        <f t="shared" si="15"/>
        <v>39.683282051221113</v>
      </c>
      <c r="R51" s="42">
        <f t="shared" si="15"/>
        <v>40.57697774912554</v>
      </c>
      <c r="S51" s="42">
        <f t="shared" si="15"/>
        <v>41.439332417868044</v>
      </c>
      <c r="T51" s="42">
        <f t="shared" si="15"/>
        <v>42.28533063686541</v>
      </c>
      <c r="U51" s="42">
        <f t="shared" si="15"/>
        <v>43.131037249602727</v>
      </c>
      <c r="V51" s="42">
        <f t="shared" si="15"/>
        <v>43.993657994594777</v>
      </c>
      <c r="W51" s="42">
        <f t="shared" si="15"/>
        <v>44.87353115448667</v>
      </c>
      <c r="X51" s="42">
        <f t="shared" si="15"/>
        <v>45.771001777576416</v>
      </c>
      <c r="Y51" s="42">
        <f t="shared" si="15"/>
        <v>46.686421813127936</v>
      </c>
      <c r="Z51" s="42">
        <f t="shared" si="15"/>
        <v>47.620150249390498</v>
      </c>
      <c r="AA51" s="42">
        <f t="shared" si="15"/>
        <v>39.211545103022452</v>
      </c>
      <c r="AB51" s="42">
        <f t="shared" si="15"/>
        <v>31.570868668862623</v>
      </c>
      <c r="AC51" s="42">
        <f t="shared" si="15"/>
        <v>24.713479521155186</v>
      </c>
      <c r="AD51" s="42">
        <f t="shared" si="15"/>
        <v>18.65504340562919</v>
      </c>
      <c r="AE51" s="42">
        <f t="shared" si="15"/>
        <v>13.411539382928256</v>
      </c>
      <c r="AF51" s="42">
        <f t="shared" si="15"/>
        <v>8.9992660949088901</v>
      </c>
      <c r="AG51" s="42">
        <f t="shared" si="15"/>
        <v>5.4348481562647235</v>
      </c>
      <c r="AH51" s="42">
        <f t="shared" si="15"/>
        <v>2.7352426739832594</v>
      </c>
      <c r="AI51" s="42">
        <f t="shared" si="15"/>
        <v>0.91774589719175259</v>
      </c>
      <c r="AJ51" s="42">
        <f t="shared" si="15"/>
        <v>1.4210854715202005E-15</v>
      </c>
      <c r="AK51" s="42">
        <f t="shared" si="15"/>
        <v>1.4210854715202005E-15</v>
      </c>
      <c r="AL51" s="42">
        <f t="shared" si="15"/>
        <v>1.4210854715202005E-15</v>
      </c>
      <c r="AM51" s="42">
        <f t="shared" si="15"/>
        <v>1.4210854715202005E-15</v>
      </c>
      <c r="AN51" s="42">
        <f t="shared" si="15"/>
        <v>1.4210854715202005E-15</v>
      </c>
      <c r="AO51" s="42">
        <f t="shared" si="15"/>
        <v>1.4210854715202005E-15</v>
      </c>
    </row>
    <row r="52" spans="3:41" x14ac:dyDescent="0.3">
      <c r="D52" s="45" t="s">
        <v>46</v>
      </c>
      <c r="E52" s="50">
        <f>NPV($E$15,F52:AO52)*(1+$E$15)</f>
        <v>0</v>
      </c>
      <c r="F52" s="55"/>
      <c r="G52" s="55">
        <f t="shared" ref="G52:AO52" si="16">G50*($H$14-1)</f>
        <v>0</v>
      </c>
      <c r="H52" s="55">
        <f t="shared" si="16"/>
        <v>0</v>
      </c>
      <c r="I52" s="55">
        <f t="shared" si="16"/>
        <v>0</v>
      </c>
      <c r="J52" s="55">
        <f t="shared" si="16"/>
        <v>0</v>
      </c>
      <c r="K52" s="55">
        <f t="shared" si="16"/>
        <v>0</v>
      </c>
      <c r="L52" s="55">
        <f t="shared" si="16"/>
        <v>0</v>
      </c>
      <c r="M52" s="55">
        <f t="shared" si="16"/>
        <v>0</v>
      </c>
      <c r="N52" s="55">
        <f t="shared" si="16"/>
        <v>0</v>
      </c>
      <c r="O52" s="55">
        <f t="shared" si="16"/>
        <v>0</v>
      </c>
      <c r="P52" s="55">
        <f t="shared" si="16"/>
        <v>0</v>
      </c>
      <c r="Q52" s="55">
        <f t="shared" si="16"/>
        <v>0</v>
      </c>
      <c r="R52" s="55">
        <f t="shared" si="16"/>
        <v>0</v>
      </c>
      <c r="S52" s="55">
        <f t="shared" si="16"/>
        <v>0</v>
      </c>
      <c r="T52" s="55">
        <f t="shared" si="16"/>
        <v>0</v>
      </c>
      <c r="U52" s="55">
        <f t="shared" si="16"/>
        <v>0</v>
      </c>
      <c r="V52" s="55">
        <f t="shared" si="16"/>
        <v>0</v>
      </c>
      <c r="W52" s="55">
        <f t="shared" si="16"/>
        <v>0</v>
      </c>
      <c r="X52" s="55">
        <f t="shared" si="16"/>
        <v>0</v>
      </c>
      <c r="Y52" s="55">
        <f t="shared" si="16"/>
        <v>0</v>
      </c>
      <c r="Z52" s="55">
        <f t="shared" si="16"/>
        <v>0</v>
      </c>
      <c r="AA52" s="55">
        <f t="shared" si="16"/>
        <v>0</v>
      </c>
      <c r="AB52" s="55">
        <f t="shared" si="16"/>
        <v>0</v>
      </c>
      <c r="AC52" s="55">
        <f t="shared" si="16"/>
        <v>0</v>
      </c>
      <c r="AD52" s="55">
        <f t="shared" si="16"/>
        <v>0</v>
      </c>
      <c r="AE52" s="55">
        <f t="shared" si="16"/>
        <v>0</v>
      </c>
      <c r="AF52" s="55">
        <f t="shared" si="16"/>
        <v>0</v>
      </c>
      <c r="AG52" s="55">
        <f t="shared" si="16"/>
        <v>0</v>
      </c>
      <c r="AH52" s="55">
        <f t="shared" si="16"/>
        <v>0</v>
      </c>
      <c r="AI52" s="55">
        <f t="shared" si="16"/>
        <v>0</v>
      </c>
      <c r="AJ52" s="55">
        <f t="shared" si="16"/>
        <v>0</v>
      </c>
      <c r="AK52" s="55">
        <f t="shared" si="16"/>
        <v>0</v>
      </c>
      <c r="AL52" s="55">
        <f t="shared" si="16"/>
        <v>0</v>
      </c>
      <c r="AM52" s="55">
        <f t="shared" si="16"/>
        <v>0</v>
      </c>
      <c r="AN52" s="55">
        <f t="shared" si="16"/>
        <v>0</v>
      </c>
      <c r="AO52" s="55">
        <f t="shared" si="16"/>
        <v>0</v>
      </c>
    </row>
    <row r="53" spans="3:41" x14ac:dyDescent="0.3">
      <c r="D53" s="123" t="s">
        <v>52</v>
      </c>
      <c r="E53" s="124">
        <f t="shared" si="11"/>
        <v>1785.9218616234161</v>
      </c>
      <c r="F53" s="125">
        <f>SUM(F48,F51,F47,F52)</f>
        <v>0</v>
      </c>
      <c r="G53" s="125">
        <f t="shared" ref="G53:AO53" si="17">SUM(G48,G51,G47,G52)</f>
        <v>19.916399999999999</v>
      </c>
      <c r="H53" s="125">
        <f t="shared" si="17"/>
        <v>40.182468</v>
      </c>
      <c r="I53" s="125">
        <f t="shared" si="17"/>
        <v>60.816348359999999</v>
      </c>
      <c r="J53" s="125">
        <f t="shared" si="17"/>
        <v>81.837105964000003</v>
      </c>
      <c r="K53" s="125">
        <f t="shared" si="17"/>
        <v>103.26477231999999</v>
      </c>
      <c r="L53" s="125">
        <f t="shared" si="17"/>
        <v>124.48786906000001</v>
      </c>
      <c r="M53" s="125">
        <f t="shared" si="17"/>
        <v>145.50230479168002</v>
      </c>
      <c r="N53" s="125">
        <f t="shared" si="17"/>
        <v>166.30390629487363</v>
      </c>
      <c r="O53" s="125">
        <f t="shared" si="17"/>
        <v>186.88841688501108</v>
      </c>
      <c r="P53" s="125">
        <f t="shared" si="17"/>
        <v>207.2514947438313</v>
      </c>
      <c r="Q53" s="125">
        <f t="shared" si="17"/>
        <v>213.16271121670792</v>
      </c>
      <c r="R53" s="125">
        <f t="shared" si="17"/>
        <v>218.75636907592207</v>
      </c>
      <c r="S53" s="125">
        <f t="shared" si="17"/>
        <v>224.02240014920051</v>
      </c>
      <c r="T53" s="125">
        <f t="shared" si="17"/>
        <v>228.95034898882457</v>
      </c>
      <c r="U53" s="125">
        <f t="shared" si="17"/>
        <v>233.52935596860107</v>
      </c>
      <c r="V53" s="125">
        <f t="shared" si="17"/>
        <v>238.19994308797311</v>
      </c>
      <c r="W53" s="125">
        <f t="shared" si="17"/>
        <v>242.96394194973254</v>
      </c>
      <c r="X53" s="125">
        <f t="shared" si="17"/>
        <v>247.82322078872721</v>
      </c>
      <c r="Y53" s="125">
        <f t="shared" si="17"/>
        <v>252.7796852045017</v>
      </c>
      <c r="Z53" s="125">
        <f t="shared" si="17"/>
        <v>257.83527890859176</v>
      </c>
      <c r="AA53" s="125">
        <f t="shared" si="17"/>
        <v>230.22845595701807</v>
      </c>
      <c r="AB53" s="125">
        <f t="shared" si="17"/>
        <v>203.00559736154852</v>
      </c>
      <c r="AC53" s="125">
        <f t="shared" si="17"/>
        <v>176.17438240930514</v>
      </c>
      <c r="AD53" s="125">
        <f t="shared" si="17"/>
        <v>149.74264397315252</v>
      </c>
      <c r="AE53" s="125">
        <f t="shared" si="17"/>
        <v>123.71837158341239</v>
      </c>
      <c r="AF53" s="125">
        <f t="shared" si="17"/>
        <v>98.109714561013064</v>
      </c>
      <c r="AG53" s="125">
        <f t="shared" si="17"/>
        <v>72.924985213301326</v>
      </c>
      <c r="AH53" s="125">
        <f t="shared" si="17"/>
        <v>48.172662093770931</v>
      </c>
      <c r="AI53" s="125">
        <f t="shared" si="17"/>
        <v>23.861393326985532</v>
      </c>
      <c r="AJ53" s="125">
        <f t="shared" si="17"/>
        <v>1.4210854715202005E-15</v>
      </c>
      <c r="AK53" s="125">
        <f t="shared" si="17"/>
        <v>1.4210854715202005E-15</v>
      </c>
      <c r="AL53" s="125">
        <f t="shared" si="17"/>
        <v>1.4210854715202005E-15</v>
      </c>
      <c r="AM53" s="125">
        <f t="shared" si="17"/>
        <v>1.4210854715202005E-15</v>
      </c>
      <c r="AN53" s="125">
        <f t="shared" si="17"/>
        <v>1.4210854715202005E-15</v>
      </c>
      <c r="AO53" s="125">
        <f t="shared" si="17"/>
        <v>1.4210854715202005E-15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-258.26907056230942</v>
      </c>
      <c r="F55" s="49">
        <f t="shared" ref="F55:AO55" si="18">-F8+F53</f>
        <v>-142.26</v>
      </c>
      <c r="G55" s="49">
        <f t="shared" si="18"/>
        <v>-128.9058</v>
      </c>
      <c r="H55" s="49">
        <f t="shared" si="18"/>
        <v>-115.519026</v>
      </c>
      <c r="I55" s="49">
        <f t="shared" si="18"/>
        <v>-102.09716864000001</v>
      </c>
      <c r="J55" s="49">
        <f t="shared" si="18"/>
        <v>-88.637574036000004</v>
      </c>
      <c r="K55" s="49">
        <f t="shared" si="18"/>
        <v>-70.619401280000005</v>
      </c>
      <c r="L55" s="49">
        <f t="shared" si="18"/>
        <v>-52.873988011999984</v>
      </c>
      <c r="M55" s="49">
        <f t="shared" si="18"/>
        <v>-35.406789421759981</v>
      </c>
      <c r="N55" s="49">
        <f t="shared" si="18"/>
        <v>-18.22336980283518</v>
      </c>
      <c r="O55" s="49">
        <f t="shared" si="18"/>
        <v>-1.3294047346519164</v>
      </c>
      <c r="P55" s="49">
        <f t="shared" si="18"/>
        <v>15.269316691775032</v>
      </c>
      <c r="Q55" s="49">
        <f t="shared" si="18"/>
        <v>17.34088960361052</v>
      </c>
      <c r="R55" s="49">
        <f t="shared" si="18"/>
        <v>19.018111030562721</v>
      </c>
      <c r="S55" s="49">
        <f t="shared" si="18"/>
        <v>20.289376942933984</v>
      </c>
      <c r="T55" s="49">
        <f t="shared" si="18"/>
        <v>21.142665318432705</v>
      </c>
      <c r="U55" s="49">
        <f t="shared" si="18"/>
        <v>21.565518624801371</v>
      </c>
      <c r="V55" s="49">
        <f t="shared" si="18"/>
        <v>21.996828997297428</v>
      </c>
      <c r="W55" s="49">
        <f t="shared" si="18"/>
        <v>22.436765577243335</v>
      </c>
      <c r="X55" s="49">
        <f t="shared" si="18"/>
        <v>22.885500888788215</v>
      </c>
      <c r="Y55" s="49">
        <f t="shared" si="18"/>
        <v>23.343210906563911</v>
      </c>
      <c r="Z55" s="49">
        <f t="shared" si="18"/>
        <v>257.83527890859176</v>
      </c>
      <c r="AA55" s="49">
        <f t="shared" si="18"/>
        <v>230.22845595701807</v>
      </c>
      <c r="AB55" s="49">
        <f t="shared" si="18"/>
        <v>203.00559736154852</v>
      </c>
      <c r="AC55" s="49">
        <f t="shared" si="18"/>
        <v>176.17438240930514</v>
      </c>
      <c r="AD55" s="49">
        <f t="shared" si="18"/>
        <v>149.74264397315252</v>
      </c>
      <c r="AE55" s="49">
        <f t="shared" si="18"/>
        <v>123.71837158341239</v>
      </c>
      <c r="AF55" s="49">
        <f t="shared" si="18"/>
        <v>98.109714561013064</v>
      </c>
      <c r="AG55" s="49">
        <f t="shared" si="18"/>
        <v>72.924985213301326</v>
      </c>
      <c r="AH55" s="49">
        <f t="shared" si="18"/>
        <v>48.172662093770931</v>
      </c>
      <c r="AI55" s="49">
        <f t="shared" si="18"/>
        <v>23.861393326985532</v>
      </c>
      <c r="AJ55" s="49">
        <f t="shared" si="18"/>
        <v>1.4210854715202005E-15</v>
      </c>
      <c r="AK55" s="49">
        <f t="shared" si="18"/>
        <v>1.4210854715202005E-15</v>
      </c>
      <c r="AL55" s="49">
        <f t="shared" si="18"/>
        <v>1.4210854715202005E-15</v>
      </c>
      <c r="AM55" s="49">
        <f t="shared" si="18"/>
        <v>1.4210854715202005E-15</v>
      </c>
      <c r="AN55" s="49">
        <f t="shared" si="18"/>
        <v>1.4210854715202005E-15</v>
      </c>
      <c r="AO55" s="49">
        <f t="shared" si="18"/>
        <v>1.4210854715202005E-15</v>
      </c>
    </row>
    <row r="56" spans="3:41" x14ac:dyDescent="0.3">
      <c r="C56" s="34"/>
      <c r="D56" s="34" t="s">
        <v>53</v>
      </c>
      <c r="F56" s="49">
        <f>F22</f>
        <v>142.26</v>
      </c>
      <c r="G56" s="49">
        <f t="shared" ref="G56:AO56" si="19">G22</f>
        <v>276.8562</v>
      </c>
      <c r="H56" s="49">
        <f t="shared" si="19"/>
        <v>403.44947399999995</v>
      </c>
      <c r="I56" s="49">
        <f t="shared" si="19"/>
        <v>521.68462160000001</v>
      </c>
      <c r="J56" s="49">
        <f t="shared" si="19"/>
        <v>631.18958050000003</v>
      </c>
      <c r="K56" s="49">
        <f t="shared" si="19"/>
        <v>727.05656500000009</v>
      </c>
      <c r="L56" s="49">
        <f t="shared" si="19"/>
        <v>809.01281561200017</v>
      </c>
      <c r="M56" s="49">
        <f t="shared" si="19"/>
        <v>876.7801176582401</v>
      </c>
      <c r="N56" s="49">
        <f t="shared" si="19"/>
        <v>930.07469216740481</v>
      </c>
      <c r="O56" s="49">
        <f t="shared" si="19"/>
        <v>968.60708458875285</v>
      </c>
      <c r="P56" s="49">
        <f t="shared" si="19"/>
        <v>992.08205128052782</v>
      </c>
      <c r="Q56" s="49">
        <f t="shared" si="19"/>
        <v>1014.4244437281384</v>
      </c>
      <c r="R56" s="49">
        <f t="shared" si="19"/>
        <v>1035.9833104467011</v>
      </c>
      <c r="S56" s="49">
        <f t="shared" si="19"/>
        <v>1057.1332659216353</v>
      </c>
      <c r="T56" s="49">
        <f t="shared" si="19"/>
        <v>1078.2759312400681</v>
      </c>
      <c r="U56" s="49">
        <f t="shared" si="19"/>
        <v>1099.8414498648694</v>
      </c>
      <c r="V56" s="49">
        <f t="shared" si="19"/>
        <v>1121.8382788621668</v>
      </c>
      <c r="W56" s="49">
        <f t="shared" si="19"/>
        <v>1144.2750444394103</v>
      </c>
      <c r="X56" s="49">
        <f t="shared" si="19"/>
        <v>1167.1605453281984</v>
      </c>
      <c r="Y56" s="49">
        <f t="shared" si="19"/>
        <v>1190.5037562347625</v>
      </c>
      <c r="Z56" s="49">
        <f t="shared" si="19"/>
        <v>980.28862757556124</v>
      </c>
      <c r="AA56" s="49">
        <f t="shared" si="19"/>
        <v>789.27171672156555</v>
      </c>
      <c r="AB56" s="49">
        <f t="shared" si="19"/>
        <v>617.83698802887966</v>
      </c>
      <c r="AC56" s="49">
        <f t="shared" si="19"/>
        <v>466.37608514072974</v>
      </c>
      <c r="AD56" s="49">
        <f t="shared" si="19"/>
        <v>335.2884845732064</v>
      </c>
      <c r="AE56" s="49">
        <f t="shared" si="19"/>
        <v>224.98165237272227</v>
      </c>
      <c r="AF56" s="49">
        <f t="shared" si="19"/>
        <v>135.87120390661809</v>
      </c>
      <c r="AG56" s="49">
        <f t="shared" si="19"/>
        <v>68.381066849581487</v>
      </c>
      <c r="AH56" s="49">
        <f t="shared" si="19"/>
        <v>22.943647429793813</v>
      </c>
      <c r="AI56" s="49">
        <f t="shared" si="19"/>
        <v>3.5527136788005009E-14</v>
      </c>
      <c r="AJ56" s="49">
        <f t="shared" si="19"/>
        <v>3.5527136788005009E-14</v>
      </c>
      <c r="AK56" s="49">
        <f t="shared" si="19"/>
        <v>3.5527136788005009E-14</v>
      </c>
      <c r="AL56" s="49">
        <f t="shared" si="19"/>
        <v>3.5527136788005009E-14</v>
      </c>
      <c r="AM56" s="49">
        <f t="shared" si="19"/>
        <v>3.5527136788005009E-14</v>
      </c>
      <c r="AN56" s="49">
        <f t="shared" si="19"/>
        <v>3.5527136788005009E-14</v>
      </c>
      <c r="AO56" s="49">
        <f t="shared" si="19"/>
        <v>3.5527136788005009E-14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mergeCells count="1">
    <mergeCell ref="L3:M3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49A7-0DE6-4829-962B-1093BDC84EB7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8" width="8.5546875" style="34" bestFit="1" customWidth="1"/>
    <col min="9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  <c r="N3" s="102" t="s">
        <v>0</v>
      </c>
      <c r="O3" s="103">
        <v>2</v>
      </c>
      <c r="P3" s="104" t="s">
        <v>114</v>
      </c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284.52</v>
      </c>
      <c r="G8" s="42">
        <f>'Am20-10yr'!G8*$O$3</f>
        <v>297.64440000000002</v>
      </c>
      <c r="H8" s="42">
        <f>'Am20-10yr'!H8*$O$3</f>
        <v>311.40298799999999</v>
      </c>
      <c r="I8" s="42">
        <f>'Am20-10yr'!I8*$O$3</f>
        <v>325.82703400000003</v>
      </c>
      <c r="J8" s="42">
        <f>'Am20-10yr'!J8*$O$3</f>
        <v>340.94936000000001</v>
      </c>
      <c r="K8" s="42">
        <f>'Am20-10yr'!K8*$O$3</f>
        <v>347.76834719999999</v>
      </c>
      <c r="L8" s="42">
        <f>'Am20-10yr'!L8*$O$3</f>
        <v>354.72371414399998</v>
      </c>
      <c r="M8" s="42">
        <f>'Am20-10yr'!M8*$O$3</f>
        <v>361.81818842688</v>
      </c>
      <c r="N8" s="42">
        <f>'Am20-10yr'!N8*$O$3</f>
        <v>369.05455219541761</v>
      </c>
      <c r="O8" s="42">
        <f>'Am20-10yr'!O8*$O$3</f>
        <v>376.435643239326</v>
      </c>
      <c r="P8" s="42">
        <f>'Am20-10yr'!P8*$O$3</f>
        <v>383.96435610411254</v>
      </c>
      <c r="Q8" s="42">
        <f>'Am20-10yr'!Q8*$O$3</f>
        <v>391.6436432261948</v>
      </c>
      <c r="R8" s="42">
        <f>'Am20-10yr'!R8*$O$3</f>
        <v>399.47651609071869</v>
      </c>
      <c r="S8" s="42">
        <f>'Am20-10yr'!S8*$O$3</f>
        <v>407.46604641253305</v>
      </c>
      <c r="T8" s="42">
        <f>'Am20-10yr'!T8*$O$3</f>
        <v>415.61536734078373</v>
      </c>
      <c r="U8" s="42">
        <f>'Am20-10yr'!U8*$O$3</f>
        <v>423.92767468759939</v>
      </c>
      <c r="V8" s="42">
        <f>'Am20-10yr'!V8*$O$3</f>
        <v>432.40622818135137</v>
      </c>
      <c r="W8" s="42">
        <f>'Am20-10yr'!W8*$O$3</f>
        <v>441.05435274497842</v>
      </c>
      <c r="X8" s="42">
        <f>'Am20-10yr'!X8*$O$3</f>
        <v>449.875439799878</v>
      </c>
      <c r="Y8" s="42">
        <f>'Am20-10yr'!Y8*$O$3</f>
        <v>458.87294859587558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10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80</v>
      </c>
      <c r="E19" s="48">
        <f>NPV($E$15,F19:AO19)*(1+$H$12)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4088.3818643714512</v>
      </c>
      <c r="F21" s="49">
        <f t="shared" ref="F21:Y21" si="4">F8-F19</f>
        <v>284.52</v>
      </c>
      <c r="G21" s="49">
        <f t="shared" si="4"/>
        <v>297.64440000000002</v>
      </c>
      <c r="H21" s="49">
        <f t="shared" si="4"/>
        <v>311.40298799999999</v>
      </c>
      <c r="I21" s="49">
        <f t="shared" si="4"/>
        <v>325.82703400000003</v>
      </c>
      <c r="J21" s="49">
        <f t="shared" si="4"/>
        <v>340.94936000000001</v>
      </c>
      <c r="K21" s="49">
        <f t="shared" si="4"/>
        <v>347.76834719999999</v>
      </c>
      <c r="L21" s="49">
        <f t="shared" si="4"/>
        <v>354.72371414399998</v>
      </c>
      <c r="M21" s="49">
        <f t="shared" si="4"/>
        <v>361.81818842688</v>
      </c>
      <c r="N21" s="49">
        <f t="shared" si="4"/>
        <v>369.05455219541761</v>
      </c>
      <c r="O21" s="49">
        <f t="shared" si="4"/>
        <v>376.435643239326</v>
      </c>
      <c r="P21" s="49">
        <f t="shared" si="4"/>
        <v>383.96435610411254</v>
      </c>
      <c r="Q21" s="49">
        <f t="shared" si="4"/>
        <v>391.6436432261948</v>
      </c>
      <c r="R21" s="49">
        <f t="shared" si="4"/>
        <v>399.47651609071869</v>
      </c>
      <c r="S21" s="49">
        <f t="shared" si="4"/>
        <v>407.46604641253305</v>
      </c>
      <c r="T21" s="49">
        <f t="shared" si="4"/>
        <v>415.61536734078373</v>
      </c>
      <c r="U21" s="49">
        <f t="shared" si="4"/>
        <v>423.92767468759939</v>
      </c>
      <c r="V21" s="49">
        <f t="shared" si="4"/>
        <v>432.40622818135137</v>
      </c>
      <c r="W21" s="49">
        <f t="shared" si="4"/>
        <v>441.05435274497842</v>
      </c>
      <c r="X21" s="49">
        <f t="shared" si="4"/>
        <v>449.875439799878</v>
      </c>
      <c r="Y21" s="49">
        <f t="shared" si="4"/>
        <v>458.87294859587558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5">E22+F21-F44</f>
        <v>284.52</v>
      </c>
      <c r="G22" s="49">
        <f t="shared" si="5"/>
        <v>553.7124</v>
      </c>
      <c r="H22" s="49">
        <f t="shared" si="5"/>
        <v>806.8989479999999</v>
      </c>
      <c r="I22" s="49">
        <f t="shared" si="5"/>
        <v>1043.3692432</v>
      </c>
      <c r="J22" s="49">
        <f t="shared" si="5"/>
        <v>1262.3791610000001</v>
      </c>
      <c r="K22" s="49">
        <f t="shared" si="5"/>
        <v>1454.1131300000002</v>
      </c>
      <c r="L22" s="49">
        <f t="shared" si="5"/>
        <v>1618.0256312240003</v>
      </c>
      <c r="M22" s="49">
        <f t="shared" si="5"/>
        <v>1753.5602353164802</v>
      </c>
      <c r="N22" s="49">
        <f t="shared" si="5"/>
        <v>1860.1493843348096</v>
      </c>
      <c r="O22" s="49">
        <f t="shared" si="5"/>
        <v>1937.2141691775057</v>
      </c>
      <c r="P22" s="49">
        <f t="shared" si="5"/>
        <v>1984.1641025610556</v>
      </c>
      <c r="Q22" s="49">
        <f t="shared" si="5"/>
        <v>2028.8488874562768</v>
      </c>
      <c r="R22" s="49">
        <f t="shared" si="5"/>
        <v>2071.9666208934023</v>
      </c>
      <c r="S22" s="49">
        <f t="shared" si="5"/>
        <v>2114.2665318432705</v>
      </c>
      <c r="T22" s="49">
        <f t="shared" si="5"/>
        <v>2156.5518624801362</v>
      </c>
      <c r="U22" s="49">
        <f t="shared" si="5"/>
        <v>2199.6828997297389</v>
      </c>
      <c r="V22" s="49">
        <f t="shared" si="5"/>
        <v>2243.6765577243336</v>
      </c>
      <c r="W22" s="49">
        <f t="shared" si="5"/>
        <v>2288.5500888788206</v>
      </c>
      <c r="X22" s="49">
        <f t="shared" si="5"/>
        <v>2334.3210906563968</v>
      </c>
      <c r="Y22" s="49">
        <f t="shared" si="5"/>
        <v>2381.007512469525</v>
      </c>
      <c r="Z22" s="49">
        <f t="shared" si="5"/>
        <v>1960.5772551511225</v>
      </c>
      <c r="AA22" s="49">
        <f t="shared" si="5"/>
        <v>1578.5434334431311</v>
      </c>
      <c r="AB22" s="49">
        <f t="shared" si="5"/>
        <v>1235.6739760577593</v>
      </c>
      <c r="AC22" s="49">
        <f t="shared" si="5"/>
        <v>932.75217028145948</v>
      </c>
      <c r="AD22" s="49">
        <f t="shared" si="5"/>
        <v>670.57696914641281</v>
      </c>
      <c r="AE22" s="49">
        <f t="shared" si="5"/>
        <v>449.96330474544453</v>
      </c>
      <c r="AF22" s="49">
        <f t="shared" si="5"/>
        <v>271.74240781323618</v>
      </c>
      <c r="AG22" s="49">
        <f t="shared" si="5"/>
        <v>136.76213369916297</v>
      </c>
      <c r="AH22" s="49">
        <f t="shared" si="5"/>
        <v>45.887294859587627</v>
      </c>
      <c r="AI22" s="49">
        <f t="shared" si="5"/>
        <v>7.1054273576010019E-14</v>
      </c>
      <c r="AJ22" s="49">
        <f t="shared" si="5"/>
        <v>7.1054273576010019E-14</v>
      </c>
      <c r="AK22" s="49">
        <f t="shared" si="5"/>
        <v>7.1054273576010019E-14</v>
      </c>
      <c r="AL22" s="49">
        <f t="shared" si="5"/>
        <v>7.1054273576010019E-14</v>
      </c>
      <c r="AM22" s="49">
        <f t="shared" si="5"/>
        <v>7.1054273576010019E-14</v>
      </c>
      <c r="AN22" s="49">
        <f t="shared" si="5"/>
        <v>7.1054273576010019E-14</v>
      </c>
      <c r="AO22" s="49">
        <f t="shared" si="5"/>
        <v>7.1054273576010019E-14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6">NPV($E$15,F24:AO24)*(1+$E$15)</f>
        <v>214.07470188383761</v>
      </c>
      <c r="F24" s="49"/>
      <c r="G24" s="49">
        <f>IF(G$18-F$18&lt;=$E$16,F$21/$E$16,0)</f>
        <v>28.451999999999998</v>
      </c>
      <c r="H24" s="49">
        <f>IF(H$18-F$18&lt;=$E$16,F$21/$E$16,0)</f>
        <v>28.451999999999998</v>
      </c>
      <c r="I24" s="49">
        <f>IF(I$18-F$18&lt;=$E$16,F$21/$E$16,0)</f>
        <v>28.451999999999998</v>
      </c>
      <c r="J24" s="49">
        <f>IF(J$18-F$18&lt;=$E$16,F$21/$E$16,0)</f>
        <v>28.451999999999998</v>
      </c>
      <c r="K24" s="49">
        <f>IF(K$18-F$18&lt;=$E$16,F$21/$E$16,0)</f>
        <v>28.451999999999998</v>
      </c>
      <c r="L24" s="49">
        <f>IF(L$18-F$18&lt;=$E$16,F$21/$E$16,0)</f>
        <v>28.451999999999998</v>
      </c>
      <c r="M24" s="49">
        <f>IF(M$18-F$18&lt;=$E$16,F$21/$E$16,0)</f>
        <v>28.451999999999998</v>
      </c>
      <c r="N24" s="49">
        <f>IF(N$18-F$18&lt;=$E$16,F$21/$E$16,0)</f>
        <v>28.451999999999998</v>
      </c>
      <c r="O24" s="49">
        <f>IF(O$18-F$18&lt;=$E$16,F$21/$E$16,0)</f>
        <v>28.451999999999998</v>
      </c>
      <c r="P24" s="49">
        <f>IF(P$18-F$18&lt;=$E$16,F$21/$E$16,0)</f>
        <v>28.451999999999998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6"/>
        <v>223.94958596019165</v>
      </c>
      <c r="F25" s="49"/>
      <c r="G25" s="49"/>
      <c r="H25" s="49">
        <f>IF(H$18-G$18&lt;=$E$16,G$21/$E$16,0)</f>
        <v>29.76444</v>
      </c>
      <c r="I25" s="49">
        <f>IF(I$18-G$18&lt;=$E$16,G$21/$E$16,0)</f>
        <v>29.76444</v>
      </c>
      <c r="J25" s="49">
        <f>IF(J$18-G$18&lt;=$E$16,G$21/$E$16,0)</f>
        <v>29.76444</v>
      </c>
      <c r="K25" s="49">
        <f>IF(K$18-G$18&lt;=$E$16,G$21/$E$16,0)</f>
        <v>29.76444</v>
      </c>
      <c r="L25" s="49">
        <f>IF(L$18-G$18&lt;=$E$16,G$21/$E$16,0)</f>
        <v>29.76444</v>
      </c>
      <c r="M25" s="49">
        <f>IF(M$18-G$18&lt;=$E$16,G$21/$E$16,0)</f>
        <v>29.76444</v>
      </c>
      <c r="N25" s="49">
        <f>IF(N$18-G$18&lt;=$E$16,G$21/$E$16,0)</f>
        <v>29.76444</v>
      </c>
      <c r="O25" s="49">
        <f>IF(O$18-G$18&lt;=$E$16,G$21/$E$16,0)</f>
        <v>29.76444</v>
      </c>
      <c r="P25" s="49">
        <f>IF(P$18-G$18&lt;=$E$16,G$21/$E$16,0)</f>
        <v>29.76444</v>
      </c>
      <c r="Q25" s="49">
        <f>IF(Q$18-G$18&lt;=$E$16,G$21/$E$16,0)</f>
        <v>29.76444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234.30163722000654</v>
      </c>
      <c r="F26" s="49"/>
      <c r="G26" s="49"/>
      <c r="H26" s="49"/>
      <c r="I26" s="49">
        <f>IF(I$18-H$18&lt;=$E$16,H$21/$E$16,0)</f>
        <v>31.1402988</v>
      </c>
      <c r="J26" s="49">
        <f>IF(J$18-H$18&lt;=$E$16,H$21/$E$16,0)</f>
        <v>31.1402988</v>
      </c>
      <c r="K26" s="49">
        <f>IF(K$18-H$18&lt;=$E$16,H$21/$E$16,0)</f>
        <v>31.1402988</v>
      </c>
      <c r="L26" s="49">
        <f>IF(L$18-H$18&lt;=$E$16,H$21/$E$16,0)</f>
        <v>31.1402988</v>
      </c>
      <c r="M26" s="49">
        <f>IF(M$18-H$18&lt;=$E$16,H$21/$E$16,0)</f>
        <v>31.1402988</v>
      </c>
      <c r="N26" s="49">
        <f>IF(N$18-H$18&lt;=$E$16,H$21/$E$16,0)</f>
        <v>31.1402988</v>
      </c>
      <c r="O26" s="49">
        <f>IF(O$18-H$18&lt;=$E$16,H$21/$E$16,0)</f>
        <v>31.1402988</v>
      </c>
      <c r="P26" s="49">
        <f>IF(P$18-H$18&lt;=$E$16,H$21/$E$16,0)</f>
        <v>31.1402988</v>
      </c>
      <c r="Q26" s="49">
        <f>IF(Q$18-H$18&lt;=$E$16,H$21/$E$16,0)</f>
        <v>31.1402988</v>
      </c>
      <c r="R26" s="49">
        <f>IF(R$18-H$18&lt;=$E$16,H$21/$E$16,0)</f>
        <v>31.1402988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245.15438341503241</v>
      </c>
      <c r="F27" s="49"/>
      <c r="G27" s="49"/>
      <c r="H27" s="49"/>
      <c r="I27" s="49"/>
      <c r="J27" s="49">
        <f>IF(J$18-I$18&lt;=$E$16,I$21/$E$16,0)</f>
        <v>32.5827034</v>
      </c>
      <c r="K27" s="49">
        <f>IF(K$18-I$18&lt;=$E$16,I$21/$E$16,0)</f>
        <v>32.5827034</v>
      </c>
      <c r="L27" s="49">
        <f>IF(L$18-I$18&lt;=$E$16,I$21/$E$16,0)</f>
        <v>32.5827034</v>
      </c>
      <c r="M27" s="49">
        <f>IF(M$18-I$18&lt;=$E$16,I$21/$E$16,0)</f>
        <v>32.5827034</v>
      </c>
      <c r="N27" s="49">
        <f>IF(N$18-I$18&lt;=$E$16,I$21/$E$16,0)</f>
        <v>32.5827034</v>
      </c>
      <c r="O27" s="49">
        <f>IF(O$18-I$18&lt;=$E$16,I$21/$E$16,0)</f>
        <v>32.5827034</v>
      </c>
      <c r="P27" s="49">
        <f>IF(P$18-I$18&lt;=$E$16,I$21/$E$16,0)</f>
        <v>32.5827034</v>
      </c>
      <c r="Q27" s="49">
        <f>IF(Q$18-I$18&lt;=$E$16,I$21/$E$16,0)</f>
        <v>32.5827034</v>
      </c>
      <c r="R27" s="49">
        <f>IF(R$18-I$18&lt;=$E$16,I$21/$E$16,0)</f>
        <v>32.5827034</v>
      </c>
      <c r="S27" s="49">
        <f>IF(S$18-I$18&lt;=$E$16,I$21/$E$16,0)</f>
        <v>32.5827034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256.53252003193182</v>
      </c>
      <c r="F28" s="53"/>
      <c r="G28" s="53"/>
      <c r="H28" s="53"/>
      <c r="I28" s="53"/>
      <c r="J28" s="53"/>
      <c r="K28" s="49">
        <f>IF(K$18-J$18&lt;=$E$16,J$21/$E$16,0)</f>
        <v>34.094936000000004</v>
      </c>
      <c r="L28" s="49">
        <f>IF(L$18-J$18&lt;=$E$16,J$21/$E$16,0)</f>
        <v>34.094936000000004</v>
      </c>
      <c r="M28" s="49">
        <f>IF(M$18-J$18&lt;=$E$16,J$21/$E$16,0)</f>
        <v>34.094936000000004</v>
      </c>
      <c r="N28" s="49">
        <f>IF(N$18-J$18&lt;=$E$16,J$21/$E$16,0)</f>
        <v>34.094936000000004</v>
      </c>
      <c r="O28" s="49">
        <f>IF(O$18-J$18&lt;=$E$16,J$21/$E$16,0)</f>
        <v>34.094936000000004</v>
      </c>
      <c r="P28" s="49">
        <f>IF(P$18-J$18&lt;=$E$16,J$21/$E$16,0)</f>
        <v>34.094936000000004</v>
      </c>
      <c r="Q28" s="49">
        <f>IF(Q$18-J$18&lt;=$E$16,J$21/$E$16,0)</f>
        <v>34.094936000000004</v>
      </c>
      <c r="R28" s="49">
        <f>IF(R$18-J$18&lt;=$E$16,J$21/$E$16,0)</f>
        <v>34.094936000000004</v>
      </c>
      <c r="S28" s="49">
        <f>IF(S$18-J$18&lt;=$E$16,J$21/$E$16,0)</f>
        <v>34.094936000000004</v>
      </c>
      <c r="T28" s="49">
        <f>IF(T$18-J$18&lt;=$E$16,J$21/$E$16,0)</f>
        <v>34.094936000000004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6"/>
        <v>261.66317043257038</v>
      </c>
      <c r="F29" s="53"/>
      <c r="G29" s="53"/>
      <c r="H29" s="53"/>
      <c r="I29" s="53"/>
      <c r="J29" s="53"/>
      <c r="K29" s="42"/>
      <c r="L29" s="49">
        <f>IF(L$18-K$18&lt;=$E$16,K$21/$E$16,0)</f>
        <v>34.776834719999997</v>
      </c>
      <c r="M29" s="49">
        <f>IF(M$18-K$18&lt;=$E$16,K$21/$E$16,0)</f>
        <v>34.776834719999997</v>
      </c>
      <c r="N29" s="49">
        <f>IF(N$18-K$18&lt;=$E$16,K$21/$E$16,0)</f>
        <v>34.776834719999997</v>
      </c>
      <c r="O29" s="49">
        <f>IF(O$18-K$18&lt;=$E$16,K$21/$E$16,0)</f>
        <v>34.776834719999997</v>
      </c>
      <c r="P29" s="49">
        <f>IF(P$18-K$18&lt;=$E$16,K$21/$E$16,0)</f>
        <v>34.776834719999997</v>
      </c>
      <c r="Q29" s="49">
        <f>IF(Q$18-K$18&lt;=$E$16,K$21/$E$16,0)</f>
        <v>34.776834719999997</v>
      </c>
      <c r="R29" s="49">
        <f>IF(R$18-K$18&lt;=$E$16,K$21/$E$16,0)</f>
        <v>34.776834719999997</v>
      </c>
      <c r="S29" s="49">
        <f>IF(S$18-K$18&lt;=$E$16,K$21/$E$16,0)</f>
        <v>34.776834719999997</v>
      </c>
      <c r="T29" s="49">
        <f>IF(T$18-K$18&lt;=$E$16,K$21/$E$16,0)</f>
        <v>34.776834719999997</v>
      </c>
      <c r="U29" s="49">
        <f>IF(U$18-K$18&lt;=$E$16,K$21/$E$16,0)</f>
        <v>34.776834719999997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6"/>
        <v>266.89643384122189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35.472371414400001</v>
      </c>
      <c r="N30" s="49">
        <f>IF(N$18-L$18&lt;=$E$16,L$21/$E$16,0)</f>
        <v>35.472371414400001</v>
      </c>
      <c r="O30" s="49">
        <f>IF(O$18-L$18&lt;=$E$16,L$21/$E$16,0)</f>
        <v>35.472371414400001</v>
      </c>
      <c r="P30" s="49">
        <f>IF(P$18-L$18&lt;=$E$16,L$21/$E$16,0)</f>
        <v>35.472371414400001</v>
      </c>
      <c r="Q30" s="49">
        <f>IF(Q$18-L$18&lt;=$E$16,L$21/$E$16,0)</f>
        <v>35.472371414400001</v>
      </c>
      <c r="R30" s="49">
        <f>IF(R$18-L$18&lt;=$E$16,L$21/$E$16,0)</f>
        <v>35.472371414400001</v>
      </c>
      <c r="S30" s="49">
        <f>IF(S$18-L$18&lt;=$E$16,L$21/$E$16,0)</f>
        <v>35.472371414400001</v>
      </c>
      <c r="T30" s="49">
        <f>IF(T$18-L$18&lt;=$E$16,L$21/$E$16,0)</f>
        <v>35.472371414400001</v>
      </c>
      <c r="U30" s="49">
        <f>IF(U$18-L$18&lt;=$E$16,L$21/$E$16,0)</f>
        <v>35.472371414400001</v>
      </c>
      <c r="V30" s="49">
        <f>IF(V$18-L$18&lt;=$E$16,L$21/$E$16,0)</f>
        <v>35.472371414400001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6"/>
        <v>272.23436251804628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36.181818842688003</v>
      </c>
      <c r="O31" s="49">
        <f>IF(O$18-M$18&lt;=$E$16,M$21/$E$16,0)</f>
        <v>36.181818842688003</v>
      </c>
      <c r="P31" s="49">
        <f>IF(P$18-M$18&lt;=$E$16,M$21/$E$16,0)</f>
        <v>36.181818842688003</v>
      </c>
      <c r="Q31" s="49">
        <f>IF(Q$18-M$18&lt;=$E$16,M$21/$E$16,0)</f>
        <v>36.181818842688003</v>
      </c>
      <c r="R31" s="49">
        <f>IF(R$18-M$18&lt;=$E$16,M$21/$E$16,0)</f>
        <v>36.181818842688003</v>
      </c>
      <c r="S31" s="49">
        <f>IF(S$18-M$18&lt;=$E$16,M$21/$E$16,0)</f>
        <v>36.181818842688003</v>
      </c>
      <c r="T31" s="49">
        <f>IF(T$18-M$18&lt;=$E$16,M$21/$E$16,0)</f>
        <v>36.181818842688003</v>
      </c>
      <c r="U31" s="49">
        <f>IF(U$18-M$18&lt;=$E$16,M$21/$E$16,0)</f>
        <v>36.181818842688003</v>
      </c>
      <c r="V31" s="49">
        <f>IF(V$18-M$18&lt;=$E$16,M$21/$E$16,0)</f>
        <v>36.181818842688003</v>
      </c>
      <c r="W31" s="49">
        <f>IF(W$18-M$18&lt;=$E$16,M$21/$E$16,0)</f>
        <v>36.181818842688003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6"/>
        <v>277.6790497684072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36.905455219541764</v>
      </c>
      <c r="P32" s="49">
        <f>IF(P$18-N$18&lt;=$E$16,N$21/$E$16,0)</f>
        <v>36.905455219541764</v>
      </c>
      <c r="Q32" s="49">
        <f>IF(Q$18-N$18&lt;=$E$16,N$21/$E$16,0)</f>
        <v>36.905455219541764</v>
      </c>
      <c r="R32" s="49">
        <f>IF(R$18-N$18&lt;=$E$16,N$21/$E$16,0)</f>
        <v>36.905455219541764</v>
      </c>
      <c r="S32" s="49">
        <f>IF(S$18-N$18&lt;=$E$16,N$21/$E$16,0)</f>
        <v>36.905455219541764</v>
      </c>
      <c r="T32" s="49">
        <f>IF(T$18-N$18&lt;=$E$16,N$21/$E$16,0)</f>
        <v>36.905455219541764</v>
      </c>
      <c r="U32" s="49">
        <f>IF(U$18-N$18&lt;=$E$16,N$21/$E$16,0)</f>
        <v>36.905455219541764</v>
      </c>
      <c r="V32" s="49">
        <f>IF(V$18-N$18&lt;=$E$16,N$21/$E$16,0)</f>
        <v>36.905455219541764</v>
      </c>
      <c r="W32" s="49">
        <f>IF(W$18-N$18&lt;=$E$16,N$21/$E$16,0)</f>
        <v>36.905455219541764</v>
      </c>
      <c r="X32" s="49">
        <f>IF(X$18-N$18&lt;=$E$16,N$21/$E$16,0)</f>
        <v>36.905455219541764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6"/>
        <v>283.23263076377538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37.643564323932601</v>
      </c>
      <c r="Q33" s="49">
        <f>IF(Q$18-O$18&lt;=$E$16,O$21/$E$16,0)</f>
        <v>37.643564323932601</v>
      </c>
      <c r="R33" s="49">
        <f>IF(R$18-O$18&lt;=$E$16,O$21/$E$16,0)</f>
        <v>37.643564323932601</v>
      </c>
      <c r="S33" s="49">
        <f>IF(S$18-O$18&lt;=$E$16,O$21/$E$16,0)</f>
        <v>37.643564323932601</v>
      </c>
      <c r="T33" s="49">
        <f>IF(T$18-O$18&lt;=$E$16,O$21/$E$16,0)</f>
        <v>37.643564323932601</v>
      </c>
      <c r="U33" s="49">
        <f>IF(U$18-O$18&lt;=$E$16,O$21/$E$16,0)</f>
        <v>37.643564323932601</v>
      </c>
      <c r="V33" s="49">
        <f>IF(V$18-O$18&lt;=$E$16,O$21/$E$16,0)</f>
        <v>37.643564323932601</v>
      </c>
      <c r="W33" s="49">
        <f>IF(W$18-O$18&lt;=$E$16,O$21/$E$16,0)</f>
        <v>37.643564323932601</v>
      </c>
      <c r="X33" s="49">
        <f>IF(X$18-O$18&lt;=$E$16,O$21/$E$16,0)</f>
        <v>37.643564323932601</v>
      </c>
      <c r="Y33" s="49">
        <f>IF(Y$18-O$18&lt;=$E$16,O$21/$E$16,0)</f>
        <v>37.643564323932601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6"/>
        <v>288.89728337905086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38.396435610411253</v>
      </c>
      <c r="R34" s="49">
        <f>IF(R$18-P$18&lt;=$E$16,P$21/$E$16,0)</f>
        <v>38.396435610411253</v>
      </c>
      <c r="S34" s="49">
        <f>IF(S$18-P$18&lt;=$E$16,P$21/$E$16,0)</f>
        <v>38.396435610411253</v>
      </c>
      <c r="T34" s="49">
        <f>IF(T$18-P$18&lt;=$E$16,P$21/$E$16,0)</f>
        <v>38.396435610411253</v>
      </c>
      <c r="U34" s="49">
        <f>IF(U$18-P$18&lt;=$E$16,P$21/$E$16,0)</f>
        <v>38.396435610411253</v>
      </c>
      <c r="V34" s="49">
        <f>IF(V$18-P$18&lt;=$E$16,P$21/$E$16,0)</f>
        <v>38.396435610411253</v>
      </c>
      <c r="W34" s="49">
        <f>IF(W$18-P$18&lt;=$E$16,P$21/$E$16,0)</f>
        <v>38.396435610411253</v>
      </c>
      <c r="X34" s="49">
        <f>IF(X$18-P$18&lt;=$E$16,P$21/$E$16,0)</f>
        <v>38.396435610411253</v>
      </c>
      <c r="Y34" s="49">
        <f>IF(Y$18-P$18&lt;=$E$16,P$21/$E$16,0)</f>
        <v>38.396435610411253</v>
      </c>
      <c r="Z34" s="49">
        <f>IF(Z$18-P$18&lt;=$E$16,P$21/$E$16,0)</f>
        <v>38.396435610411253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6"/>
        <v>294.67522904663196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39.164364322619477</v>
      </c>
      <c r="S35" s="49">
        <f>IF(S$18-Q$18&lt;=$E$16,Q$21/$E$16,0)</f>
        <v>39.164364322619477</v>
      </c>
      <c r="T35" s="49">
        <f>IF(T$18-Q$18&lt;=$E$16,Q$21/$E$16,0)</f>
        <v>39.164364322619477</v>
      </c>
      <c r="U35" s="49">
        <f>IF(U$18-Q$18&lt;=$E$16,Q$21/$E$16,0)</f>
        <v>39.164364322619477</v>
      </c>
      <c r="V35" s="49">
        <f>IF(V$18-Q$18&lt;=$E$16,Q$21/$E$16,0)</f>
        <v>39.164364322619477</v>
      </c>
      <c r="W35" s="49">
        <f>IF(W$18-Q$18&lt;=$E$16,Q$21/$E$16,0)</f>
        <v>39.164364322619477</v>
      </c>
      <c r="X35" s="49">
        <f>IF(X$18-Q$18&lt;=$E$16,Q$21/$E$16,0)</f>
        <v>39.164364322619477</v>
      </c>
      <c r="Y35" s="49">
        <f>IF(Y$18-Q$18&lt;=$E$16,Q$21/$E$16,0)</f>
        <v>39.164364322619477</v>
      </c>
      <c r="Z35" s="49">
        <f>IF(Z$18-Q$18&lt;=$E$16,Q$21/$E$16,0)</f>
        <v>39.164364322619477</v>
      </c>
      <c r="AA35" s="49">
        <f>IF(AA$18-Q$18&lt;=$E$16,Q$21/$E$16,0)</f>
        <v>39.164364322619477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6"/>
        <v>300.5687336275646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39.947651609071869</v>
      </c>
      <c r="T36" s="49">
        <f>IF(T$18-R$18&lt;=$E$16,R$21/$E$16,0)</f>
        <v>39.947651609071869</v>
      </c>
      <c r="U36" s="49">
        <f>IF(U$18-R$18&lt;=$E$16,R$21/$E$16,0)</f>
        <v>39.947651609071869</v>
      </c>
      <c r="V36" s="49">
        <f>IF(V$18-R$18&lt;=$E$16,R$21/$E$16,0)</f>
        <v>39.947651609071869</v>
      </c>
      <c r="W36" s="49">
        <f>IF(W$18-R$18&lt;=$E$16,R$21/$E$16,0)</f>
        <v>39.947651609071869</v>
      </c>
      <c r="X36" s="49">
        <f>IF(X$18-R$18&lt;=$E$16,R$21/$E$16,0)</f>
        <v>39.947651609071869</v>
      </c>
      <c r="Y36" s="49">
        <f>IF(Y$18-R$18&lt;=$E$16,R$21/$E$16,0)</f>
        <v>39.947651609071869</v>
      </c>
      <c r="Z36" s="49">
        <f>IF(Z$18-R$18&lt;=$E$16,R$21/$E$16,0)</f>
        <v>39.947651609071869</v>
      </c>
      <c r="AA36" s="49">
        <f>IF(AA$18-R$18&lt;=$E$16,R$21/$E$16,0)</f>
        <v>39.947651609071869</v>
      </c>
      <c r="AB36" s="49">
        <f>IF(AB$18-R$18&lt;=$E$16,R$21/$E$16,0)</f>
        <v>39.947651609071869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6"/>
        <v>306.58010830011585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40.746604641253306</v>
      </c>
      <c r="U37" s="49">
        <f>IF(U$18-S$18&lt;=$E$16,S$21/$E$16,0)</f>
        <v>40.746604641253306</v>
      </c>
      <c r="V37" s="49">
        <f>IF(V$18-S$18&lt;=$E$16,S$21/$E$16,0)</f>
        <v>40.746604641253306</v>
      </c>
      <c r="W37" s="49">
        <f>IF(W$18-S$18&lt;=$E$16,S$21/$E$16,0)</f>
        <v>40.746604641253306</v>
      </c>
      <c r="X37" s="49">
        <f>IF(X$18-S$18&lt;=$E$16,S$21/$E$16,0)</f>
        <v>40.746604641253306</v>
      </c>
      <c r="Y37" s="49">
        <f>IF(Y$18-S$18&lt;=$E$16,S$21/$E$16,0)</f>
        <v>40.746604641253306</v>
      </c>
      <c r="Z37" s="49">
        <f>IF(Z$18-S$18&lt;=$E$16,S$21/$E$16,0)</f>
        <v>40.746604641253306</v>
      </c>
      <c r="AA37" s="49">
        <f>IF(AA$18-S$18&lt;=$E$16,S$21/$E$16,0)</f>
        <v>40.746604641253306</v>
      </c>
      <c r="AB37" s="49">
        <f>IF(AB$18-S$18&lt;=$E$16,S$21/$E$16,0)</f>
        <v>40.746604641253306</v>
      </c>
      <c r="AC37" s="49">
        <f>IF(AC$18-S$18&lt;=$E$16,S$21/$E$16,0)</f>
        <v>40.746604641253306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6"/>
        <v>312.71171046611818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41.561536734078373</v>
      </c>
      <c r="V38" s="49">
        <f>IF(V$18-T$18&lt;=$E$16,T$21/$E$16,0)</f>
        <v>41.561536734078373</v>
      </c>
      <c r="W38" s="49">
        <f>IF(W$18-T$18&lt;=$E$16,T$21/$E$16,0)</f>
        <v>41.561536734078373</v>
      </c>
      <c r="X38" s="49">
        <f>IF(X$18-T$18&lt;=$E$16,T$21/$E$16,0)</f>
        <v>41.561536734078373</v>
      </c>
      <c r="Y38" s="49">
        <f>IF(Y$18-T$18&lt;=$E$16,T$21/$E$16,0)</f>
        <v>41.561536734078373</v>
      </c>
      <c r="Z38" s="49">
        <f>IF(Z$18-T$18&lt;=$E$16,T$21/$E$16,0)</f>
        <v>41.561536734078373</v>
      </c>
      <c r="AA38" s="49">
        <f>IF(AA$18-T$18&lt;=$E$16,T$21/$E$16,0)</f>
        <v>41.561536734078373</v>
      </c>
      <c r="AB38" s="49">
        <f>IF(AB$18-T$18&lt;=$E$16,T$21/$E$16,0)</f>
        <v>41.561536734078373</v>
      </c>
      <c r="AC38" s="49">
        <f>IF(AC$18-T$18&lt;=$E$16,T$21/$E$16,0)</f>
        <v>41.561536734078373</v>
      </c>
      <c r="AD38" s="49">
        <f>IF(AD$18-T$18&lt;=$E$16,T$21/$E$16,0)</f>
        <v>41.561536734078373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6"/>
        <v>318.96594467544054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42.392767468759942</v>
      </c>
      <c r="W39" s="49">
        <f>IF(W$18-U$18&lt;=$E$16,U$21/$E$16,0)</f>
        <v>42.392767468759942</v>
      </c>
      <c r="X39" s="49">
        <f>IF(X$18-U$18&lt;=$E$16,U$21/$E$16,0)</f>
        <v>42.392767468759942</v>
      </c>
      <c r="Y39" s="49">
        <f>IF(Y$18-U$18&lt;=$E$16,U$21/$E$16,0)</f>
        <v>42.392767468759942</v>
      </c>
      <c r="Z39" s="49">
        <f>IF(Z$18-U$18&lt;=$E$16,U$21/$E$16,0)</f>
        <v>42.392767468759942</v>
      </c>
      <c r="AA39" s="49">
        <f>IF(AA$18-U$18&lt;=$E$16,U$21/$E$16,0)</f>
        <v>42.392767468759942</v>
      </c>
      <c r="AB39" s="49">
        <f>IF(AB$18-U$18&lt;=$E$16,U$21/$E$16,0)</f>
        <v>42.392767468759942</v>
      </c>
      <c r="AC39" s="49">
        <f>IF(AC$18-U$18&lt;=$E$16,U$21/$E$16,0)</f>
        <v>42.392767468759942</v>
      </c>
      <c r="AD39" s="49">
        <f>IF(AD$18-U$18&lt;=$E$16,U$21/$E$16,0)</f>
        <v>42.392767468759942</v>
      </c>
      <c r="AE39" s="49">
        <f>IF(AE$18-U$18&lt;=$E$16,U$21/$E$16,0)</f>
        <v>42.392767468759942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6"/>
        <v>325.34526356894935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43.240622818135137</v>
      </c>
      <c r="X40" s="49">
        <f>IF(X$18-V$18&lt;=$E$16,V$21/$E$16,0)</f>
        <v>43.240622818135137</v>
      </c>
      <c r="Y40" s="49">
        <f>IF(Y$18-V$18&lt;=$E$16,V$21/$E$16,0)</f>
        <v>43.240622818135137</v>
      </c>
      <c r="Z40" s="49">
        <f>IF(Z$18-V$18&lt;=$E$16,V$21/$E$16,0)</f>
        <v>43.240622818135137</v>
      </c>
      <c r="AA40" s="49">
        <f>IF(AA$18-V$18&lt;=$E$16,V$21/$E$16,0)</f>
        <v>43.240622818135137</v>
      </c>
      <c r="AB40" s="49">
        <f>IF(AB$18-V$18&lt;=$E$16,V$21/$E$16,0)</f>
        <v>43.240622818135137</v>
      </c>
      <c r="AC40" s="49">
        <f>IF(AC$18-V$18&lt;=$E$16,V$21/$E$16,0)</f>
        <v>43.240622818135137</v>
      </c>
      <c r="AD40" s="49">
        <f>IF(AD$18-V$18&lt;=$E$16,V$21/$E$16,0)</f>
        <v>43.240622818135137</v>
      </c>
      <c r="AE40" s="49">
        <f>IF(AE$18-V$18&lt;=$E$16,V$21/$E$16,0)</f>
        <v>43.240622818135137</v>
      </c>
      <c r="AF40" s="49">
        <f>IF(AF$18-V$18&lt;=$E$16,V$21/$E$16,0)</f>
        <v>43.240622818135137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6"/>
        <v>331.85216884032837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44.105435274497843</v>
      </c>
      <c r="Y41" s="49">
        <f>IF(Y$18-W$18&lt;=$E$16,W$21/$E$16,0)</f>
        <v>44.105435274497843</v>
      </c>
      <c r="Z41" s="49">
        <f>IF(Z$18-W$18&lt;=$E$16,W$21/$E$16,0)</f>
        <v>44.105435274497843</v>
      </c>
      <c r="AA41" s="49">
        <f>IF(AA$18-W$18&lt;=$E$16,W$21/$E$16,0)</f>
        <v>44.105435274497843</v>
      </c>
      <c r="AB41" s="49">
        <f>IF(AB$18-W$18&lt;=$E$16,W$21/$E$16,0)</f>
        <v>44.105435274497843</v>
      </c>
      <c r="AC41" s="49">
        <f>IF(AC$18-W$18&lt;=$E$16,W$21/$E$16,0)</f>
        <v>44.105435274497843</v>
      </c>
      <c r="AD41" s="49">
        <f>IF(AD$18-W$18&lt;=$E$16,W$21/$E$16,0)</f>
        <v>44.105435274497843</v>
      </c>
      <c r="AE41" s="49">
        <f>IF(AE$18-W$18&lt;=$E$16,W$21/$E$16,0)</f>
        <v>44.105435274497843</v>
      </c>
      <c r="AF41" s="49">
        <f>IF(AF$18-W$18&lt;=$E$16,W$21/$E$16,0)</f>
        <v>44.105435274497843</v>
      </c>
      <c r="AG41" s="49">
        <f>IF(AG$18-W$18&lt;=$E$16,W$21/$E$16,0)</f>
        <v>44.105435274497843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6"/>
        <v>338.48921221713488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44.987543979987798</v>
      </c>
      <c r="Z42" s="49">
        <f>IF(Z$18-X$18&lt;=$E$16,X$21/$E$16,0)</f>
        <v>44.987543979987798</v>
      </c>
      <c r="AA42" s="49">
        <f>IF(AA$18-X$18&lt;=$E$16,X$21/$E$16,0)</f>
        <v>44.987543979987798</v>
      </c>
      <c r="AB42" s="49">
        <f>IF(AB$18-X$18&lt;=$E$16,X$21/$E$16,0)</f>
        <v>44.987543979987798</v>
      </c>
      <c r="AC42" s="49">
        <f>IF(AC$18-X$18&lt;=$E$16,X$21/$E$16,0)</f>
        <v>44.987543979987798</v>
      </c>
      <c r="AD42" s="49">
        <f>IF(AD$18-X$18&lt;=$E$16,X$21/$E$16,0)</f>
        <v>44.987543979987798</v>
      </c>
      <c r="AE42" s="49">
        <f>IF(AE$18-X$18&lt;=$E$16,X$21/$E$16,0)</f>
        <v>44.987543979987798</v>
      </c>
      <c r="AF42" s="49">
        <f>IF(AF$18-X$18&lt;=$E$16,X$21/$E$16,0)</f>
        <v>44.987543979987798</v>
      </c>
      <c r="AG42" s="49">
        <f>IF(AG$18-X$18&lt;=$E$16,X$21/$E$16,0)</f>
        <v>44.987543979987798</v>
      </c>
      <c r="AH42" s="49">
        <f>IF(AH$18-X$18&lt;=$E$16,X$21/$E$16,0)</f>
        <v>44.987543979987798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6"/>
        <v>345.25899646147758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45.887294859587556</v>
      </c>
      <c r="AA43" s="54">
        <f>IF(AA$18-Y$18&lt;=$E$16,Y$21/$E$16,0)</f>
        <v>45.887294859587556</v>
      </c>
      <c r="AB43" s="54">
        <f>IF(AB$18-Y$18&lt;=$E$16,Y$21/$E$16,0)</f>
        <v>45.887294859587556</v>
      </c>
      <c r="AC43" s="54">
        <f>IF(AC$18-Y$18&lt;=$E$16,Y$21/$E$16,0)</f>
        <v>45.887294859587556</v>
      </c>
      <c r="AD43" s="54">
        <f>IF(AD$18-Y$18&lt;=$E$16,Y$21/$E$16,0)</f>
        <v>45.887294859587556</v>
      </c>
      <c r="AE43" s="54">
        <f>IF(AE$18-Y$18&lt;=$E$16,Y$21/$E$16,0)</f>
        <v>45.887294859587556</v>
      </c>
      <c r="AF43" s="54">
        <f>IF(AF$18-Y$18&lt;=$E$16,Y$21/$E$16,0)</f>
        <v>45.887294859587556</v>
      </c>
      <c r="AG43" s="54">
        <f>IF(AG$18-Y$18&lt;=$E$16,Y$21/$E$16,0)</f>
        <v>45.887294859587556</v>
      </c>
      <c r="AH43" s="54">
        <f>IF(AH$18-Y$18&lt;=$E$16,Y$21/$E$16,0)</f>
        <v>45.887294859587556</v>
      </c>
      <c r="AI43" s="54">
        <f>IF(AI$18-Y$18&lt;=$E$16,Y$21/$E$16,0)</f>
        <v>45.887294859587556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2875.7389676058419</v>
      </c>
      <c r="F44" s="49">
        <f t="shared" ref="F44:S44" si="7">SUM(F24:F43)</f>
        <v>0</v>
      </c>
      <c r="G44" s="49">
        <f t="shared" si="7"/>
        <v>28.451999999999998</v>
      </c>
      <c r="H44" s="49">
        <f t="shared" si="7"/>
        <v>58.216439999999999</v>
      </c>
      <c r="I44" s="49">
        <f t="shared" si="7"/>
        <v>89.356738800000002</v>
      </c>
      <c r="J44" s="49">
        <f t="shared" si="7"/>
        <v>121.9394422</v>
      </c>
      <c r="K44" s="49">
        <f t="shared" si="7"/>
        <v>156.03437819999999</v>
      </c>
      <c r="L44" s="49">
        <f t="shared" si="7"/>
        <v>190.81121292</v>
      </c>
      <c r="M44" s="49">
        <f t="shared" si="7"/>
        <v>226.28358433440002</v>
      </c>
      <c r="N44" s="49">
        <f t="shared" si="7"/>
        <v>262.46540317708804</v>
      </c>
      <c r="O44" s="49">
        <f t="shared" si="7"/>
        <v>299.37085839662979</v>
      </c>
      <c r="P44" s="49">
        <f t="shared" si="7"/>
        <v>337.01442272056238</v>
      </c>
      <c r="Q44" s="49">
        <f t="shared" si="7"/>
        <v>346.95885833097361</v>
      </c>
      <c r="R44" s="49">
        <f t="shared" si="7"/>
        <v>356.35878265359304</v>
      </c>
      <c r="S44" s="49">
        <f t="shared" si="7"/>
        <v>365.1661354626649</v>
      </c>
      <c r="T44" s="49">
        <f>SUM(T24:T43)</f>
        <v>373.33003670391832</v>
      </c>
      <c r="U44" s="49">
        <f t="shared" ref="U44:AO44" si="8">SUM(U24:U43)</f>
        <v>380.79663743799665</v>
      </c>
      <c r="V44" s="49">
        <f t="shared" si="8"/>
        <v>388.41257018675668</v>
      </c>
      <c r="W44" s="49">
        <f t="shared" si="8"/>
        <v>396.18082159049175</v>
      </c>
      <c r="X44" s="49">
        <f t="shared" si="8"/>
        <v>404.10443802230157</v>
      </c>
      <c r="Y44" s="49">
        <f t="shared" si="8"/>
        <v>412.18652678274753</v>
      </c>
      <c r="Z44" s="49">
        <f t="shared" si="8"/>
        <v>420.43025731840248</v>
      </c>
      <c r="AA44" s="49">
        <f t="shared" si="8"/>
        <v>382.03382170799125</v>
      </c>
      <c r="AB44" s="49">
        <f t="shared" si="8"/>
        <v>342.86945738537179</v>
      </c>
      <c r="AC44" s="49">
        <f t="shared" si="8"/>
        <v>302.92180577629989</v>
      </c>
      <c r="AD44" s="49">
        <f t="shared" si="8"/>
        <v>262.17520113504668</v>
      </c>
      <c r="AE44" s="49">
        <f t="shared" si="8"/>
        <v>220.61366440096828</v>
      </c>
      <c r="AF44" s="49">
        <f t="shared" si="8"/>
        <v>178.22089693220835</v>
      </c>
      <c r="AG44" s="49">
        <f t="shared" si="8"/>
        <v>134.98027411407321</v>
      </c>
      <c r="AH44" s="49">
        <f t="shared" si="8"/>
        <v>90.874838839575347</v>
      </c>
      <c r="AI44" s="49">
        <f t="shared" si="8"/>
        <v>45.887294859587556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45</v>
      </c>
      <c r="E48" s="48">
        <f t="shared" ref="E48:E53" si="10">NPV($E$15,F48:AO48)*(1+$E$15)</f>
        <v>3076.1251539526465</v>
      </c>
      <c r="F48" s="53"/>
      <c r="G48" s="53">
        <f t="shared" ref="G48:AO48" si="11">G44</f>
        <v>28.451999999999998</v>
      </c>
      <c r="H48" s="53">
        <f t="shared" si="11"/>
        <v>58.216439999999999</v>
      </c>
      <c r="I48" s="53">
        <f t="shared" si="11"/>
        <v>89.356738800000002</v>
      </c>
      <c r="J48" s="53">
        <f t="shared" si="11"/>
        <v>121.9394422</v>
      </c>
      <c r="K48" s="53">
        <f t="shared" si="11"/>
        <v>156.03437819999999</v>
      </c>
      <c r="L48" s="53">
        <f t="shared" si="11"/>
        <v>190.81121292</v>
      </c>
      <c r="M48" s="53">
        <f t="shared" si="11"/>
        <v>226.28358433440002</v>
      </c>
      <c r="N48" s="53">
        <f t="shared" si="11"/>
        <v>262.46540317708804</v>
      </c>
      <c r="O48" s="53">
        <f t="shared" si="11"/>
        <v>299.37085839662979</v>
      </c>
      <c r="P48" s="53">
        <f t="shared" si="11"/>
        <v>337.01442272056238</v>
      </c>
      <c r="Q48" s="53">
        <f t="shared" si="11"/>
        <v>346.95885833097361</v>
      </c>
      <c r="R48" s="53">
        <f t="shared" si="11"/>
        <v>356.35878265359304</v>
      </c>
      <c r="S48" s="53">
        <f t="shared" si="11"/>
        <v>365.1661354626649</v>
      </c>
      <c r="T48" s="53">
        <f t="shared" si="11"/>
        <v>373.33003670391832</v>
      </c>
      <c r="U48" s="53">
        <f t="shared" si="11"/>
        <v>380.79663743799665</v>
      </c>
      <c r="V48" s="53">
        <f t="shared" si="11"/>
        <v>388.41257018675668</v>
      </c>
      <c r="W48" s="53">
        <f t="shared" si="11"/>
        <v>396.18082159049175</v>
      </c>
      <c r="X48" s="53">
        <f t="shared" si="11"/>
        <v>404.10443802230157</v>
      </c>
      <c r="Y48" s="53">
        <f t="shared" si="11"/>
        <v>412.18652678274753</v>
      </c>
      <c r="Z48" s="53">
        <f t="shared" si="11"/>
        <v>420.43025731840248</v>
      </c>
      <c r="AA48" s="53">
        <f t="shared" si="11"/>
        <v>382.03382170799125</v>
      </c>
      <c r="AB48" s="53">
        <f t="shared" si="11"/>
        <v>342.86945738537179</v>
      </c>
      <c r="AC48" s="53">
        <f t="shared" si="11"/>
        <v>302.92180577629989</v>
      </c>
      <c r="AD48" s="53">
        <f t="shared" si="11"/>
        <v>262.17520113504668</v>
      </c>
      <c r="AE48" s="53">
        <f t="shared" si="11"/>
        <v>220.61366440096828</v>
      </c>
      <c r="AF48" s="53">
        <f t="shared" si="11"/>
        <v>178.22089693220835</v>
      </c>
      <c r="AG48" s="53">
        <f t="shared" si="11"/>
        <v>134.98027411407321</v>
      </c>
      <c r="AH48" s="53">
        <f t="shared" si="11"/>
        <v>90.874838839575347</v>
      </c>
      <c r="AI48" s="53">
        <f t="shared" si="11"/>
        <v>45.887294859587556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14" t="s">
        <v>78</v>
      </c>
      <c r="E49" s="115">
        <f t="shared" si="10"/>
        <v>476.55070176743351</v>
      </c>
      <c r="F49" s="114"/>
      <c r="G49" s="116">
        <f t="shared" ref="G49:AO49" si="12">F$22*$H10</f>
        <v>7.2837119999999995</v>
      </c>
      <c r="H49" s="116">
        <f t="shared" si="12"/>
        <v>14.175037440000001</v>
      </c>
      <c r="I49" s="116">
        <f t="shared" si="12"/>
        <v>20.656613068799999</v>
      </c>
      <c r="J49" s="116">
        <f t="shared" si="12"/>
        <v>26.710252625920003</v>
      </c>
      <c r="K49" s="116">
        <f t="shared" si="12"/>
        <v>32.316906521600004</v>
      </c>
      <c r="L49" s="116">
        <f t="shared" si="12"/>
        <v>37.225296128000004</v>
      </c>
      <c r="M49" s="116">
        <f t="shared" si="12"/>
        <v>41.421456159334411</v>
      </c>
      <c r="N49" s="116">
        <f t="shared" si="12"/>
        <v>44.891142024101896</v>
      </c>
      <c r="O49" s="116">
        <f t="shared" si="12"/>
        <v>47.619824238971127</v>
      </c>
      <c r="P49" s="116">
        <f t="shared" si="12"/>
        <v>49.592682730944148</v>
      </c>
      <c r="Q49" s="116">
        <f t="shared" si="12"/>
        <v>50.794601025563026</v>
      </c>
      <c r="R49" s="116">
        <f t="shared" si="12"/>
        <v>51.938531518880687</v>
      </c>
      <c r="S49" s="116">
        <f t="shared" si="12"/>
        <v>53.0423454948711</v>
      </c>
      <c r="T49" s="116">
        <f t="shared" si="12"/>
        <v>54.125223215187731</v>
      </c>
      <c r="U49" s="116">
        <f t="shared" si="12"/>
        <v>55.207727679491491</v>
      </c>
      <c r="V49" s="116">
        <f t="shared" si="12"/>
        <v>56.31188223308132</v>
      </c>
      <c r="W49" s="116">
        <f t="shared" si="12"/>
        <v>57.438119877742942</v>
      </c>
      <c r="X49" s="116">
        <f t="shared" si="12"/>
        <v>58.58688227529781</v>
      </c>
      <c r="Y49" s="116">
        <f t="shared" si="12"/>
        <v>59.75861992080376</v>
      </c>
      <c r="Z49" s="116">
        <f t="shared" si="12"/>
        <v>60.953792319219843</v>
      </c>
      <c r="AA49" s="116">
        <f t="shared" si="12"/>
        <v>50.190777731868735</v>
      </c>
      <c r="AB49" s="116">
        <f t="shared" si="12"/>
        <v>40.410711896144157</v>
      </c>
      <c r="AC49" s="116">
        <f t="shared" si="12"/>
        <v>31.63325378707864</v>
      </c>
      <c r="AD49" s="116">
        <f t="shared" si="12"/>
        <v>23.878455559205364</v>
      </c>
      <c r="AE49" s="116">
        <f t="shared" si="12"/>
        <v>17.166770410148168</v>
      </c>
      <c r="AF49" s="116">
        <f t="shared" si="12"/>
        <v>11.51906060148338</v>
      </c>
      <c r="AG49" s="116">
        <f t="shared" si="12"/>
        <v>6.9566056400188465</v>
      </c>
      <c r="AH49" s="116">
        <f t="shared" si="12"/>
        <v>3.5011106226985724</v>
      </c>
      <c r="AI49" s="116">
        <f t="shared" si="12"/>
        <v>1.1747147484054432</v>
      </c>
      <c r="AJ49" s="116">
        <f t="shared" si="12"/>
        <v>1.8189894035458565E-15</v>
      </c>
      <c r="AK49" s="116">
        <f t="shared" si="12"/>
        <v>1.8189894035458565E-15</v>
      </c>
      <c r="AL49" s="116">
        <f t="shared" si="12"/>
        <v>1.8189894035458565E-15</v>
      </c>
      <c r="AM49" s="116">
        <f t="shared" si="12"/>
        <v>1.8189894035458565E-15</v>
      </c>
      <c r="AN49" s="116">
        <f t="shared" si="12"/>
        <v>1.8189894035458565E-15</v>
      </c>
      <c r="AO49" s="116">
        <f t="shared" si="12"/>
        <v>1.8189894035458565E-15</v>
      </c>
    </row>
    <row r="50" spans="3:41" x14ac:dyDescent="0.3">
      <c r="D50" s="117" t="s">
        <v>126</v>
      </c>
      <c r="E50" s="118">
        <f t="shared" si="10"/>
        <v>603.13448192440808</v>
      </c>
      <c r="F50" s="119"/>
      <c r="G50" s="120">
        <f t="shared" ref="G50:AO50" si="13">F$22*$H11</f>
        <v>9.2184479999999986</v>
      </c>
      <c r="H50" s="120">
        <f t="shared" si="13"/>
        <v>17.940281759999998</v>
      </c>
      <c r="I50" s="120">
        <f t="shared" si="13"/>
        <v>26.143525915199994</v>
      </c>
      <c r="J50" s="120">
        <f t="shared" si="13"/>
        <v>33.805163479679997</v>
      </c>
      <c r="K50" s="120">
        <f t="shared" si="13"/>
        <v>40.901084816400001</v>
      </c>
      <c r="L50" s="120">
        <f t="shared" si="13"/>
        <v>47.113265412000004</v>
      </c>
      <c r="M50" s="120">
        <f t="shared" si="13"/>
        <v>52.424030451657607</v>
      </c>
      <c r="N50" s="120">
        <f t="shared" si="13"/>
        <v>56.815351624253957</v>
      </c>
      <c r="O50" s="120">
        <f t="shared" si="13"/>
        <v>60.268840052447828</v>
      </c>
      <c r="P50" s="120">
        <f t="shared" si="13"/>
        <v>62.765739081351178</v>
      </c>
      <c r="Q50" s="120">
        <f t="shared" si="13"/>
        <v>64.286916922978193</v>
      </c>
      <c r="R50" s="120">
        <f t="shared" si="13"/>
        <v>65.734703953583363</v>
      </c>
      <c r="S50" s="120">
        <f t="shared" si="13"/>
        <v>67.131718516946236</v>
      </c>
      <c r="T50" s="120">
        <f t="shared" si="13"/>
        <v>68.502235631721959</v>
      </c>
      <c r="U50" s="120">
        <f t="shared" si="13"/>
        <v>69.872280344356412</v>
      </c>
      <c r="V50" s="120">
        <f t="shared" si="13"/>
        <v>71.269725951243529</v>
      </c>
      <c r="W50" s="120">
        <f t="shared" si="13"/>
        <v>72.695120470268407</v>
      </c>
      <c r="X50" s="120">
        <f t="shared" si="13"/>
        <v>74.14902287967378</v>
      </c>
      <c r="Y50" s="120">
        <f t="shared" si="13"/>
        <v>75.63200333726725</v>
      </c>
      <c r="Z50" s="120">
        <f t="shared" si="13"/>
        <v>77.144643404012598</v>
      </c>
      <c r="AA50" s="120">
        <f t="shared" si="13"/>
        <v>63.522703066896362</v>
      </c>
      <c r="AB50" s="120">
        <f t="shared" si="13"/>
        <v>51.144807243557445</v>
      </c>
      <c r="AC50" s="120">
        <f t="shared" si="13"/>
        <v>40.035836824271399</v>
      </c>
      <c r="AD50" s="120">
        <f t="shared" si="13"/>
        <v>30.221170317119284</v>
      </c>
      <c r="AE50" s="120">
        <f t="shared" si="13"/>
        <v>21.726693800343774</v>
      </c>
      <c r="AF50" s="120">
        <f t="shared" si="13"/>
        <v>14.578811073752401</v>
      </c>
      <c r="AG50" s="120">
        <f t="shared" si="13"/>
        <v>8.8044540131488525</v>
      </c>
      <c r="AH50" s="120">
        <f t="shared" si="13"/>
        <v>4.4310931318528803</v>
      </c>
      <c r="AI50" s="120">
        <f t="shared" si="13"/>
        <v>1.4867483534506389</v>
      </c>
      <c r="AJ50" s="120">
        <f t="shared" si="13"/>
        <v>2.3021584638627243E-15</v>
      </c>
      <c r="AK50" s="120">
        <f t="shared" si="13"/>
        <v>2.3021584638627243E-15</v>
      </c>
      <c r="AL50" s="120">
        <f t="shared" si="13"/>
        <v>2.3021584638627243E-15</v>
      </c>
      <c r="AM50" s="120">
        <f t="shared" si="13"/>
        <v>2.3021584638627243E-15</v>
      </c>
      <c r="AN50" s="120">
        <f t="shared" si="13"/>
        <v>2.3021584638627243E-15</v>
      </c>
      <c r="AO50" s="120">
        <f t="shared" si="13"/>
        <v>2.3021584638627243E-15</v>
      </c>
    </row>
    <row r="51" spans="3:41" x14ac:dyDescent="0.3">
      <c r="D51" s="34" t="s">
        <v>79</v>
      </c>
      <c r="E51" s="48">
        <f t="shared" si="10"/>
        <v>1079.6851836918413</v>
      </c>
      <c r="F51" s="42"/>
      <c r="G51" s="42">
        <f>SUM(G49:G50)</f>
        <v>16.502159999999996</v>
      </c>
      <c r="H51" s="42">
        <f t="shared" ref="H51:AO51" si="14">SUM(H49:H50)</f>
        <v>32.115319200000002</v>
      </c>
      <c r="I51" s="42">
        <f t="shared" si="14"/>
        <v>46.800138983999993</v>
      </c>
      <c r="J51" s="42">
        <f t="shared" si="14"/>
        <v>60.515416105599996</v>
      </c>
      <c r="K51" s="42">
        <f t="shared" si="14"/>
        <v>73.217991338000004</v>
      </c>
      <c r="L51" s="42">
        <f t="shared" si="14"/>
        <v>84.338561540000001</v>
      </c>
      <c r="M51" s="42">
        <f t="shared" si="14"/>
        <v>93.845486610992026</v>
      </c>
      <c r="N51" s="42">
        <f t="shared" si="14"/>
        <v>101.70649364835586</v>
      </c>
      <c r="O51" s="42">
        <f t="shared" si="14"/>
        <v>107.88866429141896</v>
      </c>
      <c r="P51" s="42">
        <f t="shared" si="14"/>
        <v>112.35842181229532</v>
      </c>
      <c r="Q51" s="42">
        <f t="shared" si="14"/>
        <v>115.08151794854122</v>
      </c>
      <c r="R51" s="42">
        <f t="shared" si="14"/>
        <v>117.67323547246406</v>
      </c>
      <c r="S51" s="42">
        <f t="shared" si="14"/>
        <v>120.17406401181734</v>
      </c>
      <c r="T51" s="42">
        <f t="shared" si="14"/>
        <v>122.62745884690969</v>
      </c>
      <c r="U51" s="42">
        <f t="shared" si="14"/>
        <v>125.08000802384791</v>
      </c>
      <c r="V51" s="42">
        <f t="shared" si="14"/>
        <v>127.58160818432485</v>
      </c>
      <c r="W51" s="42">
        <f t="shared" si="14"/>
        <v>130.13324034801136</v>
      </c>
      <c r="X51" s="42">
        <f t="shared" si="14"/>
        <v>132.73590515497159</v>
      </c>
      <c r="Y51" s="42">
        <f t="shared" si="14"/>
        <v>135.390623258071</v>
      </c>
      <c r="Z51" s="42">
        <f t="shared" si="14"/>
        <v>138.09843572323246</v>
      </c>
      <c r="AA51" s="42">
        <f t="shared" si="14"/>
        <v>113.71348079876509</v>
      </c>
      <c r="AB51" s="42">
        <f t="shared" si="14"/>
        <v>91.555519139701602</v>
      </c>
      <c r="AC51" s="42">
        <f t="shared" si="14"/>
        <v>71.669090611350043</v>
      </c>
      <c r="AD51" s="42">
        <f t="shared" si="14"/>
        <v>54.099625876324652</v>
      </c>
      <c r="AE51" s="42">
        <f t="shared" si="14"/>
        <v>38.893464210491942</v>
      </c>
      <c r="AF51" s="42">
        <f t="shared" si="14"/>
        <v>26.09787167523578</v>
      </c>
      <c r="AG51" s="42">
        <f t="shared" si="14"/>
        <v>15.761059653167699</v>
      </c>
      <c r="AH51" s="42">
        <f t="shared" si="14"/>
        <v>7.9322037545514528</v>
      </c>
      <c r="AI51" s="42">
        <f t="shared" si="14"/>
        <v>2.6614631018560821</v>
      </c>
      <c r="AJ51" s="42">
        <f t="shared" si="14"/>
        <v>4.1211478674085808E-15</v>
      </c>
      <c r="AK51" s="42">
        <f t="shared" si="14"/>
        <v>4.1211478674085808E-15</v>
      </c>
      <c r="AL51" s="42">
        <f t="shared" si="14"/>
        <v>4.1211478674085808E-15</v>
      </c>
      <c r="AM51" s="42">
        <f t="shared" si="14"/>
        <v>4.1211478674085808E-15</v>
      </c>
      <c r="AN51" s="42">
        <f t="shared" si="14"/>
        <v>4.1211478674085808E-15</v>
      </c>
      <c r="AO51" s="42">
        <f t="shared" si="14"/>
        <v>4.1211478674085808E-15</v>
      </c>
    </row>
    <row r="52" spans="3:41" x14ac:dyDescent="0.3">
      <c r="D52" s="45" t="s">
        <v>46</v>
      </c>
      <c r="E52" s="50">
        <f>NPV($E$15,F52:AO52)*(1+$E$15)</f>
        <v>217.45664994553479</v>
      </c>
      <c r="F52" s="55"/>
      <c r="G52" s="55">
        <f t="shared" ref="G52:AO52" si="15">G50*($H$14-1)</f>
        <v>3.3236581224489785</v>
      </c>
      <c r="H52" s="55">
        <f t="shared" si="15"/>
        <v>6.4682648522448964</v>
      </c>
      <c r="I52" s="55">
        <f t="shared" si="15"/>
        <v>9.425897098677547</v>
      </c>
      <c r="J52" s="55">
        <f t="shared" si="15"/>
        <v>12.188256220564895</v>
      </c>
      <c r="K52" s="55">
        <f t="shared" si="15"/>
        <v>14.746649627681631</v>
      </c>
      <c r="L52" s="55">
        <f t="shared" si="15"/>
        <v>16.98641542065306</v>
      </c>
      <c r="M52" s="55">
        <f t="shared" si="15"/>
        <v>18.901181047196278</v>
      </c>
      <c r="N52" s="55">
        <f t="shared" si="15"/>
        <v>20.484446503982717</v>
      </c>
      <c r="O52" s="55">
        <f t="shared" si="15"/>
        <v>21.729581787617242</v>
      </c>
      <c r="P52" s="55">
        <f t="shared" si="15"/>
        <v>22.629824294636816</v>
      </c>
      <c r="Q52" s="55">
        <f t="shared" si="15"/>
        <v>23.178276169509143</v>
      </c>
      <c r="R52" s="55">
        <f t="shared" si="15"/>
        <v>23.700267411836176</v>
      </c>
      <c r="S52" s="55">
        <f t="shared" si="15"/>
        <v>24.203952934681293</v>
      </c>
      <c r="T52" s="55">
        <f t="shared" si="15"/>
        <v>24.698084955654853</v>
      </c>
      <c r="U52" s="55">
        <f t="shared" si="15"/>
        <v>25.192046654767957</v>
      </c>
      <c r="V52" s="55">
        <f t="shared" si="15"/>
        <v>25.695887587863311</v>
      </c>
      <c r="W52" s="55">
        <f t="shared" si="15"/>
        <v>26.20980533962058</v>
      </c>
      <c r="X52" s="55">
        <f t="shared" si="15"/>
        <v>26.734001446412993</v>
      </c>
      <c r="Y52" s="55">
        <f t="shared" si="15"/>
        <v>27.26868147534125</v>
      </c>
      <c r="Z52" s="55">
        <f t="shared" si="15"/>
        <v>27.814055104848077</v>
      </c>
      <c r="AA52" s="55">
        <f t="shared" si="15"/>
        <v>22.902743282622495</v>
      </c>
      <c r="AB52" s="55">
        <f t="shared" si="15"/>
        <v>18.439964516384656</v>
      </c>
      <c r="AC52" s="55">
        <f t="shared" si="15"/>
        <v>14.434689467254312</v>
      </c>
      <c r="AD52" s="55">
        <f t="shared" si="15"/>
        <v>10.896068209573619</v>
      </c>
      <c r="AE52" s="55">
        <f t="shared" si="15"/>
        <v>7.8334338191715638</v>
      </c>
      <c r="AF52" s="55">
        <f t="shared" si="15"/>
        <v>5.2563060333937219</v>
      </c>
      <c r="AG52" s="55">
        <f t="shared" si="15"/>
        <v>3.1743949843325789</v>
      </c>
      <c r="AH52" s="55">
        <f t="shared" si="15"/>
        <v>1.597605006722467</v>
      </c>
      <c r="AI52" s="55">
        <f t="shared" si="15"/>
        <v>0.5360385219924072</v>
      </c>
      <c r="AJ52" s="55">
        <f t="shared" si="15"/>
        <v>8.3002992234506379E-16</v>
      </c>
      <c r="AK52" s="55">
        <f t="shared" si="15"/>
        <v>8.3002992234506379E-16</v>
      </c>
      <c r="AL52" s="55">
        <f t="shared" si="15"/>
        <v>8.3002992234506379E-16</v>
      </c>
      <c r="AM52" s="55">
        <f t="shared" si="15"/>
        <v>8.3002992234506379E-16</v>
      </c>
      <c r="AN52" s="55">
        <f t="shared" si="15"/>
        <v>8.3002992234506379E-16</v>
      </c>
      <c r="AO52" s="55">
        <f t="shared" si="15"/>
        <v>8.3002992234506379E-16</v>
      </c>
    </row>
    <row r="53" spans="3:41" x14ac:dyDescent="0.3">
      <c r="D53" s="123" t="s">
        <v>52</v>
      </c>
      <c r="E53" s="124">
        <f t="shared" si="10"/>
        <v>4088.3818643714526</v>
      </c>
      <c r="F53" s="125">
        <f>SUM(F48,F51,F47,F52)</f>
        <v>0</v>
      </c>
      <c r="G53" s="125">
        <f t="shared" ref="G53:AO53" si="16">SUM(G48,G51,G47,G52)</f>
        <v>48.27781812244897</v>
      </c>
      <c r="H53" s="125">
        <f t="shared" si="16"/>
        <v>96.800024052244893</v>
      </c>
      <c r="I53" s="125">
        <f t="shared" si="16"/>
        <v>145.58277488267754</v>
      </c>
      <c r="J53" s="125">
        <f t="shared" si="16"/>
        <v>194.64311452616488</v>
      </c>
      <c r="K53" s="125">
        <f t="shared" si="16"/>
        <v>243.9990191656816</v>
      </c>
      <c r="L53" s="125">
        <f t="shared" si="16"/>
        <v>292.13618988065309</v>
      </c>
      <c r="M53" s="125">
        <f t="shared" si="16"/>
        <v>339.03025199258838</v>
      </c>
      <c r="N53" s="125">
        <f t="shared" si="16"/>
        <v>384.65634332942665</v>
      </c>
      <c r="O53" s="125">
        <f t="shared" si="16"/>
        <v>428.98910447566595</v>
      </c>
      <c r="P53" s="125">
        <f t="shared" si="16"/>
        <v>472.00266882749452</v>
      </c>
      <c r="Q53" s="125">
        <f t="shared" si="16"/>
        <v>485.21865244902398</v>
      </c>
      <c r="R53" s="125">
        <f t="shared" si="16"/>
        <v>497.73228553789329</v>
      </c>
      <c r="S53" s="125">
        <f t="shared" si="16"/>
        <v>509.54415240916353</v>
      </c>
      <c r="T53" s="125">
        <f t="shared" si="16"/>
        <v>520.65558050648292</v>
      </c>
      <c r="U53" s="125">
        <f t="shared" si="16"/>
        <v>531.06869211661251</v>
      </c>
      <c r="V53" s="125">
        <f t="shared" si="16"/>
        <v>541.69006595894484</v>
      </c>
      <c r="W53" s="125">
        <f t="shared" si="16"/>
        <v>552.5238672781237</v>
      </c>
      <c r="X53" s="125">
        <f t="shared" si="16"/>
        <v>563.5743446236861</v>
      </c>
      <c r="Y53" s="125">
        <f t="shared" si="16"/>
        <v>574.84583151615982</v>
      </c>
      <c r="Z53" s="125">
        <f t="shared" si="16"/>
        <v>586.34274814648302</v>
      </c>
      <c r="AA53" s="125">
        <f t="shared" si="16"/>
        <v>518.65004578937885</v>
      </c>
      <c r="AB53" s="125">
        <f t="shared" si="16"/>
        <v>452.864941041458</v>
      </c>
      <c r="AC53" s="125">
        <f t="shared" si="16"/>
        <v>389.02558585490425</v>
      </c>
      <c r="AD53" s="125">
        <f t="shared" si="16"/>
        <v>327.17089522094494</v>
      </c>
      <c r="AE53" s="125">
        <f t="shared" si="16"/>
        <v>267.34056243063173</v>
      </c>
      <c r="AF53" s="125">
        <f t="shared" si="16"/>
        <v>209.57507464083784</v>
      </c>
      <c r="AG53" s="125">
        <f t="shared" si="16"/>
        <v>153.91572875157348</v>
      </c>
      <c r="AH53" s="125">
        <f t="shared" si="16"/>
        <v>100.40464760084926</v>
      </c>
      <c r="AI53" s="125">
        <f t="shared" si="16"/>
        <v>49.084796483436051</v>
      </c>
      <c r="AJ53" s="125">
        <f t="shared" si="16"/>
        <v>4.9511777897536448E-15</v>
      </c>
      <c r="AK53" s="125">
        <f t="shared" si="16"/>
        <v>4.9511777897536448E-15</v>
      </c>
      <c r="AL53" s="125">
        <f t="shared" si="16"/>
        <v>4.9511777897536448E-15</v>
      </c>
      <c r="AM53" s="125">
        <f t="shared" si="16"/>
        <v>4.9511777897536448E-15</v>
      </c>
      <c r="AN53" s="125">
        <f t="shared" si="16"/>
        <v>4.9511777897536448E-15</v>
      </c>
      <c r="AO53" s="125">
        <f t="shared" si="16"/>
        <v>4.9511777897536448E-15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1.5061472094381966E-12</v>
      </c>
      <c r="F55" s="49">
        <f t="shared" ref="F55:AO55" si="17">-F8+F53</f>
        <v>-284.52</v>
      </c>
      <c r="G55" s="49">
        <f t="shared" si="17"/>
        <v>-249.36658187755106</v>
      </c>
      <c r="H55" s="49">
        <f t="shared" si="17"/>
        <v>-214.60296394775509</v>
      </c>
      <c r="I55" s="49">
        <f t="shared" si="17"/>
        <v>-180.24425911732249</v>
      </c>
      <c r="J55" s="49">
        <f t="shared" si="17"/>
        <v>-146.30624547383513</v>
      </c>
      <c r="K55" s="49">
        <f t="shared" si="17"/>
        <v>-103.76932803431839</v>
      </c>
      <c r="L55" s="49">
        <f t="shared" si="17"/>
        <v>-62.587524263346893</v>
      </c>
      <c r="M55" s="49">
        <f t="shared" si="17"/>
        <v>-22.787936434291623</v>
      </c>
      <c r="N55" s="49">
        <f t="shared" si="17"/>
        <v>15.601791134009034</v>
      </c>
      <c r="O55" s="49">
        <f t="shared" si="17"/>
        <v>52.553461236339956</v>
      </c>
      <c r="P55" s="49">
        <f t="shared" si="17"/>
        <v>88.038312723381978</v>
      </c>
      <c r="Q55" s="49">
        <f t="shared" si="17"/>
        <v>93.575009222829181</v>
      </c>
      <c r="R55" s="49">
        <f t="shared" si="17"/>
        <v>98.2557694471746</v>
      </c>
      <c r="S55" s="49">
        <f t="shared" si="17"/>
        <v>102.07810599663048</v>
      </c>
      <c r="T55" s="49">
        <f t="shared" si="17"/>
        <v>105.04021316569919</v>
      </c>
      <c r="U55" s="49">
        <f t="shared" si="17"/>
        <v>107.14101742901312</v>
      </c>
      <c r="V55" s="49">
        <f t="shared" si="17"/>
        <v>109.28383777759348</v>
      </c>
      <c r="W55" s="49">
        <f t="shared" si="17"/>
        <v>111.46951453314529</v>
      </c>
      <c r="X55" s="49">
        <f t="shared" si="17"/>
        <v>113.69890482380811</v>
      </c>
      <c r="Y55" s="49">
        <f t="shared" si="17"/>
        <v>115.97288292028423</v>
      </c>
      <c r="Z55" s="49">
        <f t="shared" si="17"/>
        <v>586.34274814648302</v>
      </c>
      <c r="AA55" s="49">
        <f t="shared" si="17"/>
        <v>518.65004578937885</v>
      </c>
      <c r="AB55" s="49">
        <f t="shared" si="17"/>
        <v>452.864941041458</v>
      </c>
      <c r="AC55" s="49">
        <f t="shared" si="17"/>
        <v>389.02558585490425</v>
      </c>
      <c r="AD55" s="49">
        <f t="shared" si="17"/>
        <v>327.17089522094494</v>
      </c>
      <c r="AE55" s="49">
        <f t="shared" si="17"/>
        <v>267.34056243063173</v>
      </c>
      <c r="AF55" s="49">
        <f t="shared" si="17"/>
        <v>209.57507464083784</v>
      </c>
      <c r="AG55" s="49">
        <f t="shared" si="17"/>
        <v>153.91572875157348</v>
      </c>
      <c r="AH55" s="49">
        <f t="shared" si="17"/>
        <v>100.40464760084926</v>
      </c>
      <c r="AI55" s="49">
        <f t="shared" si="17"/>
        <v>49.084796483436051</v>
      </c>
      <c r="AJ55" s="49">
        <f t="shared" si="17"/>
        <v>4.9511777897536448E-15</v>
      </c>
      <c r="AK55" s="49">
        <f t="shared" si="17"/>
        <v>4.9511777897536448E-15</v>
      </c>
      <c r="AL55" s="49">
        <f t="shared" si="17"/>
        <v>4.9511777897536448E-15</v>
      </c>
      <c r="AM55" s="49">
        <f t="shared" si="17"/>
        <v>4.9511777897536448E-15</v>
      </c>
      <c r="AN55" s="49">
        <f t="shared" si="17"/>
        <v>4.9511777897536448E-15</v>
      </c>
      <c r="AO55" s="49">
        <f t="shared" si="17"/>
        <v>4.9511777897536448E-15</v>
      </c>
    </row>
    <row r="56" spans="3:41" x14ac:dyDescent="0.3">
      <c r="C56" s="34"/>
      <c r="D56" s="34" t="s">
        <v>53</v>
      </c>
      <c r="F56" s="49">
        <f>F22</f>
        <v>284.52</v>
      </c>
      <c r="G56" s="49">
        <f t="shared" ref="G56:AO56" si="18">G22</f>
        <v>553.7124</v>
      </c>
      <c r="H56" s="49">
        <f t="shared" si="18"/>
        <v>806.8989479999999</v>
      </c>
      <c r="I56" s="49">
        <f t="shared" si="18"/>
        <v>1043.3692432</v>
      </c>
      <c r="J56" s="49">
        <f t="shared" si="18"/>
        <v>1262.3791610000001</v>
      </c>
      <c r="K56" s="49">
        <f t="shared" si="18"/>
        <v>1454.1131300000002</v>
      </c>
      <c r="L56" s="49">
        <f t="shared" si="18"/>
        <v>1618.0256312240003</v>
      </c>
      <c r="M56" s="49">
        <f t="shared" si="18"/>
        <v>1753.5602353164802</v>
      </c>
      <c r="N56" s="49">
        <f t="shared" si="18"/>
        <v>1860.1493843348096</v>
      </c>
      <c r="O56" s="49">
        <f t="shared" si="18"/>
        <v>1937.2141691775057</v>
      </c>
      <c r="P56" s="49">
        <f t="shared" si="18"/>
        <v>1984.1641025610556</v>
      </c>
      <c r="Q56" s="49">
        <f t="shared" si="18"/>
        <v>2028.8488874562768</v>
      </c>
      <c r="R56" s="49">
        <f t="shared" si="18"/>
        <v>2071.9666208934023</v>
      </c>
      <c r="S56" s="49">
        <f t="shared" si="18"/>
        <v>2114.2665318432705</v>
      </c>
      <c r="T56" s="49">
        <f t="shared" si="18"/>
        <v>2156.5518624801362</v>
      </c>
      <c r="U56" s="49">
        <f t="shared" si="18"/>
        <v>2199.6828997297389</v>
      </c>
      <c r="V56" s="49">
        <f t="shared" si="18"/>
        <v>2243.6765577243336</v>
      </c>
      <c r="W56" s="49">
        <f t="shared" si="18"/>
        <v>2288.5500888788206</v>
      </c>
      <c r="X56" s="49">
        <f t="shared" si="18"/>
        <v>2334.3210906563968</v>
      </c>
      <c r="Y56" s="49">
        <f t="shared" si="18"/>
        <v>2381.007512469525</v>
      </c>
      <c r="Z56" s="49">
        <f t="shared" si="18"/>
        <v>1960.5772551511225</v>
      </c>
      <c r="AA56" s="49">
        <f t="shared" si="18"/>
        <v>1578.5434334431311</v>
      </c>
      <c r="AB56" s="49">
        <f t="shared" si="18"/>
        <v>1235.6739760577593</v>
      </c>
      <c r="AC56" s="49">
        <f t="shared" si="18"/>
        <v>932.75217028145948</v>
      </c>
      <c r="AD56" s="49">
        <f t="shared" si="18"/>
        <v>670.57696914641281</v>
      </c>
      <c r="AE56" s="49">
        <f t="shared" si="18"/>
        <v>449.96330474544453</v>
      </c>
      <c r="AF56" s="49">
        <f t="shared" si="18"/>
        <v>271.74240781323618</v>
      </c>
      <c r="AG56" s="49">
        <f t="shared" si="18"/>
        <v>136.76213369916297</v>
      </c>
      <c r="AH56" s="49">
        <f t="shared" si="18"/>
        <v>45.887294859587627</v>
      </c>
      <c r="AI56" s="49">
        <f t="shared" si="18"/>
        <v>7.1054273576010019E-14</v>
      </c>
      <c r="AJ56" s="49">
        <f t="shared" si="18"/>
        <v>7.1054273576010019E-14</v>
      </c>
      <c r="AK56" s="49">
        <f t="shared" si="18"/>
        <v>7.1054273576010019E-14</v>
      </c>
      <c r="AL56" s="49">
        <f t="shared" si="18"/>
        <v>7.1054273576010019E-14</v>
      </c>
      <c r="AM56" s="49">
        <f t="shared" si="18"/>
        <v>7.1054273576010019E-14</v>
      </c>
      <c r="AN56" s="49">
        <f t="shared" si="18"/>
        <v>7.1054273576010019E-14</v>
      </c>
      <c r="AO56" s="49">
        <f t="shared" si="18"/>
        <v>7.1054273576010019E-14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2F71-31EE-46DC-AC9F-0CFFF263A603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  <c r="N3" s="102" t="s">
        <v>0</v>
      </c>
      <c r="O3" s="103">
        <v>1.2</v>
      </c>
      <c r="P3" s="104" t="s">
        <v>114</v>
      </c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10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10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80</v>
      </c>
      <c r="E19" s="48">
        <f>NPV($E$15,F19:AO19)*(1+$H$12)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2453.0291186228706</v>
      </c>
      <c r="F21" s="49">
        <f t="shared" ref="F21:Y21" si="4">F8-F19</f>
        <v>170.71199999999999</v>
      </c>
      <c r="G21" s="49">
        <f t="shared" si="4"/>
        <v>178.58664000000002</v>
      </c>
      <c r="H21" s="49">
        <f t="shared" si="4"/>
        <v>186.84179279999998</v>
      </c>
      <c r="I21" s="49">
        <f t="shared" si="4"/>
        <v>195.4962204</v>
      </c>
      <c r="J21" s="49">
        <f t="shared" si="4"/>
        <v>204.569616</v>
      </c>
      <c r="K21" s="49">
        <f t="shared" si="4"/>
        <v>208.66100831999998</v>
      </c>
      <c r="L21" s="49">
        <f t="shared" si="4"/>
        <v>212.83422848639998</v>
      </c>
      <c r="M21" s="49">
        <f t="shared" si="4"/>
        <v>217.09091305612799</v>
      </c>
      <c r="N21" s="49">
        <f t="shared" si="4"/>
        <v>221.43273131725056</v>
      </c>
      <c r="O21" s="49">
        <f t="shared" si="4"/>
        <v>225.86138594359559</v>
      </c>
      <c r="P21" s="49">
        <f t="shared" si="4"/>
        <v>230.3786136624675</v>
      </c>
      <c r="Q21" s="49">
        <f t="shared" si="4"/>
        <v>234.98618593571686</v>
      </c>
      <c r="R21" s="49">
        <f t="shared" si="4"/>
        <v>239.68590965443121</v>
      </c>
      <c r="S21" s="49">
        <f t="shared" si="4"/>
        <v>244.47962784751982</v>
      </c>
      <c r="T21" s="49">
        <f t="shared" si="4"/>
        <v>249.36922040447024</v>
      </c>
      <c r="U21" s="49">
        <f t="shared" si="4"/>
        <v>254.35660481255962</v>
      </c>
      <c r="V21" s="49">
        <f t="shared" si="4"/>
        <v>259.44373690881082</v>
      </c>
      <c r="W21" s="49">
        <f t="shared" si="4"/>
        <v>264.63261164698702</v>
      </c>
      <c r="X21" s="49">
        <f t="shared" si="4"/>
        <v>269.92526387992677</v>
      </c>
      <c r="Y21" s="49">
        <f t="shared" si="4"/>
        <v>275.32376915752536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5">E22+F21-F44</f>
        <v>170.71199999999999</v>
      </c>
      <c r="G22" s="49">
        <f t="shared" si="5"/>
        <v>332.22744</v>
      </c>
      <c r="H22" s="49">
        <f t="shared" si="5"/>
        <v>484.1393688</v>
      </c>
      <c r="I22" s="49">
        <f t="shared" si="5"/>
        <v>626.02154591999999</v>
      </c>
      <c r="J22" s="49">
        <f t="shared" si="5"/>
        <v>757.42749660000004</v>
      </c>
      <c r="K22" s="49">
        <f t="shared" si="5"/>
        <v>872.46787800000004</v>
      </c>
      <c r="L22" s="49">
        <f t="shared" si="5"/>
        <v>970.81537873440016</v>
      </c>
      <c r="M22" s="49">
        <f t="shared" si="5"/>
        <v>1052.1361411898881</v>
      </c>
      <c r="N22" s="49">
        <f t="shared" si="5"/>
        <v>1116.0896306008858</v>
      </c>
      <c r="O22" s="49">
        <f t="shared" si="5"/>
        <v>1162.3285015065037</v>
      </c>
      <c r="P22" s="49">
        <f t="shared" si="5"/>
        <v>1190.4984615366336</v>
      </c>
      <c r="Q22" s="49">
        <f t="shared" si="5"/>
        <v>1217.3093324737663</v>
      </c>
      <c r="R22" s="49">
        <f t="shared" si="5"/>
        <v>1243.1799725360418</v>
      </c>
      <c r="S22" s="49">
        <f t="shared" si="5"/>
        <v>1268.5599191059628</v>
      </c>
      <c r="T22" s="49">
        <f t="shared" si="5"/>
        <v>1293.9311174880822</v>
      </c>
      <c r="U22" s="49">
        <f t="shared" si="5"/>
        <v>1319.8097398378441</v>
      </c>
      <c r="V22" s="49">
        <f t="shared" si="5"/>
        <v>1346.2059346346011</v>
      </c>
      <c r="W22" s="49">
        <f t="shared" si="5"/>
        <v>1373.1300533272931</v>
      </c>
      <c r="X22" s="49">
        <f t="shared" si="5"/>
        <v>1400.592654393839</v>
      </c>
      <c r="Y22" s="49">
        <f t="shared" si="5"/>
        <v>1428.6045074817159</v>
      </c>
      <c r="Z22" s="49">
        <f t="shared" si="5"/>
        <v>1176.3463530906745</v>
      </c>
      <c r="AA22" s="49">
        <f t="shared" si="5"/>
        <v>947.12606006587976</v>
      </c>
      <c r="AB22" s="49">
        <f t="shared" si="5"/>
        <v>741.40438563465659</v>
      </c>
      <c r="AC22" s="49">
        <f t="shared" si="5"/>
        <v>559.65130216887655</v>
      </c>
      <c r="AD22" s="49">
        <f t="shared" si="5"/>
        <v>402.34618148784858</v>
      </c>
      <c r="AE22" s="49">
        <f t="shared" si="5"/>
        <v>269.97798284726764</v>
      </c>
      <c r="AF22" s="49">
        <f t="shared" si="5"/>
        <v>163.04544468794265</v>
      </c>
      <c r="AG22" s="49">
        <f t="shared" si="5"/>
        <v>82.057280219498736</v>
      </c>
      <c r="AH22" s="49">
        <f t="shared" si="5"/>
        <v>27.532376915753524</v>
      </c>
      <c r="AI22" s="49">
        <f t="shared" si="5"/>
        <v>9.8765440270653926E-13</v>
      </c>
      <c r="AJ22" s="49">
        <f t="shared" si="5"/>
        <v>9.8765440270653926E-13</v>
      </c>
      <c r="AK22" s="49">
        <f t="shared" si="5"/>
        <v>9.8765440270653926E-13</v>
      </c>
      <c r="AL22" s="49">
        <f t="shared" si="5"/>
        <v>9.8765440270653926E-13</v>
      </c>
      <c r="AM22" s="49">
        <f t="shared" si="5"/>
        <v>9.8765440270653926E-13</v>
      </c>
      <c r="AN22" s="49">
        <f t="shared" si="5"/>
        <v>9.8765440270653926E-13</v>
      </c>
      <c r="AO22" s="49">
        <f t="shared" si="5"/>
        <v>9.8765440270653926E-13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6">NPV($E$15,F24:AO24)*(1+$E$15)</f>
        <v>128.44482113030256</v>
      </c>
      <c r="F24" s="49"/>
      <c r="G24" s="49">
        <f>IF(G$18-F$18&lt;=$E$16,F$21/$E$16,0)</f>
        <v>17.071199999999997</v>
      </c>
      <c r="H24" s="49">
        <f>IF(H$18-F$18&lt;=$E$16,F$21/$E$16,0)</f>
        <v>17.071199999999997</v>
      </c>
      <c r="I24" s="49">
        <f>IF(I$18-F$18&lt;=$E$16,F$21/$E$16,0)</f>
        <v>17.071199999999997</v>
      </c>
      <c r="J24" s="49">
        <f>IF(J$18-F$18&lt;=$E$16,F$21/$E$16,0)</f>
        <v>17.071199999999997</v>
      </c>
      <c r="K24" s="49">
        <f>IF(K$18-F$18&lt;=$E$16,F$21/$E$16,0)</f>
        <v>17.071199999999997</v>
      </c>
      <c r="L24" s="49">
        <f>IF(L$18-F$18&lt;=$E$16,F$21/$E$16,0)</f>
        <v>17.071199999999997</v>
      </c>
      <c r="M24" s="49">
        <f>IF(M$18-F$18&lt;=$E$16,F$21/$E$16,0)</f>
        <v>17.071199999999997</v>
      </c>
      <c r="N24" s="49">
        <f>IF(N$18-F$18&lt;=$E$16,F$21/$E$16,0)</f>
        <v>17.071199999999997</v>
      </c>
      <c r="O24" s="49">
        <f>IF(O$18-F$18&lt;=$E$16,F$21/$E$16,0)</f>
        <v>17.071199999999997</v>
      </c>
      <c r="P24" s="49">
        <f>IF(P$18-F$18&lt;=$E$16,F$21/$E$16,0)</f>
        <v>17.071199999999997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6"/>
        <v>134.36975157611496</v>
      </c>
      <c r="F25" s="49"/>
      <c r="G25" s="49"/>
      <c r="H25" s="49">
        <f>IF(H$18-G$18&lt;=$E$16,G$21/$E$16,0)</f>
        <v>17.858664000000001</v>
      </c>
      <c r="I25" s="49">
        <f>IF(I$18-G$18&lt;=$E$16,G$21/$E$16,0)</f>
        <v>17.858664000000001</v>
      </c>
      <c r="J25" s="49">
        <f>IF(J$18-G$18&lt;=$E$16,G$21/$E$16,0)</f>
        <v>17.858664000000001</v>
      </c>
      <c r="K25" s="49">
        <f>IF(K$18-G$18&lt;=$E$16,G$21/$E$16,0)</f>
        <v>17.858664000000001</v>
      </c>
      <c r="L25" s="49">
        <f>IF(L$18-G$18&lt;=$E$16,G$21/$E$16,0)</f>
        <v>17.858664000000001</v>
      </c>
      <c r="M25" s="49">
        <f>IF(M$18-G$18&lt;=$E$16,G$21/$E$16,0)</f>
        <v>17.858664000000001</v>
      </c>
      <c r="N25" s="49">
        <f>IF(N$18-G$18&lt;=$E$16,G$21/$E$16,0)</f>
        <v>17.858664000000001</v>
      </c>
      <c r="O25" s="49">
        <f>IF(O$18-G$18&lt;=$E$16,G$21/$E$16,0)</f>
        <v>17.858664000000001</v>
      </c>
      <c r="P25" s="49">
        <f>IF(P$18-G$18&lt;=$E$16,G$21/$E$16,0)</f>
        <v>17.858664000000001</v>
      </c>
      <c r="Q25" s="49">
        <f>IF(Q$18-G$18&lt;=$E$16,G$21/$E$16,0)</f>
        <v>17.858664000000001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140.58098233200394</v>
      </c>
      <c r="F26" s="49"/>
      <c r="G26" s="49"/>
      <c r="H26" s="49"/>
      <c r="I26" s="49">
        <f>IF(I$18-H$18&lt;=$E$16,H$21/$E$16,0)</f>
        <v>18.684179279999999</v>
      </c>
      <c r="J26" s="49">
        <f>IF(J$18-H$18&lt;=$E$16,H$21/$E$16,0)</f>
        <v>18.684179279999999</v>
      </c>
      <c r="K26" s="49">
        <f>IF(K$18-H$18&lt;=$E$16,H$21/$E$16,0)</f>
        <v>18.684179279999999</v>
      </c>
      <c r="L26" s="49">
        <f>IF(L$18-H$18&lt;=$E$16,H$21/$E$16,0)</f>
        <v>18.684179279999999</v>
      </c>
      <c r="M26" s="49">
        <f>IF(M$18-H$18&lt;=$E$16,H$21/$E$16,0)</f>
        <v>18.684179279999999</v>
      </c>
      <c r="N26" s="49">
        <f>IF(N$18-H$18&lt;=$E$16,H$21/$E$16,0)</f>
        <v>18.684179279999999</v>
      </c>
      <c r="O26" s="49">
        <f>IF(O$18-H$18&lt;=$E$16,H$21/$E$16,0)</f>
        <v>18.684179279999999</v>
      </c>
      <c r="P26" s="49">
        <f>IF(P$18-H$18&lt;=$E$16,H$21/$E$16,0)</f>
        <v>18.684179279999999</v>
      </c>
      <c r="Q26" s="49">
        <f>IF(Q$18-H$18&lt;=$E$16,H$21/$E$16,0)</f>
        <v>18.684179279999999</v>
      </c>
      <c r="R26" s="49">
        <f>IF(R$18-H$18&lt;=$E$16,H$21/$E$16,0)</f>
        <v>18.684179279999999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147.09263004901942</v>
      </c>
      <c r="F27" s="49"/>
      <c r="G27" s="49"/>
      <c r="H27" s="49"/>
      <c r="I27" s="49"/>
      <c r="J27" s="49">
        <f>IF(J$18-I$18&lt;=$E$16,I$21/$E$16,0)</f>
        <v>19.549622039999999</v>
      </c>
      <c r="K27" s="49">
        <f>IF(K$18-I$18&lt;=$E$16,I$21/$E$16,0)</f>
        <v>19.549622039999999</v>
      </c>
      <c r="L27" s="49">
        <f>IF(L$18-I$18&lt;=$E$16,I$21/$E$16,0)</f>
        <v>19.549622039999999</v>
      </c>
      <c r="M27" s="49">
        <f>IF(M$18-I$18&lt;=$E$16,I$21/$E$16,0)</f>
        <v>19.549622039999999</v>
      </c>
      <c r="N27" s="49">
        <f>IF(N$18-I$18&lt;=$E$16,I$21/$E$16,0)</f>
        <v>19.549622039999999</v>
      </c>
      <c r="O27" s="49">
        <f>IF(O$18-I$18&lt;=$E$16,I$21/$E$16,0)</f>
        <v>19.549622039999999</v>
      </c>
      <c r="P27" s="49">
        <f>IF(P$18-I$18&lt;=$E$16,I$21/$E$16,0)</f>
        <v>19.549622039999999</v>
      </c>
      <c r="Q27" s="49">
        <f>IF(Q$18-I$18&lt;=$E$16,I$21/$E$16,0)</f>
        <v>19.549622039999999</v>
      </c>
      <c r="R27" s="49">
        <f>IF(R$18-I$18&lt;=$E$16,I$21/$E$16,0)</f>
        <v>19.549622039999999</v>
      </c>
      <c r="S27" s="49">
        <f>IF(S$18-I$18&lt;=$E$16,I$21/$E$16,0)</f>
        <v>19.549622039999999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153.91951201915904</v>
      </c>
      <c r="F28" s="53"/>
      <c r="G28" s="53"/>
      <c r="H28" s="53"/>
      <c r="I28" s="53"/>
      <c r="J28" s="53"/>
      <c r="K28" s="49">
        <f>IF(K$18-J$18&lt;=$E$16,J$21/$E$16,0)</f>
        <v>20.4569616</v>
      </c>
      <c r="L28" s="49">
        <f>IF(L$18-J$18&lt;=$E$16,J$21/$E$16,0)</f>
        <v>20.4569616</v>
      </c>
      <c r="M28" s="49">
        <f>IF(M$18-J$18&lt;=$E$16,J$21/$E$16,0)</f>
        <v>20.4569616</v>
      </c>
      <c r="N28" s="49">
        <f>IF(N$18-J$18&lt;=$E$16,J$21/$E$16,0)</f>
        <v>20.4569616</v>
      </c>
      <c r="O28" s="49">
        <f>IF(O$18-J$18&lt;=$E$16,J$21/$E$16,0)</f>
        <v>20.4569616</v>
      </c>
      <c r="P28" s="49">
        <f>IF(P$18-J$18&lt;=$E$16,J$21/$E$16,0)</f>
        <v>20.4569616</v>
      </c>
      <c r="Q28" s="49">
        <f>IF(Q$18-J$18&lt;=$E$16,J$21/$E$16,0)</f>
        <v>20.4569616</v>
      </c>
      <c r="R28" s="49">
        <f>IF(R$18-J$18&lt;=$E$16,J$21/$E$16,0)</f>
        <v>20.4569616</v>
      </c>
      <c r="S28" s="49">
        <f>IF(S$18-J$18&lt;=$E$16,J$21/$E$16,0)</f>
        <v>20.4569616</v>
      </c>
      <c r="T28" s="49">
        <f>IF(T$18-J$18&lt;=$E$16,J$21/$E$16,0)</f>
        <v>20.4569616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6"/>
        <v>156.99790225954226</v>
      </c>
      <c r="F29" s="53"/>
      <c r="G29" s="53"/>
      <c r="H29" s="53"/>
      <c r="I29" s="53"/>
      <c r="J29" s="53"/>
      <c r="K29" s="42"/>
      <c r="L29" s="49">
        <f>IF(L$18-K$18&lt;=$E$16,K$21/$E$16,0)</f>
        <v>20.866100831999997</v>
      </c>
      <c r="M29" s="49">
        <f>IF(M$18-K$18&lt;=$E$16,K$21/$E$16,0)</f>
        <v>20.866100831999997</v>
      </c>
      <c r="N29" s="49">
        <f>IF(N$18-K$18&lt;=$E$16,K$21/$E$16,0)</f>
        <v>20.866100831999997</v>
      </c>
      <c r="O29" s="49">
        <f>IF(O$18-K$18&lt;=$E$16,K$21/$E$16,0)</f>
        <v>20.866100831999997</v>
      </c>
      <c r="P29" s="49">
        <f>IF(P$18-K$18&lt;=$E$16,K$21/$E$16,0)</f>
        <v>20.866100831999997</v>
      </c>
      <c r="Q29" s="49">
        <f>IF(Q$18-K$18&lt;=$E$16,K$21/$E$16,0)</f>
        <v>20.866100831999997</v>
      </c>
      <c r="R29" s="49">
        <f>IF(R$18-K$18&lt;=$E$16,K$21/$E$16,0)</f>
        <v>20.866100831999997</v>
      </c>
      <c r="S29" s="49">
        <f>IF(S$18-K$18&lt;=$E$16,K$21/$E$16,0)</f>
        <v>20.866100831999997</v>
      </c>
      <c r="T29" s="49">
        <f>IF(T$18-K$18&lt;=$E$16,K$21/$E$16,0)</f>
        <v>20.866100831999997</v>
      </c>
      <c r="U29" s="49">
        <f>IF(U$18-K$18&lt;=$E$16,K$21/$E$16,0)</f>
        <v>20.866100831999997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6"/>
        <v>160.13786030473307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21.283422848639997</v>
      </c>
      <c r="N30" s="49">
        <f>IF(N$18-L$18&lt;=$E$16,L$21/$E$16,0)</f>
        <v>21.283422848639997</v>
      </c>
      <c r="O30" s="49">
        <f>IF(O$18-L$18&lt;=$E$16,L$21/$E$16,0)</f>
        <v>21.283422848639997</v>
      </c>
      <c r="P30" s="49">
        <f>IF(P$18-L$18&lt;=$E$16,L$21/$E$16,0)</f>
        <v>21.283422848639997</v>
      </c>
      <c r="Q30" s="49">
        <f>IF(Q$18-L$18&lt;=$E$16,L$21/$E$16,0)</f>
        <v>21.283422848639997</v>
      </c>
      <c r="R30" s="49">
        <f>IF(R$18-L$18&lt;=$E$16,L$21/$E$16,0)</f>
        <v>21.283422848639997</v>
      </c>
      <c r="S30" s="49">
        <f>IF(S$18-L$18&lt;=$E$16,L$21/$E$16,0)</f>
        <v>21.283422848639997</v>
      </c>
      <c r="T30" s="49">
        <f>IF(T$18-L$18&lt;=$E$16,L$21/$E$16,0)</f>
        <v>21.283422848639997</v>
      </c>
      <c r="U30" s="49">
        <f>IF(U$18-L$18&lt;=$E$16,L$21/$E$16,0)</f>
        <v>21.283422848639997</v>
      </c>
      <c r="V30" s="49">
        <f>IF(V$18-L$18&lt;=$E$16,L$21/$E$16,0)</f>
        <v>21.283422848639997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6"/>
        <v>163.34061751082774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21.709091305612798</v>
      </c>
      <c r="O31" s="49">
        <f>IF(O$18-M$18&lt;=$E$16,M$21/$E$16,0)</f>
        <v>21.709091305612798</v>
      </c>
      <c r="P31" s="49">
        <f>IF(P$18-M$18&lt;=$E$16,M$21/$E$16,0)</f>
        <v>21.709091305612798</v>
      </c>
      <c r="Q31" s="49">
        <f>IF(Q$18-M$18&lt;=$E$16,M$21/$E$16,0)</f>
        <v>21.709091305612798</v>
      </c>
      <c r="R31" s="49">
        <f>IF(R$18-M$18&lt;=$E$16,M$21/$E$16,0)</f>
        <v>21.709091305612798</v>
      </c>
      <c r="S31" s="49">
        <f>IF(S$18-M$18&lt;=$E$16,M$21/$E$16,0)</f>
        <v>21.709091305612798</v>
      </c>
      <c r="T31" s="49">
        <f>IF(T$18-M$18&lt;=$E$16,M$21/$E$16,0)</f>
        <v>21.709091305612798</v>
      </c>
      <c r="U31" s="49">
        <f>IF(U$18-M$18&lt;=$E$16,M$21/$E$16,0)</f>
        <v>21.709091305612798</v>
      </c>
      <c r="V31" s="49">
        <f>IF(V$18-M$18&lt;=$E$16,M$21/$E$16,0)</f>
        <v>21.709091305612798</v>
      </c>
      <c r="W31" s="49">
        <f>IF(W$18-M$18&lt;=$E$16,M$21/$E$16,0)</f>
        <v>21.709091305612798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6"/>
        <v>166.60742986104432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22.143273131725056</v>
      </c>
      <c r="P32" s="49">
        <f>IF(P$18-N$18&lt;=$E$16,N$21/$E$16,0)</f>
        <v>22.143273131725056</v>
      </c>
      <c r="Q32" s="49">
        <f>IF(Q$18-N$18&lt;=$E$16,N$21/$E$16,0)</f>
        <v>22.143273131725056</v>
      </c>
      <c r="R32" s="49">
        <f>IF(R$18-N$18&lt;=$E$16,N$21/$E$16,0)</f>
        <v>22.143273131725056</v>
      </c>
      <c r="S32" s="49">
        <f>IF(S$18-N$18&lt;=$E$16,N$21/$E$16,0)</f>
        <v>22.143273131725056</v>
      </c>
      <c r="T32" s="49">
        <f>IF(T$18-N$18&lt;=$E$16,N$21/$E$16,0)</f>
        <v>22.143273131725056</v>
      </c>
      <c r="U32" s="49">
        <f>IF(U$18-N$18&lt;=$E$16,N$21/$E$16,0)</f>
        <v>22.143273131725056</v>
      </c>
      <c r="V32" s="49">
        <f>IF(V$18-N$18&lt;=$E$16,N$21/$E$16,0)</f>
        <v>22.143273131725056</v>
      </c>
      <c r="W32" s="49">
        <f>IF(W$18-N$18&lt;=$E$16,N$21/$E$16,0)</f>
        <v>22.143273131725056</v>
      </c>
      <c r="X32" s="49">
        <f>IF(X$18-N$18&lt;=$E$16,N$21/$E$16,0)</f>
        <v>22.143273131725056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6"/>
        <v>169.9395784582652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22.586138594359561</v>
      </c>
      <c r="Q33" s="49">
        <f>IF(Q$18-O$18&lt;=$E$16,O$21/$E$16,0)</f>
        <v>22.586138594359561</v>
      </c>
      <c r="R33" s="49">
        <f>IF(R$18-O$18&lt;=$E$16,O$21/$E$16,0)</f>
        <v>22.586138594359561</v>
      </c>
      <c r="S33" s="49">
        <f>IF(S$18-O$18&lt;=$E$16,O$21/$E$16,0)</f>
        <v>22.586138594359561</v>
      </c>
      <c r="T33" s="49">
        <f>IF(T$18-O$18&lt;=$E$16,O$21/$E$16,0)</f>
        <v>22.586138594359561</v>
      </c>
      <c r="U33" s="49">
        <f>IF(U$18-O$18&lt;=$E$16,O$21/$E$16,0)</f>
        <v>22.586138594359561</v>
      </c>
      <c r="V33" s="49">
        <f>IF(V$18-O$18&lt;=$E$16,O$21/$E$16,0)</f>
        <v>22.586138594359561</v>
      </c>
      <c r="W33" s="49">
        <f>IF(W$18-O$18&lt;=$E$16,O$21/$E$16,0)</f>
        <v>22.586138594359561</v>
      </c>
      <c r="X33" s="49">
        <f>IF(X$18-O$18&lt;=$E$16,O$21/$E$16,0)</f>
        <v>22.586138594359561</v>
      </c>
      <c r="Y33" s="49">
        <f>IF(Y$18-O$18&lt;=$E$16,O$21/$E$16,0)</f>
        <v>22.586138594359561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6"/>
        <v>173.33837002743053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23.037861366246752</v>
      </c>
      <c r="R34" s="49">
        <f>IF(R$18-P$18&lt;=$E$16,P$21/$E$16,0)</f>
        <v>23.037861366246752</v>
      </c>
      <c r="S34" s="49">
        <f>IF(S$18-P$18&lt;=$E$16,P$21/$E$16,0)</f>
        <v>23.037861366246752</v>
      </c>
      <c r="T34" s="49">
        <f>IF(T$18-P$18&lt;=$E$16,P$21/$E$16,0)</f>
        <v>23.037861366246752</v>
      </c>
      <c r="U34" s="49">
        <f>IF(U$18-P$18&lt;=$E$16,P$21/$E$16,0)</f>
        <v>23.037861366246752</v>
      </c>
      <c r="V34" s="49">
        <f>IF(V$18-P$18&lt;=$E$16,P$21/$E$16,0)</f>
        <v>23.037861366246752</v>
      </c>
      <c r="W34" s="49">
        <f>IF(W$18-P$18&lt;=$E$16,P$21/$E$16,0)</f>
        <v>23.037861366246752</v>
      </c>
      <c r="X34" s="49">
        <f>IF(X$18-P$18&lt;=$E$16,P$21/$E$16,0)</f>
        <v>23.037861366246752</v>
      </c>
      <c r="Y34" s="49">
        <f>IF(Y$18-P$18&lt;=$E$16,P$21/$E$16,0)</f>
        <v>23.037861366246752</v>
      </c>
      <c r="Z34" s="49">
        <f>IF(Z$18-P$18&lt;=$E$16,P$21/$E$16,0)</f>
        <v>23.037861366246752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6"/>
        <v>176.80513742797913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23.498618593571685</v>
      </c>
      <c r="S35" s="49">
        <f>IF(S$18-Q$18&lt;=$E$16,Q$21/$E$16,0)</f>
        <v>23.498618593571685</v>
      </c>
      <c r="T35" s="49">
        <f>IF(T$18-Q$18&lt;=$E$16,Q$21/$E$16,0)</f>
        <v>23.498618593571685</v>
      </c>
      <c r="U35" s="49">
        <f>IF(U$18-Q$18&lt;=$E$16,Q$21/$E$16,0)</f>
        <v>23.498618593571685</v>
      </c>
      <c r="V35" s="49">
        <f>IF(V$18-Q$18&lt;=$E$16,Q$21/$E$16,0)</f>
        <v>23.498618593571685</v>
      </c>
      <c r="W35" s="49">
        <f>IF(W$18-Q$18&lt;=$E$16,Q$21/$E$16,0)</f>
        <v>23.498618593571685</v>
      </c>
      <c r="X35" s="49">
        <f>IF(X$18-Q$18&lt;=$E$16,Q$21/$E$16,0)</f>
        <v>23.498618593571685</v>
      </c>
      <c r="Y35" s="49">
        <f>IF(Y$18-Q$18&lt;=$E$16,Q$21/$E$16,0)</f>
        <v>23.498618593571685</v>
      </c>
      <c r="Z35" s="49">
        <f>IF(Z$18-Q$18&lt;=$E$16,Q$21/$E$16,0)</f>
        <v>23.498618593571685</v>
      </c>
      <c r="AA35" s="49">
        <f>IF(AA$18-Q$18&lt;=$E$16,Q$21/$E$16,0)</f>
        <v>23.498618593571685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6"/>
        <v>180.34124017653872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23.96859096544312</v>
      </c>
      <c r="T36" s="49">
        <f>IF(T$18-R$18&lt;=$E$16,R$21/$E$16,0)</f>
        <v>23.96859096544312</v>
      </c>
      <c r="U36" s="49">
        <f>IF(U$18-R$18&lt;=$E$16,R$21/$E$16,0)</f>
        <v>23.96859096544312</v>
      </c>
      <c r="V36" s="49">
        <f>IF(V$18-R$18&lt;=$E$16,R$21/$E$16,0)</f>
        <v>23.96859096544312</v>
      </c>
      <c r="W36" s="49">
        <f>IF(W$18-R$18&lt;=$E$16,R$21/$E$16,0)</f>
        <v>23.96859096544312</v>
      </c>
      <c r="X36" s="49">
        <f>IF(X$18-R$18&lt;=$E$16,R$21/$E$16,0)</f>
        <v>23.96859096544312</v>
      </c>
      <c r="Y36" s="49">
        <f>IF(Y$18-R$18&lt;=$E$16,R$21/$E$16,0)</f>
        <v>23.96859096544312</v>
      </c>
      <c r="Z36" s="49">
        <f>IF(Z$18-R$18&lt;=$E$16,R$21/$E$16,0)</f>
        <v>23.96859096544312</v>
      </c>
      <c r="AA36" s="49">
        <f>IF(AA$18-R$18&lt;=$E$16,R$21/$E$16,0)</f>
        <v>23.96859096544312</v>
      </c>
      <c r="AB36" s="49">
        <f>IF(AB$18-R$18&lt;=$E$16,R$21/$E$16,0)</f>
        <v>23.96859096544312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6"/>
        <v>183.94806498006952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24.447962784751983</v>
      </c>
      <c r="U37" s="49">
        <f>IF(U$18-S$18&lt;=$E$16,S$21/$E$16,0)</f>
        <v>24.447962784751983</v>
      </c>
      <c r="V37" s="49">
        <f>IF(V$18-S$18&lt;=$E$16,S$21/$E$16,0)</f>
        <v>24.447962784751983</v>
      </c>
      <c r="W37" s="49">
        <f>IF(W$18-S$18&lt;=$E$16,S$21/$E$16,0)</f>
        <v>24.447962784751983</v>
      </c>
      <c r="X37" s="49">
        <f>IF(X$18-S$18&lt;=$E$16,S$21/$E$16,0)</f>
        <v>24.447962784751983</v>
      </c>
      <c r="Y37" s="49">
        <f>IF(Y$18-S$18&lt;=$E$16,S$21/$E$16,0)</f>
        <v>24.447962784751983</v>
      </c>
      <c r="Z37" s="49">
        <f>IF(Z$18-S$18&lt;=$E$16,S$21/$E$16,0)</f>
        <v>24.447962784751983</v>
      </c>
      <c r="AA37" s="49">
        <f>IF(AA$18-S$18&lt;=$E$16,S$21/$E$16,0)</f>
        <v>24.447962784751983</v>
      </c>
      <c r="AB37" s="49">
        <f>IF(AB$18-S$18&lt;=$E$16,S$21/$E$16,0)</f>
        <v>24.447962784751983</v>
      </c>
      <c r="AC37" s="49">
        <f>IF(AC$18-S$18&lt;=$E$16,S$21/$E$16,0)</f>
        <v>24.447962784751983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6"/>
        <v>187.6270262796709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24.936922040447023</v>
      </c>
      <c r="V38" s="49">
        <f>IF(V$18-T$18&lt;=$E$16,T$21/$E$16,0)</f>
        <v>24.936922040447023</v>
      </c>
      <c r="W38" s="49">
        <f>IF(W$18-T$18&lt;=$E$16,T$21/$E$16,0)</f>
        <v>24.936922040447023</v>
      </c>
      <c r="X38" s="49">
        <f>IF(X$18-T$18&lt;=$E$16,T$21/$E$16,0)</f>
        <v>24.936922040447023</v>
      </c>
      <c r="Y38" s="49">
        <f>IF(Y$18-T$18&lt;=$E$16,T$21/$E$16,0)</f>
        <v>24.936922040447023</v>
      </c>
      <c r="Z38" s="49">
        <f>IF(Z$18-T$18&lt;=$E$16,T$21/$E$16,0)</f>
        <v>24.936922040447023</v>
      </c>
      <c r="AA38" s="49">
        <f>IF(AA$18-T$18&lt;=$E$16,T$21/$E$16,0)</f>
        <v>24.936922040447023</v>
      </c>
      <c r="AB38" s="49">
        <f>IF(AB$18-T$18&lt;=$E$16,T$21/$E$16,0)</f>
        <v>24.936922040447023</v>
      </c>
      <c r="AC38" s="49">
        <f>IF(AC$18-T$18&lt;=$E$16,T$21/$E$16,0)</f>
        <v>24.936922040447023</v>
      </c>
      <c r="AD38" s="49">
        <f>IF(AD$18-T$18&lt;=$E$16,T$21/$E$16,0)</f>
        <v>24.936922040447023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6"/>
        <v>191.37956680526429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25.435660481255962</v>
      </c>
      <c r="W39" s="49">
        <f>IF(W$18-U$18&lt;=$E$16,U$21/$E$16,0)</f>
        <v>25.435660481255962</v>
      </c>
      <c r="X39" s="49">
        <f>IF(X$18-U$18&lt;=$E$16,U$21/$E$16,0)</f>
        <v>25.435660481255962</v>
      </c>
      <c r="Y39" s="49">
        <f>IF(Y$18-U$18&lt;=$E$16,U$21/$E$16,0)</f>
        <v>25.435660481255962</v>
      </c>
      <c r="Z39" s="49">
        <f>IF(Z$18-U$18&lt;=$E$16,U$21/$E$16,0)</f>
        <v>25.435660481255962</v>
      </c>
      <c r="AA39" s="49">
        <f>IF(AA$18-U$18&lt;=$E$16,U$21/$E$16,0)</f>
        <v>25.435660481255962</v>
      </c>
      <c r="AB39" s="49">
        <f>IF(AB$18-U$18&lt;=$E$16,U$21/$E$16,0)</f>
        <v>25.435660481255962</v>
      </c>
      <c r="AC39" s="49">
        <f>IF(AC$18-U$18&lt;=$E$16,U$21/$E$16,0)</f>
        <v>25.435660481255962</v>
      </c>
      <c r="AD39" s="49">
        <f>IF(AD$18-U$18&lt;=$E$16,U$21/$E$16,0)</f>
        <v>25.435660481255962</v>
      </c>
      <c r="AE39" s="49">
        <f>IF(AE$18-U$18&lt;=$E$16,U$21/$E$16,0)</f>
        <v>25.435660481255962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6"/>
        <v>195.20715814136958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25.944373690881083</v>
      </c>
      <c r="X40" s="49">
        <f>IF(X$18-V$18&lt;=$E$16,V$21/$E$16,0)</f>
        <v>25.944373690881083</v>
      </c>
      <c r="Y40" s="49">
        <f>IF(Y$18-V$18&lt;=$E$16,V$21/$E$16,0)</f>
        <v>25.944373690881083</v>
      </c>
      <c r="Z40" s="49">
        <f>IF(Z$18-V$18&lt;=$E$16,V$21/$E$16,0)</f>
        <v>25.944373690881083</v>
      </c>
      <c r="AA40" s="49">
        <f>IF(AA$18-V$18&lt;=$E$16,V$21/$E$16,0)</f>
        <v>25.944373690881083</v>
      </c>
      <c r="AB40" s="49">
        <f>IF(AB$18-V$18&lt;=$E$16,V$21/$E$16,0)</f>
        <v>25.944373690881083</v>
      </c>
      <c r="AC40" s="49">
        <f>IF(AC$18-V$18&lt;=$E$16,V$21/$E$16,0)</f>
        <v>25.944373690881083</v>
      </c>
      <c r="AD40" s="49">
        <f>IF(AD$18-V$18&lt;=$E$16,V$21/$E$16,0)</f>
        <v>25.944373690881083</v>
      </c>
      <c r="AE40" s="49">
        <f>IF(AE$18-V$18&lt;=$E$16,V$21/$E$16,0)</f>
        <v>25.944373690881083</v>
      </c>
      <c r="AF40" s="49">
        <f>IF(AF$18-V$18&lt;=$E$16,V$21/$E$16,0)</f>
        <v>25.944373690881083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6"/>
        <v>199.11130130419696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26.4632611646987</v>
      </c>
      <c r="Y41" s="49">
        <f>IF(Y$18-W$18&lt;=$E$16,W$21/$E$16,0)</f>
        <v>26.4632611646987</v>
      </c>
      <c r="Z41" s="49">
        <f>IF(Z$18-W$18&lt;=$E$16,W$21/$E$16,0)</f>
        <v>26.4632611646987</v>
      </c>
      <c r="AA41" s="49">
        <f>IF(AA$18-W$18&lt;=$E$16,W$21/$E$16,0)</f>
        <v>26.4632611646987</v>
      </c>
      <c r="AB41" s="49">
        <f>IF(AB$18-W$18&lt;=$E$16,W$21/$E$16,0)</f>
        <v>26.4632611646987</v>
      </c>
      <c r="AC41" s="49">
        <f>IF(AC$18-W$18&lt;=$E$16,W$21/$E$16,0)</f>
        <v>26.4632611646987</v>
      </c>
      <c r="AD41" s="49">
        <f>IF(AD$18-W$18&lt;=$E$16,W$21/$E$16,0)</f>
        <v>26.4632611646987</v>
      </c>
      <c r="AE41" s="49">
        <f>IF(AE$18-W$18&lt;=$E$16,W$21/$E$16,0)</f>
        <v>26.4632611646987</v>
      </c>
      <c r="AF41" s="49">
        <f>IF(AF$18-W$18&lt;=$E$16,W$21/$E$16,0)</f>
        <v>26.4632611646987</v>
      </c>
      <c r="AG41" s="49">
        <f>IF(AG$18-W$18&lt;=$E$16,W$21/$E$16,0)</f>
        <v>26.4632611646987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6"/>
        <v>203.09352733028095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26.992526387992676</v>
      </c>
      <c r="Z42" s="49">
        <f>IF(Z$18-X$18&lt;=$E$16,X$21/$E$16,0)</f>
        <v>26.992526387992676</v>
      </c>
      <c r="AA42" s="49">
        <f>IF(AA$18-X$18&lt;=$E$16,X$21/$E$16,0)</f>
        <v>26.992526387992676</v>
      </c>
      <c r="AB42" s="49">
        <f>IF(AB$18-X$18&lt;=$E$16,X$21/$E$16,0)</f>
        <v>26.992526387992676</v>
      </c>
      <c r="AC42" s="49">
        <f>IF(AC$18-X$18&lt;=$E$16,X$21/$E$16,0)</f>
        <v>26.992526387992676</v>
      </c>
      <c r="AD42" s="49">
        <f>IF(AD$18-X$18&lt;=$E$16,X$21/$E$16,0)</f>
        <v>26.992526387992676</v>
      </c>
      <c r="AE42" s="49">
        <f>IF(AE$18-X$18&lt;=$E$16,X$21/$E$16,0)</f>
        <v>26.992526387992676</v>
      </c>
      <c r="AF42" s="49">
        <f>IF(AF$18-X$18&lt;=$E$16,X$21/$E$16,0)</f>
        <v>26.992526387992676</v>
      </c>
      <c r="AG42" s="49">
        <f>IF(AG$18-X$18&lt;=$E$16,X$21/$E$16,0)</f>
        <v>26.992526387992676</v>
      </c>
      <c r="AH42" s="49">
        <f>IF(AH$18-X$18&lt;=$E$16,X$21/$E$16,0)</f>
        <v>26.992526387992676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6"/>
        <v>207.15539787688661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27.532376915752536</v>
      </c>
      <c r="AA43" s="54">
        <f>IF(AA$18-Y$18&lt;=$E$16,Y$21/$E$16,0)</f>
        <v>27.532376915752536</v>
      </c>
      <c r="AB43" s="54">
        <f>IF(AB$18-Y$18&lt;=$E$16,Y$21/$E$16,0)</f>
        <v>27.532376915752536</v>
      </c>
      <c r="AC43" s="54">
        <f>IF(AC$18-Y$18&lt;=$E$16,Y$21/$E$16,0)</f>
        <v>27.532376915752536</v>
      </c>
      <c r="AD43" s="54">
        <f>IF(AD$18-Y$18&lt;=$E$16,Y$21/$E$16,0)</f>
        <v>27.532376915752536</v>
      </c>
      <c r="AE43" s="54">
        <f>IF(AE$18-Y$18&lt;=$E$16,Y$21/$E$16,0)</f>
        <v>27.532376915752536</v>
      </c>
      <c r="AF43" s="54">
        <f>IF(AF$18-Y$18&lt;=$E$16,Y$21/$E$16,0)</f>
        <v>27.532376915752536</v>
      </c>
      <c r="AG43" s="54">
        <f>IF(AG$18-Y$18&lt;=$E$16,Y$21/$E$16,0)</f>
        <v>27.532376915752536</v>
      </c>
      <c r="AH43" s="54">
        <f>IF(AH$18-Y$18&lt;=$E$16,Y$21/$E$16,0)</f>
        <v>27.532376915752536</v>
      </c>
      <c r="AI43" s="54">
        <f>IF(AI$18-Y$18&lt;=$E$16,Y$21/$E$16,0)</f>
        <v>27.532376915752536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1725.4433805635047</v>
      </c>
      <c r="F44" s="49">
        <f t="shared" ref="F44:S44" si="7">SUM(F24:F43)</f>
        <v>0</v>
      </c>
      <c r="G44" s="49">
        <f t="shared" si="7"/>
        <v>17.071199999999997</v>
      </c>
      <c r="H44" s="49">
        <f t="shared" si="7"/>
        <v>34.929863999999995</v>
      </c>
      <c r="I44" s="49">
        <f t="shared" si="7"/>
        <v>53.61404327999999</v>
      </c>
      <c r="J44" s="49">
        <f t="shared" si="7"/>
        <v>73.163665319999993</v>
      </c>
      <c r="K44" s="49">
        <f t="shared" si="7"/>
        <v>93.620626919999992</v>
      </c>
      <c r="L44" s="49">
        <f t="shared" si="7"/>
        <v>114.48672775199999</v>
      </c>
      <c r="M44" s="49">
        <f t="shared" si="7"/>
        <v>135.77015060063999</v>
      </c>
      <c r="N44" s="49">
        <f t="shared" si="7"/>
        <v>157.47924190625278</v>
      </c>
      <c r="O44" s="49">
        <f t="shared" si="7"/>
        <v>179.62251503797785</v>
      </c>
      <c r="P44" s="49">
        <f t="shared" si="7"/>
        <v>202.20865363233742</v>
      </c>
      <c r="Q44" s="49">
        <f t="shared" si="7"/>
        <v>208.17531499858418</v>
      </c>
      <c r="R44" s="49">
        <f t="shared" si="7"/>
        <v>213.81526959215586</v>
      </c>
      <c r="S44" s="49">
        <f t="shared" si="7"/>
        <v>219.09968127759896</v>
      </c>
      <c r="T44" s="49">
        <f>SUM(T24:T43)</f>
        <v>223.99802202235094</v>
      </c>
      <c r="U44" s="49">
        <f t="shared" ref="U44:AO44" si="8">SUM(U24:U43)</f>
        <v>228.47798246279797</v>
      </c>
      <c r="V44" s="49">
        <f t="shared" si="8"/>
        <v>233.04754211205392</v>
      </c>
      <c r="W44" s="49">
        <f t="shared" si="8"/>
        <v>237.70849295429502</v>
      </c>
      <c r="X44" s="49">
        <f t="shared" si="8"/>
        <v>242.46266281338094</v>
      </c>
      <c r="Y44" s="49">
        <f t="shared" si="8"/>
        <v>247.31191606964856</v>
      </c>
      <c r="Z44" s="49">
        <f t="shared" si="8"/>
        <v>252.25815439104153</v>
      </c>
      <c r="AA44" s="49">
        <f t="shared" si="8"/>
        <v>229.22029302479478</v>
      </c>
      <c r="AB44" s="49">
        <f t="shared" si="8"/>
        <v>205.72167443122311</v>
      </c>
      <c r="AC44" s="49">
        <f t="shared" si="8"/>
        <v>181.75308346577998</v>
      </c>
      <c r="AD44" s="49">
        <f t="shared" si="8"/>
        <v>157.30512068102797</v>
      </c>
      <c r="AE44" s="49">
        <f t="shared" si="8"/>
        <v>132.36819864058097</v>
      </c>
      <c r="AF44" s="49">
        <f t="shared" si="8"/>
        <v>106.93253815932499</v>
      </c>
      <c r="AG44" s="49">
        <f t="shared" si="8"/>
        <v>80.988164468443912</v>
      </c>
      <c r="AH44" s="49">
        <f t="shared" si="8"/>
        <v>54.524903303745212</v>
      </c>
      <c r="AI44" s="49">
        <f t="shared" si="8"/>
        <v>27.532376915752536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45</v>
      </c>
      <c r="E48" s="48">
        <f t="shared" ref="E48:E53" si="10">NPV($E$15,F48:AO48)*(1+$E$15)</f>
        <v>1845.6750923715872</v>
      </c>
      <c r="F48" s="53"/>
      <c r="G48" s="53">
        <f t="shared" ref="G48:AO48" si="11">G44</f>
        <v>17.071199999999997</v>
      </c>
      <c r="H48" s="53">
        <f t="shared" si="11"/>
        <v>34.929863999999995</v>
      </c>
      <c r="I48" s="53">
        <f t="shared" si="11"/>
        <v>53.61404327999999</v>
      </c>
      <c r="J48" s="53">
        <f t="shared" si="11"/>
        <v>73.163665319999993</v>
      </c>
      <c r="K48" s="53">
        <f t="shared" si="11"/>
        <v>93.620626919999992</v>
      </c>
      <c r="L48" s="53">
        <f t="shared" si="11"/>
        <v>114.48672775199999</v>
      </c>
      <c r="M48" s="53">
        <f t="shared" si="11"/>
        <v>135.77015060063999</v>
      </c>
      <c r="N48" s="53">
        <f t="shared" si="11"/>
        <v>157.47924190625278</v>
      </c>
      <c r="O48" s="53">
        <f t="shared" si="11"/>
        <v>179.62251503797785</v>
      </c>
      <c r="P48" s="53">
        <f t="shared" si="11"/>
        <v>202.20865363233742</v>
      </c>
      <c r="Q48" s="53">
        <f t="shared" si="11"/>
        <v>208.17531499858418</v>
      </c>
      <c r="R48" s="53">
        <f t="shared" si="11"/>
        <v>213.81526959215586</v>
      </c>
      <c r="S48" s="53">
        <f t="shared" si="11"/>
        <v>219.09968127759896</v>
      </c>
      <c r="T48" s="53">
        <f t="shared" si="11"/>
        <v>223.99802202235094</v>
      </c>
      <c r="U48" s="53">
        <f t="shared" si="11"/>
        <v>228.47798246279797</v>
      </c>
      <c r="V48" s="53">
        <f t="shared" si="11"/>
        <v>233.04754211205392</v>
      </c>
      <c r="W48" s="53">
        <f t="shared" si="11"/>
        <v>237.70849295429502</v>
      </c>
      <c r="X48" s="53">
        <f t="shared" si="11"/>
        <v>242.46266281338094</v>
      </c>
      <c r="Y48" s="53">
        <f t="shared" si="11"/>
        <v>247.31191606964856</v>
      </c>
      <c r="Z48" s="53">
        <f t="shared" si="11"/>
        <v>252.25815439104153</v>
      </c>
      <c r="AA48" s="53">
        <f t="shared" si="11"/>
        <v>229.22029302479478</v>
      </c>
      <c r="AB48" s="53">
        <f t="shared" si="11"/>
        <v>205.72167443122311</v>
      </c>
      <c r="AC48" s="53">
        <f t="shared" si="11"/>
        <v>181.75308346577998</v>
      </c>
      <c r="AD48" s="53">
        <f t="shared" si="11"/>
        <v>157.30512068102797</v>
      </c>
      <c r="AE48" s="53">
        <f t="shared" si="11"/>
        <v>132.36819864058097</v>
      </c>
      <c r="AF48" s="53">
        <f t="shared" si="11"/>
        <v>106.93253815932499</v>
      </c>
      <c r="AG48" s="53">
        <f t="shared" si="11"/>
        <v>80.988164468443912</v>
      </c>
      <c r="AH48" s="53">
        <f t="shared" si="11"/>
        <v>54.524903303745212</v>
      </c>
      <c r="AI48" s="53">
        <f t="shared" si="11"/>
        <v>27.532376915752536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14" t="s">
        <v>78</v>
      </c>
      <c r="E49" s="115">
        <f t="shared" si="10"/>
        <v>285.93042106046022</v>
      </c>
      <c r="F49" s="114"/>
      <c r="G49" s="116">
        <f t="shared" ref="G49:AO49" si="12">F$22*$H10</f>
        <v>4.3702271999999995</v>
      </c>
      <c r="H49" s="116">
        <f t="shared" si="12"/>
        <v>8.5050224639999996</v>
      </c>
      <c r="I49" s="116">
        <f t="shared" si="12"/>
        <v>12.39396784128</v>
      </c>
      <c r="J49" s="116">
        <f t="shared" si="12"/>
        <v>16.026151575551999</v>
      </c>
      <c r="K49" s="116">
        <f t="shared" si="12"/>
        <v>19.390143912960003</v>
      </c>
      <c r="L49" s="116">
        <f t="shared" si="12"/>
        <v>22.335177676800001</v>
      </c>
      <c r="M49" s="116">
        <f t="shared" si="12"/>
        <v>24.852873695600646</v>
      </c>
      <c r="N49" s="116">
        <f t="shared" si="12"/>
        <v>26.934685214461137</v>
      </c>
      <c r="O49" s="116">
        <f t="shared" si="12"/>
        <v>28.57189454338268</v>
      </c>
      <c r="P49" s="116">
        <f t="shared" si="12"/>
        <v>29.755609638566497</v>
      </c>
      <c r="Q49" s="116">
        <f t="shared" si="12"/>
        <v>30.47676061533782</v>
      </c>
      <c r="R49" s="116">
        <f t="shared" si="12"/>
        <v>31.163118911328418</v>
      </c>
      <c r="S49" s="116">
        <f t="shared" si="12"/>
        <v>31.82540729692267</v>
      </c>
      <c r="T49" s="116">
        <f t="shared" si="12"/>
        <v>32.475133929112651</v>
      </c>
      <c r="U49" s="116">
        <f t="shared" si="12"/>
        <v>33.12463660769491</v>
      </c>
      <c r="V49" s="116">
        <f t="shared" si="12"/>
        <v>33.787129339848811</v>
      </c>
      <c r="W49" s="116">
        <f t="shared" si="12"/>
        <v>34.462871926645789</v>
      </c>
      <c r="X49" s="116">
        <f t="shared" si="12"/>
        <v>35.152129365178709</v>
      </c>
      <c r="Y49" s="116">
        <f t="shared" si="12"/>
        <v>35.85517195248228</v>
      </c>
      <c r="Z49" s="116">
        <f t="shared" si="12"/>
        <v>36.572275391531932</v>
      </c>
      <c r="AA49" s="116">
        <f t="shared" si="12"/>
        <v>30.114466639121268</v>
      </c>
      <c r="AB49" s="116">
        <f t="shared" si="12"/>
        <v>24.246427137686524</v>
      </c>
      <c r="AC49" s="116">
        <f t="shared" si="12"/>
        <v>18.97995227224721</v>
      </c>
      <c r="AD49" s="116">
        <f t="shared" si="12"/>
        <v>14.32707333552324</v>
      </c>
      <c r="AE49" s="116">
        <f t="shared" si="12"/>
        <v>10.300062246088924</v>
      </c>
      <c r="AF49" s="116">
        <f t="shared" si="12"/>
        <v>6.9114363608900522</v>
      </c>
      <c r="AG49" s="116">
        <f t="shared" si="12"/>
        <v>4.1739633840113317</v>
      </c>
      <c r="AH49" s="116">
        <f t="shared" si="12"/>
        <v>2.1006663736191675</v>
      </c>
      <c r="AI49" s="116">
        <f t="shared" si="12"/>
        <v>0.70482884904329024</v>
      </c>
      <c r="AJ49" s="116">
        <f t="shared" si="12"/>
        <v>2.5283952709287407E-14</v>
      </c>
      <c r="AK49" s="116">
        <f t="shared" si="12"/>
        <v>2.5283952709287407E-14</v>
      </c>
      <c r="AL49" s="116">
        <f t="shared" si="12"/>
        <v>2.5283952709287407E-14</v>
      </c>
      <c r="AM49" s="116">
        <f t="shared" si="12"/>
        <v>2.5283952709287407E-14</v>
      </c>
      <c r="AN49" s="116">
        <f t="shared" si="12"/>
        <v>2.5283952709287407E-14</v>
      </c>
      <c r="AO49" s="116">
        <f t="shared" si="12"/>
        <v>2.5283952709287407E-14</v>
      </c>
    </row>
    <row r="50" spans="3:41" x14ac:dyDescent="0.3">
      <c r="D50" s="117" t="s">
        <v>126</v>
      </c>
      <c r="E50" s="118">
        <f t="shared" si="10"/>
        <v>361.88068915464493</v>
      </c>
      <c r="F50" s="119"/>
      <c r="G50" s="120">
        <f t="shared" ref="G50:AO50" si="13">F$22*$H11</f>
        <v>5.531068799999999</v>
      </c>
      <c r="H50" s="120">
        <f t="shared" si="13"/>
        <v>10.764169056</v>
      </c>
      <c r="I50" s="120">
        <f t="shared" si="13"/>
        <v>15.686115549119998</v>
      </c>
      <c r="J50" s="120">
        <f t="shared" si="13"/>
        <v>20.283098087808</v>
      </c>
      <c r="K50" s="120">
        <f t="shared" si="13"/>
        <v>24.540650889839998</v>
      </c>
      <c r="L50" s="120">
        <f t="shared" si="13"/>
        <v>28.2679592472</v>
      </c>
      <c r="M50" s="120">
        <f t="shared" si="13"/>
        <v>31.454418270994562</v>
      </c>
      <c r="N50" s="120">
        <f t="shared" si="13"/>
        <v>34.089210974552373</v>
      </c>
      <c r="O50" s="120">
        <f t="shared" si="13"/>
        <v>36.161304031468696</v>
      </c>
      <c r="P50" s="120">
        <f t="shared" si="13"/>
        <v>37.65944344881072</v>
      </c>
      <c r="Q50" s="120">
        <f t="shared" si="13"/>
        <v>38.572150153786929</v>
      </c>
      <c r="R50" s="120">
        <f t="shared" si="13"/>
        <v>39.440822372150024</v>
      </c>
      <c r="S50" s="120">
        <f t="shared" si="13"/>
        <v>40.27903111016775</v>
      </c>
      <c r="T50" s="120">
        <f t="shared" si="13"/>
        <v>41.101341379033194</v>
      </c>
      <c r="U50" s="120">
        <f t="shared" si="13"/>
        <v>41.923368206613866</v>
      </c>
      <c r="V50" s="120">
        <f t="shared" si="13"/>
        <v>42.761835570746143</v>
      </c>
      <c r="W50" s="120">
        <f t="shared" si="13"/>
        <v>43.617072282161075</v>
      </c>
      <c r="X50" s="120">
        <f t="shared" si="13"/>
        <v>44.489413727804298</v>
      </c>
      <c r="Y50" s="120">
        <f t="shared" si="13"/>
        <v>45.37920200236038</v>
      </c>
      <c r="Z50" s="120">
        <f t="shared" si="13"/>
        <v>46.286786042407591</v>
      </c>
      <c r="AA50" s="120">
        <f t="shared" si="13"/>
        <v>38.113621840137853</v>
      </c>
      <c r="AB50" s="120">
        <f t="shared" si="13"/>
        <v>30.686884346134502</v>
      </c>
      <c r="AC50" s="120">
        <f t="shared" si="13"/>
        <v>24.021502094562873</v>
      </c>
      <c r="AD50" s="120">
        <f t="shared" si="13"/>
        <v>18.132702190271598</v>
      </c>
      <c r="AE50" s="120">
        <f t="shared" si="13"/>
        <v>13.036016280206294</v>
      </c>
      <c r="AF50" s="120">
        <f t="shared" si="13"/>
        <v>8.7472866442514707</v>
      </c>
      <c r="AG50" s="120">
        <f t="shared" si="13"/>
        <v>5.2826724078893417</v>
      </c>
      <c r="AH50" s="120">
        <f t="shared" si="13"/>
        <v>2.6586558791117589</v>
      </c>
      <c r="AI50" s="120">
        <f t="shared" si="13"/>
        <v>0.89204901207041409</v>
      </c>
      <c r="AJ50" s="120">
        <f t="shared" si="13"/>
        <v>3.2000002647691869E-14</v>
      </c>
      <c r="AK50" s="120">
        <f t="shared" si="13"/>
        <v>3.2000002647691869E-14</v>
      </c>
      <c r="AL50" s="120">
        <f t="shared" si="13"/>
        <v>3.2000002647691869E-14</v>
      </c>
      <c r="AM50" s="120">
        <f t="shared" si="13"/>
        <v>3.2000002647691869E-14</v>
      </c>
      <c r="AN50" s="120">
        <f t="shared" si="13"/>
        <v>3.2000002647691869E-14</v>
      </c>
      <c r="AO50" s="120">
        <f t="shared" si="13"/>
        <v>3.2000002647691869E-14</v>
      </c>
    </row>
    <row r="51" spans="3:41" x14ac:dyDescent="0.3">
      <c r="D51" s="34" t="s">
        <v>79</v>
      </c>
      <c r="E51" s="48">
        <f t="shared" si="10"/>
        <v>647.81111021510537</v>
      </c>
      <c r="F51" s="42"/>
      <c r="G51" s="42">
        <f>SUM(G49:G50)</f>
        <v>9.9012959999999985</v>
      </c>
      <c r="H51" s="42">
        <f t="shared" ref="H51:AO51" si="14">SUM(H49:H50)</f>
        <v>19.26919152</v>
      </c>
      <c r="I51" s="42">
        <f t="shared" si="14"/>
        <v>28.080083390399999</v>
      </c>
      <c r="J51" s="42">
        <f t="shared" si="14"/>
        <v>36.309249663359999</v>
      </c>
      <c r="K51" s="42">
        <f t="shared" si="14"/>
        <v>43.930794802800001</v>
      </c>
      <c r="L51" s="42">
        <f t="shared" si="14"/>
        <v>50.603136923999998</v>
      </c>
      <c r="M51" s="42">
        <f t="shared" si="14"/>
        <v>56.307291966595209</v>
      </c>
      <c r="N51" s="42">
        <f t="shared" si="14"/>
        <v>61.023896189013513</v>
      </c>
      <c r="O51" s="42">
        <f t="shared" si="14"/>
        <v>64.733198574851372</v>
      </c>
      <c r="P51" s="42">
        <f t="shared" si="14"/>
        <v>67.415053087377217</v>
      </c>
      <c r="Q51" s="42">
        <f t="shared" si="14"/>
        <v>69.048910769124745</v>
      </c>
      <c r="R51" s="42">
        <f t="shared" si="14"/>
        <v>70.603941283478434</v>
      </c>
      <c r="S51" s="42">
        <f t="shared" si="14"/>
        <v>72.104438407090413</v>
      </c>
      <c r="T51" s="42">
        <f t="shared" si="14"/>
        <v>73.576475308145845</v>
      </c>
      <c r="U51" s="42">
        <f t="shared" si="14"/>
        <v>75.048004814308769</v>
      </c>
      <c r="V51" s="42">
        <f t="shared" si="14"/>
        <v>76.548964910594947</v>
      </c>
      <c r="W51" s="42">
        <f t="shared" si="14"/>
        <v>78.079944208806864</v>
      </c>
      <c r="X51" s="42">
        <f t="shared" si="14"/>
        <v>79.641543092982999</v>
      </c>
      <c r="Y51" s="42">
        <f t="shared" si="14"/>
        <v>81.234373954842653</v>
      </c>
      <c r="Z51" s="42">
        <f t="shared" si="14"/>
        <v>82.85906143393953</v>
      </c>
      <c r="AA51" s="42">
        <f t="shared" si="14"/>
        <v>68.228088479259128</v>
      </c>
      <c r="AB51" s="42">
        <f t="shared" si="14"/>
        <v>54.933311483821029</v>
      </c>
      <c r="AC51" s="42">
        <f t="shared" si="14"/>
        <v>43.00145436681008</v>
      </c>
      <c r="AD51" s="42">
        <f t="shared" si="14"/>
        <v>32.459775525794839</v>
      </c>
      <c r="AE51" s="42">
        <f t="shared" si="14"/>
        <v>23.336078526295218</v>
      </c>
      <c r="AF51" s="42">
        <f t="shared" si="14"/>
        <v>15.658723005141523</v>
      </c>
      <c r="AG51" s="42">
        <f t="shared" si="14"/>
        <v>9.4566357919006734</v>
      </c>
      <c r="AH51" s="42">
        <f t="shared" si="14"/>
        <v>4.7593222527309269</v>
      </c>
      <c r="AI51" s="42">
        <f t="shared" si="14"/>
        <v>1.5968778611137044</v>
      </c>
      <c r="AJ51" s="42">
        <f t="shared" si="14"/>
        <v>5.7283955356979273E-14</v>
      </c>
      <c r="AK51" s="42">
        <f t="shared" si="14"/>
        <v>5.7283955356979273E-14</v>
      </c>
      <c r="AL51" s="42">
        <f t="shared" si="14"/>
        <v>5.7283955356979273E-14</v>
      </c>
      <c r="AM51" s="42">
        <f t="shared" si="14"/>
        <v>5.7283955356979273E-14</v>
      </c>
      <c r="AN51" s="42">
        <f t="shared" si="14"/>
        <v>5.7283955356979273E-14</v>
      </c>
      <c r="AO51" s="42">
        <f t="shared" si="14"/>
        <v>5.7283955356979273E-14</v>
      </c>
    </row>
    <row r="52" spans="3:41" x14ac:dyDescent="0.3">
      <c r="D52" s="45" t="s">
        <v>46</v>
      </c>
      <c r="E52" s="50">
        <f>NPV($E$15,F52:AO52)*(1+$E$15)</f>
        <v>130.47398996732093</v>
      </c>
      <c r="F52" s="55"/>
      <c r="G52" s="55">
        <f t="shared" ref="G52:AO52" si="15">G50*($H$14-1)</f>
        <v>1.9941948734693871</v>
      </c>
      <c r="H52" s="55">
        <f t="shared" si="15"/>
        <v>3.8809589113469385</v>
      </c>
      <c r="I52" s="55">
        <f t="shared" si="15"/>
        <v>5.6555382592065291</v>
      </c>
      <c r="J52" s="55">
        <f t="shared" si="15"/>
        <v>7.3129537323389382</v>
      </c>
      <c r="K52" s="55">
        <f t="shared" si="15"/>
        <v>8.8479897766089781</v>
      </c>
      <c r="L52" s="55">
        <f t="shared" si="15"/>
        <v>10.191849252391835</v>
      </c>
      <c r="M52" s="55">
        <f t="shared" si="15"/>
        <v>11.340708628317765</v>
      </c>
      <c r="N52" s="55">
        <f t="shared" si="15"/>
        <v>12.290667902389629</v>
      </c>
      <c r="O52" s="55">
        <f t="shared" si="15"/>
        <v>13.037749072570344</v>
      </c>
      <c r="P52" s="55">
        <f t="shared" si="15"/>
        <v>13.577894576782095</v>
      </c>
      <c r="Q52" s="55">
        <f t="shared" si="15"/>
        <v>13.90696570170549</v>
      </c>
      <c r="R52" s="55">
        <f t="shared" si="15"/>
        <v>14.220160447101707</v>
      </c>
      <c r="S52" s="55">
        <f t="shared" si="15"/>
        <v>14.522371760808779</v>
      </c>
      <c r="T52" s="55">
        <f t="shared" si="15"/>
        <v>14.818850973392918</v>
      </c>
      <c r="U52" s="55">
        <f t="shared" si="15"/>
        <v>15.115227992860779</v>
      </c>
      <c r="V52" s="55">
        <f t="shared" si="15"/>
        <v>15.417532552717995</v>
      </c>
      <c r="W52" s="55">
        <f t="shared" si="15"/>
        <v>15.725883203772359</v>
      </c>
      <c r="X52" s="55">
        <f t="shared" si="15"/>
        <v>16.040400867847804</v>
      </c>
      <c r="Y52" s="55">
        <f t="shared" si="15"/>
        <v>16.361208885204761</v>
      </c>
      <c r="Z52" s="55">
        <f t="shared" si="15"/>
        <v>16.688433062908857</v>
      </c>
      <c r="AA52" s="55">
        <f t="shared" si="15"/>
        <v>13.74164596957351</v>
      </c>
      <c r="AB52" s="55">
        <f t="shared" si="15"/>
        <v>11.063978709830806</v>
      </c>
      <c r="AC52" s="55">
        <f t="shared" si="15"/>
        <v>8.6608136803526001</v>
      </c>
      <c r="AD52" s="55">
        <f t="shared" si="15"/>
        <v>6.5376409257441805</v>
      </c>
      <c r="AE52" s="55">
        <f t="shared" si="15"/>
        <v>4.7000602915029486</v>
      </c>
      <c r="AF52" s="55">
        <f t="shared" si="15"/>
        <v>3.1537836200362444</v>
      </c>
      <c r="AG52" s="55">
        <f t="shared" si="15"/>
        <v>1.9046369905995584</v>
      </c>
      <c r="AH52" s="55">
        <f t="shared" si="15"/>
        <v>0.95856300403349115</v>
      </c>
      <c r="AI52" s="55">
        <f t="shared" si="15"/>
        <v>0.32162311319545539</v>
      </c>
      <c r="AJ52" s="55">
        <f t="shared" si="15"/>
        <v>1.1537415920596387E-14</v>
      </c>
      <c r="AK52" s="55">
        <f t="shared" si="15"/>
        <v>1.1537415920596387E-14</v>
      </c>
      <c r="AL52" s="55">
        <f t="shared" si="15"/>
        <v>1.1537415920596387E-14</v>
      </c>
      <c r="AM52" s="55">
        <f t="shared" si="15"/>
        <v>1.1537415920596387E-14</v>
      </c>
      <c r="AN52" s="55">
        <f t="shared" si="15"/>
        <v>1.1537415920596387E-14</v>
      </c>
      <c r="AO52" s="55">
        <f t="shared" si="15"/>
        <v>1.1537415920596387E-14</v>
      </c>
    </row>
    <row r="53" spans="3:41" x14ac:dyDescent="0.3">
      <c r="D53" s="123" t="s">
        <v>52</v>
      </c>
      <c r="E53" s="124">
        <f t="shared" si="10"/>
        <v>2453.0291186228724</v>
      </c>
      <c r="F53" s="125">
        <f>SUM(F48,F51,F47,F52)</f>
        <v>0</v>
      </c>
      <c r="G53" s="125">
        <f t="shared" ref="G53:AO53" si="16">SUM(G48,G51,G47,G52)</f>
        <v>28.966690873469382</v>
      </c>
      <c r="H53" s="125">
        <f t="shared" si="16"/>
        <v>58.080014431346932</v>
      </c>
      <c r="I53" s="125">
        <f t="shared" si="16"/>
        <v>87.349664929606504</v>
      </c>
      <c r="J53" s="125">
        <f t="shared" si="16"/>
        <v>116.78586871569894</v>
      </c>
      <c r="K53" s="125">
        <f t="shared" si="16"/>
        <v>146.39941149940898</v>
      </c>
      <c r="L53" s="125">
        <f t="shared" si="16"/>
        <v>175.28171392839184</v>
      </c>
      <c r="M53" s="125">
        <f t="shared" si="16"/>
        <v>203.41815119555298</v>
      </c>
      <c r="N53" s="125">
        <f t="shared" si="16"/>
        <v>230.79380599765594</v>
      </c>
      <c r="O53" s="125">
        <f t="shared" si="16"/>
        <v>257.39346268539958</v>
      </c>
      <c r="P53" s="125">
        <f t="shared" si="16"/>
        <v>283.20160129649673</v>
      </c>
      <c r="Q53" s="125">
        <f t="shared" si="16"/>
        <v>291.13119146941443</v>
      </c>
      <c r="R53" s="125">
        <f t="shared" si="16"/>
        <v>298.639371322736</v>
      </c>
      <c r="S53" s="125">
        <f t="shared" si="16"/>
        <v>305.72649144549814</v>
      </c>
      <c r="T53" s="125">
        <f t="shared" si="16"/>
        <v>312.3933483038897</v>
      </c>
      <c r="U53" s="125">
        <f t="shared" si="16"/>
        <v>318.64121526996752</v>
      </c>
      <c r="V53" s="125">
        <f t="shared" si="16"/>
        <v>325.01403957536689</v>
      </c>
      <c r="W53" s="125">
        <f t="shared" si="16"/>
        <v>331.51432036687424</v>
      </c>
      <c r="X53" s="125">
        <f t="shared" si="16"/>
        <v>338.14460677421175</v>
      </c>
      <c r="Y53" s="125">
        <f t="shared" si="16"/>
        <v>344.90749890969596</v>
      </c>
      <c r="Z53" s="125">
        <f t="shared" si="16"/>
        <v>351.8056488878899</v>
      </c>
      <c r="AA53" s="125">
        <f t="shared" si="16"/>
        <v>311.19002747362742</v>
      </c>
      <c r="AB53" s="125">
        <f t="shared" si="16"/>
        <v>271.7189646248749</v>
      </c>
      <c r="AC53" s="125">
        <f t="shared" si="16"/>
        <v>233.41535151294266</v>
      </c>
      <c r="AD53" s="125">
        <f t="shared" si="16"/>
        <v>196.30253713256698</v>
      </c>
      <c r="AE53" s="125">
        <f t="shared" si="16"/>
        <v>160.40433745837913</v>
      </c>
      <c r="AF53" s="125">
        <f t="shared" si="16"/>
        <v>125.74504478450277</v>
      </c>
      <c r="AG53" s="125">
        <f t="shared" si="16"/>
        <v>92.349437250944135</v>
      </c>
      <c r="AH53" s="125">
        <f t="shared" si="16"/>
        <v>60.242788560509631</v>
      </c>
      <c r="AI53" s="125">
        <f t="shared" si="16"/>
        <v>29.450877890061694</v>
      </c>
      <c r="AJ53" s="125">
        <f t="shared" si="16"/>
        <v>6.8821371277575657E-14</v>
      </c>
      <c r="AK53" s="125">
        <f t="shared" si="16"/>
        <v>6.8821371277575657E-14</v>
      </c>
      <c r="AL53" s="125">
        <f t="shared" si="16"/>
        <v>6.8821371277575657E-14</v>
      </c>
      <c r="AM53" s="125">
        <f t="shared" si="16"/>
        <v>6.8821371277575657E-14</v>
      </c>
      <c r="AN53" s="125">
        <f t="shared" si="16"/>
        <v>6.8821371277575657E-14</v>
      </c>
      <c r="AO53" s="125">
        <f t="shared" si="16"/>
        <v>6.8821371277575657E-14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1.0972706644528777E-12</v>
      </c>
      <c r="F55" s="49">
        <f t="shared" ref="F55:AO55" si="17">-F8+F53</f>
        <v>-170.71199999999999</v>
      </c>
      <c r="G55" s="49">
        <f t="shared" si="17"/>
        <v>-149.61994912653063</v>
      </c>
      <c r="H55" s="49">
        <f t="shared" si="17"/>
        <v>-128.76177836865304</v>
      </c>
      <c r="I55" s="49">
        <f t="shared" si="17"/>
        <v>-108.14655547039349</v>
      </c>
      <c r="J55" s="49">
        <f t="shared" si="17"/>
        <v>-87.783747284301057</v>
      </c>
      <c r="K55" s="49">
        <f t="shared" si="17"/>
        <v>-62.261596820590995</v>
      </c>
      <c r="L55" s="49">
        <f t="shared" si="17"/>
        <v>-37.552514558008141</v>
      </c>
      <c r="M55" s="49">
        <f t="shared" si="17"/>
        <v>-13.672761860575008</v>
      </c>
      <c r="N55" s="49">
        <f t="shared" si="17"/>
        <v>9.3610746804053804</v>
      </c>
      <c r="O55" s="49">
        <f t="shared" si="17"/>
        <v>31.532076741803991</v>
      </c>
      <c r="P55" s="49">
        <f t="shared" si="17"/>
        <v>52.822987634029232</v>
      </c>
      <c r="Q55" s="49">
        <f t="shared" si="17"/>
        <v>56.145005533697571</v>
      </c>
      <c r="R55" s="49">
        <f t="shared" si="17"/>
        <v>58.953461668304783</v>
      </c>
      <c r="S55" s="49">
        <f t="shared" si="17"/>
        <v>61.246863597978319</v>
      </c>
      <c r="T55" s="49">
        <f t="shared" si="17"/>
        <v>63.024127899419454</v>
      </c>
      <c r="U55" s="49">
        <f t="shared" si="17"/>
        <v>64.284610457407894</v>
      </c>
      <c r="V55" s="49">
        <f t="shared" si="17"/>
        <v>65.570302666556074</v>
      </c>
      <c r="W55" s="49">
        <f t="shared" si="17"/>
        <v>66.881708719887229</v>
      </c>
      <c r="X55" s="49">
        <f t="shared" si="17"/>
        <v>68.219342894284978</v>
      </c>
      <c r="Y55" s="49">
        <f t="shared" si="17"/>
        <v>69.583729752170598</v>
      </c>
      <c r="Z55" s="49">
        <f t="shared" si="17"/>
        <v>351.8056488878899</v>
      </c>
      <c r="AA55" s="49">
        <f t="shared" si="17"/>
        <v>311.19002747362742</v>
      </c>
      <c r="AB55" s="49">
        <f t="shared" si="17"/>
        <v>271.7189646248749</v>
      </c>
      <c r="AC55" s="49">
        <f t="shared" si="17"/>
        <v>233.41535151294266</v>
      </c>
      <c r="AD55" s="49">
        <f t="shared" si="17"/>
        <v>196.30253713256698</v>
      </c>
      <c r="AE55" s="49">
        <f t="shared" si="17"/>
        <v>160.40433745837913</v>
      </c>
      <c r="AF55" s="49">
        <f t="shared" si="17"/>
        <v>125.74504478450277</v>
      </c>
      <c r="AG55" s="49">
        <f t="shared" si="17"/>
        <v>92.349437250944135</v>
      </c>
      <c r="AH55" s="49">
        <f t="shared" si="17"/>
        <v>60.242788560509631</v>
      </c>
      <c r="AI55" s="49">
        <f t="shared" si="17"/>
        <v>29.450877890061694</v>
      </c>
      <c r="AJ55" s="49">
        <f t="shared" si="17"/>
        <v>6.8821371277575657E-14</v>
      </c>
      <c r="AK55" s="49">
        <f t="shared" si="17"/>
        <v>6.8821371277575657E-14</v>
      </c>
      <c r="AL55" s="49">
        <f t="shared" si="17"/>
        <v>6.8821371277575657E-14</v>
      </c>
      <c r="AM55" s="49">
        <f t="shared" si="17"/>
        <v>6.8821371277575657E-14</v>
      </c>
      <c r="AN55" s="49">
        <f t="shared" si="17"/>
        <v>6.8821371277575657E-14</v>
      </c>
      <c r="AO55" s="49">
        <f t="shared" si="17"/>
        <v>6.8821371277575657E-14</v>
      </c>
    </row>
    <row r="56" spans="3:41" x14ac:dyDescent="0.3">
      <c r="C56" s="34"/>
      <c r="D56" s="34" t="s">
        <v>53</v>
      </c>
      <c r="F56" s="49">
        <f>F22</f>
        <v>170.71199999999999</v>
      </c>
      <c r="G56" s="49">
        <f t="shared" ref="G56:AO56" si="18">G22</f>
        <v>332.22744</v>
      </c>
      <c r="H56" s="49">
        <f t="shared" si="18"/>
        <v>484.1393688</v>
      </c>
      <c r="I56" s="49">
        <f t="shared" si="18"/>
        <v>626.02154591999999</v>
      </c>
      <c r="J56" s="49">
        <f t="shared" si="18"/>
        <v>757.42749660000004</v>
      </c>
      <c r="K56" s="49">
        <f t="shared" si="18"/>
        <v>872.46787800000004</v>
      </c>
      <c r="L56" s="49">
        <f t="shared" si="18"/>
        <v>970.81537873440016</v>
      </c>
      <c r="M56" s="49">
        <f t="shared" si="18"/>
        <v>1052.1361411898881</v>
      </c>
      <c r="N56" s="49">
        <f t="shared" si="18"/>
        <v>1116.0896306008858</v>
      </c>
      <c r="O56" s="49">
        <f t="shared" si="18"/>
        <v>1162.3285015065037</v>
      </c>
      <c r="P56" s="49">
        <f t="shared" si="18"/>
        <v>1190.4984615366336</v>
      </c>
      <c r="Q56" s="49">
        <f t="shared" si="18"/>
        <v>1217.3093324737663</v>
      </c>
      <c r="R56" s="49">
        <f t="shared" si="18"/>
        <v>1243.1799725360418</v>
      </c>
      <c r="S56" s="49">
        <f t="shared" si="18"/>
        <v>1268.5599191059628</v>
      </c>
      <c r="T56" s="49">
        <f t="shared" si="18"/>
        <v>1293.9311174880822</v>
      </c>
      <c r="U56" s="49">
        <f t="shared" si="18"/>
        <v>1319.8097398378441</v>
      </c>
      <c r="V56" s="49">
        <f t="shared" si="18"/>
        <v>1346.2059346346011</v>
      </c>
      <c r="W56" s="49">
        <f t="shared" si="18"/>
        <v>1373.1300533272931</v>
      </c>
      <c r="X56" s="49">
        <f t="shared" si="18"/>
        <v>1400.592654393839</v>
      </c>
      <c r="Y56" s="49">
        <f t="shared" si="18"/>
        <v>1428.6045074817159</v>
      </c>
      <c r="Z56" s="49">
        <f t="shared" si="18"/>
        <v>1176.3463530906745</v>
      </c>
      <c r="AA56" s="49">
        <f t="shared" si="18"/>
        <v>947.12606006587976</v>
      </c>
      <c r="AB56" s="49">
        <f t="shared" si="18"/>
        <v>741.40438563465659</v>
      </c>
      <c r="AC56" s="49">
        <f t="shared" si="18"/>
        <v>559.65130216887655</v>
      </c>
      <c r="AD56" s="49">
        <f t="shared" si="18"/>
        <v>402.34618148784858</v>
      </c>
      <c r="AE56" s="49">
        <f t="shared" si="18"/>
        <v>269.97798284726764</v>
      </c>
      <c r="AF56" s="49">
        <f t="shared" si="18"/>
        <v>163.04544468794265</v>
      </c>
      <c r="AG56" s="49">
        <f t="shared" si="18"/>
        <v>82.057280219498736</v>
      </c>
      <c r="AH56" s="49">
        <f t="shared" si="18"/>
        <v>27.532376915753524</v>
      </c>
      <c r="AI56" s="49">
        <f t="shared" si="18"/>
        <v>9.8765440270653926E-13</v>
      </c>
      <c r="AJ56" s="49">
        <f t="shared" si="18"/>
        <v>9.8765440270653926E-13</v>
      </c>
      <c r="AK56" s="49">
        <f t="shared" si="18"/>
        <v>9.8765440270653926E-13</v>
      </c>
      <c r="AL56" s="49">
        <f t="shared" si="18"/>
        <v>9.8765440270653926E-13</v>
      </c>
      <c r="AM56" s="49">
        <f t="shared" si="18"/>
        <v>9.8765440270653926E-13</v>
      </c>
      <c r="AN56" s="49">
        <f t="shared" si="18"/>
        <v>9.8765440270653926E-13</v>
      </c>
      <c r="AO56" s="49">
        <f t="shared" si="18"/>
        <v>9.8765440270653926E-13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13E5-8B71-4E23-B8F8-7CC38CADDF28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9" width="8.5546875" style="34" bestFit="1" customWidth="1"/>
    <col min="10" max="10" width="7.88671875" style="34" bestFit="1" customWidth="1"/>
    <col min="11" max="11" width="8.88671875" style="34" bestFit="1" customWidth="1"/>
    <col min="12" max="12" width="7.88671875" style="34" bestFit="1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  <c r="N3" s="102" t="s">
        <v>0</v>
      </c>
      <c r="O3" s="132">
        <v>1.2</v>
      </c>
      <c r="P3" s="104" t="s">
        <v>114</v>
      </c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5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5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80</v>
      </c>
      <c r="E19" s="48">
        <f>NPV($E$15,F19:AO19)*(1+$H$12)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2453.0291186228706</v>
      </c>
      <c r="F21" s="49">
        <f t="shared" ref="F21:Y21" si="4">F8-F19</f>
        <v>170.71199999999999</v>
      </c>
      <c r="G21" s="49">
        <f t="shared" si="4"/>
        <v>178.58664000000002</v>
      </c>
      <c r="H21" s="49">
        <f t="shared" si="4"/>
        <v>186.84179279999998</v>
      </c>
      <c r="I21" s="49">
        <f t="shared" si="4"/>
        <v>195.4962204</v>
      </c>
      <c r="J21" s="49">
        <f t="shared" si="4"/>
        <v>204.569616</v>
      </c>
      <c r="K21" s="49">
        <f t="shared" si="4"/>
        <v>208.66100831999998</v>
      </c>
      <c r="L21" s="49">
        <f t="shared" si="4"/>
        <v>212.83422848639998</v>
      </c>
      <c r="M21" s="49">
        <f t="shared" si="4"/>
        <v>217.09091305612799</v>
      </c>
      <c r="N21" s="49">
        <f t="shared" si="4"/>
        <v>221.43273131725056</v>
      </c>
      <c r="O21" s="49">
        <f t="shared" si="4"/>
        <v>225.86138594359559</v>
      </c>
      <c r="P21" s="49">
        <f t="shared" si="4"/>
        <v>230.3786136624675</v>
      </c>
      <c r="Q21" s="49">
        <f t="shared" si="4"/>
        <v>234.98618593571686</v>
      </c>
      <c r="R21" s="49">
        <f t="shared" si="4"/>
        <v>239.68590965443121</v>
      </c>
      <c r="S21" s="49">
        <f t="shared" si="4"/>
        <v>244.47962784751982</v>
      </c>
      <c r="T21" s="49">
        <f t="shared" si="4"/>
        <v>249.36922040447024</v>
      </c>
      <c r="U21" s="49">
        <f t="shared" si="4"/>
        <v>254.35660481255962</v>
      </c>
      <c r="V21" s="49">
        <f t="shared" si="4"/>
        <v>259.44373690881082</v>
      </c>
      <c r="W21" s="49">
        <f t="shared" si="4"/>
        <v>264.63261164698702</v>
      </c>
      <c r="X21" s="49">
        <f t="shared" si="4"/>
        <v>269.92526387992677</v>
      </c>
      <c r="Y21" s="49">
        <f t="shared" si="4"/>
        <v>275.32376915752536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5">E22+F21-F44</f>
        <v>170.71199999999999</v>
      </c>
      <c r="G22" s="49">
        <f t="shared" si="5"/>
        <v>315.15623999999997</v>
      </c>
      <c r="H22" s="49">
        <f t="shared" si="5"/>
        <v>432.1383047999999</v>
      </c>
      <c r="I22" s="49">
        <f t="shared" si="5"/>
        <v>520.40643863999992</v>
      </c>
      <c r="J22" s="49">
        <f t="shared" si="5"/>
        <v>578.6487239999999</v>
      </c>
      <c r="K22" s="49">
        <f t="shared" si="5"/>
        <v>600.06847847999984</v>
      </c>
      <c r="L22" s="49">
        <f t="shared" si="5"/>
        <v>618.07165146239981</v>
      </c>
      <c r="M22" s="49">
        <f t="shared" si="5"/>
        <v>633.48199131724778</v>
      </c>
      <c r="N22" s="49">
        <f t="shared" si="5"/>
        <v>647.18432538199272</v>
      </c>
      <c r="O22" s="49">
        <f t="shared" si="5"/>
        <v>660.1280118896326</v>
      </c>
      <c r="P22" s="49">
        <f t="shared" si="5"/>
        <v>673.33057212742528</v>
      </c>
      <c r="Q22" s="49">
        <f t="shared" si="5"/>
        <v>686.79718356997387</v>
      </c>
      <c r="R22" s="49">
        <f t="shared" si="5"/>
        <v>700.53312724137345</v>
      </c>
      <c r="S22" s="49">
        <f t="shared" si="5"/>
        <v>714.54378978620093</v>
      </c>
      <c r="T22" s="49">
        <f t="shared" si="5"/>
        <v>728.83466558192504</v>
      </c>
      <c r="U22" s="49">
        <f t="shared" si="5"/>
        <v>743.4113588935636</v>
      </c>
      <c r="V22" s="49">
        <f t="shared" si="5"/>
        <v>758.27958607143489</v>
      </c>
      <c r="W22" s="49">
        <f t="shared" si="5"/>
        <v>773.44517779286355</v>
      </c>
      <c r="X22" s="49">
        <f t="shared" si="5"/>
        <v>788.91408134872086</v>
      </c>
      <c r="Y22" s="49">
        <f t="shared" si="5"/>
        <v>804.69236297569523</v>
      </c>
      <c r="Z22" s="49">
        <f t="shared" si="5"/>
        <v>539.95596569453323</v>
      </c>
      <c r="AA22" s="49">
        <f t="shared" si="5"/>
        <v>326.09088937588325</v>
      </c>
      <c r="AB22" s="49">
        <f t="shared" si="5"/>
        <v>164.11456043899543</v>
      </c>
      <c r="AC22" s="49">
        <f t="shared" si="5"/>
        <v>55.064753831505001</v>
      </c>
      <c r="AD22" s="49">
        <f t="shared" si="5"/>
        <v>-7.1054273576010019E-14</v>
      </c>
      <c r="AE22" s="49">
        <f t="shared" si="5"/>
        <v>-7.1054273576010019E-14</v>
      </c>
      <c r="AF22" s="49">
        <f t="shared" si="5"/>
        <v>-7.1054273576010019E-14</v>
      </c>
      <c r="AG22" s="49">
        <f t="shared" si="5"/>
        <v>-7.1054273576010019E-14</v>
      </c>
      <c r="AH22" s="49">
        <f t="shared" si="5"/>
        <v>-7.1054273576010019E-14</v>
      </c>
      <c r="AI22" s="49">
        <f t="shared" si="5"/>
        <v>-7.1054273576010019E-14</v>
      </c>
      <c r="AJ22" s="49">
        <f t="shared" si="5"/>
        <v>-7.1054273576010019E-14</v>
      </c>
      <c r="AK22" s="49">
        <f t="shared" si="5"/>
        <v>-7.1054273576010019E-14</v>
      </c>
      <c r="AL22" s="49">
        <f t="shared" si="5"/>
        <v>-7.1054273576010019E-14</v>
      </c>
      <c r="AM22" s="49">
        <f t="shared" si="5"/>
        <v>-7.1054273576010019E-14</v>
      </c>
      <c r="AN22" s="49">
        <f t="shared" si="5"/>
        <v>-7.1054273576010019E-14</v>
      </c>
      <c r="AO22" s="49">
        <f t="shared" si="5"/>
        <v>-7.1054273576010019E-14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6">NPV($E$15,F24:AO24)*(1+$E$15)</f>
        <v>149.87308814736406</v>
      </c>
      <c r="F24" s="49"/>
      <c r="G24" s="49">
        <f>IF(G$18-F$18&lt;=$E$16,F$21/$E$16,0)</f>
        <v>34.142399999999995</v>
      </c>
      <c r="H24" s="49">
        <f>IF(H$18-F$18&lt;=$E$16,F$21/$E$16,0)</f>
        <v>34.142399999999995</v>
      </c>
      <c r="I24" s="49">
        <f>IF(I$18-F$18&lt;=$E$16,F$21/$E$16,0)</f>
        <v>34.142399999999995</v>
      </c>
      <c r="J24" s="49">
        <f>IF(J$18-F$18&lt;=$E$16,F$21/$E$16,0)</f>
        <v>34.142399999999995</v>
      </c>
      <c r="K24" s="49">
        <f>IF(K$18-F$18&lt;=$E$16,F$21/$E$16,0)</f>
        <v>34.142399999999995</v>
      </c>
      <c r="L24" s="49">
        <f>IF(L$18-F$18&lt;=$E$16,F$21/$E$16,0)</f>
        <v>0</v>
      </c>
      <c r="M24" s="49">
        <f>IF(M$18-F$18&lt;=$E$16,F$21/$E$16,0)</f>
        <v>0</v>
      </c>
      <c r="N24" s="49">
        <f>IF(N$18-F$18&lt;=$E$16,F$21/$E$16,0)</f>
        <v>0</v>
      </c>
      <c r="O24" s="49">
        <f>IF(O$18-F$18&lt;=$E$16,F$21/$E$16,0)</f>
        <v>0</v>
      </c>
      <c r="P24" s="49">
        <f>IF(P$18-F$18&lt;=$E$16,F$21/$E$16,0)</f>
        <v>0</v>
      </c>
      <c r="Q24" s="49">
        <f>IF(Q$18-F$18&lt;=$E$16,F$21/$E$16,0)</f>
        <v>0</v>
      </c>
      <c r="R24" s="49">
        <f>IF(R$18-F$18&lt;=$E$16,F$21/$E$16,0)</f>
        <v>0</v>
      </c>
      <c r="S24" s="49">
        <f>IF(S$18-F$18&lt;=$E$16,F$21/$E$16,0)</f>
        <v>0</v>
      </c>
      <c r="T24" s="49">
        <f>IF(T$18-F$18&lt;=$E$16,F$21/$E$16,0)</f>
        <v>0</v>
      </c>
      <c r="U24" s="49">
        <f>IF(U$18-F$18&lt;=$E$16,F$21/$E$16,0)</f>
        <v>0</v>
      </c>
      <c r="V24" s="49">
        <f>IF(V$18-F$18&lt;=$E$16,F$21/$E$16,0)</f>
        <v>0</v>
      </c>
      <c r="W24" s="49"/>
      <c r="X24" s="49"/>
      <c r="Y24" s="49"/>
    </row>
    <row r="25" spans="2:41" x14ac:dyDescent="0.3">
      <c r="D25" s="34" t="s">
        <v>14</v>
      </c>
      <c r="E25" s="48">
        <f t="shared" si="6"/>
        <v>156.78646632141604</v>
      </c>
      <c r="F25" s="49"/>
      <c r="G25" s="49"/>
      <c r="H25" s="49">
        <f>IF(H$18-G$18&lt;=$E$16,G$21/$E$16,0)</f>
        <v>35.717328000000002</v>
      </c>
      <c r="I25" s="49">
        <f>IF(I$18-G$18&lt;=$E$16,G$21/$E$16,0)</f>
        <v>35.717328000000002</v>
      </c>
      <c r="J25" s="49">
        <f>IF(J$18-G$18&lt;=$E$16,G$21/$E$16,0)</f>
        <v>35.717328000000002</v>
      </c>
      <c r="K25" s="49">
        <f>IF(K$18-G$18&lt;=$E$16,G$21/$E$16,0)</f>
        <v>35.717328000000002</v>
      </c>
      <c r="L25" s="49">
        <f>IF(L$18-G$18&lt;=$E$16,G$21/$E$16,0)</f>
        <v>35.717328000000002</v>
      </c>
      <c r="M25" s="49">
        <f>IF(M$18-G$18&lt;=$E$16,G$21/$E$16,0)</f>
        <v>0</v>
      </c>
      <c r="N25" s="49">
        <f>IF(N$18-G$18&lt;=$E$16,G$21/$E$16,0)</f>
        <v>0</v>
      </c>
      <c r="O25" s="49">
        <f>IF(O$18-G$18&lt;=$E$16,G$21/$E$16,0)</f>
        <v>0</v>
      </c>
      <c r="P25" s="49">
        <f>IF(P$18-G$18&lt;=$E$16,G$21/$E$16,0)</f>
        <v>0</v>
      </c>
      <c r="Q25" s="49">
        <f>IF(Q$18-G$18&lt;=$E$16,G$21/$E$16,0)</f>
        <v>0</v>
      </c>
      <c r="R25" s="49">
        <f>IF(R$18-G$18&lt;=$E$16,G$21/$E$16,0)</f>
        <v>0</v>
      </c>
      <c r="S25" s="49">
        <f>IF(S$18-G$18&lt;=$E$16,G$21/$E$16,0)</f>
        <v>0</v>
      </c>
      <c r="T25" s="49">
        <f>IF(T$18-G$18&lt;=$E$16,G$21/$E$16,0)</f>
        <v>0</v>
      </c>
      <c r="U25" s="49">
        <f>IF(U$18-G$18&lt;=$E$16,G$21/$E$16,0)</f>
        <v>0</v>
      </c>
      <c r="V25" s="49">
        <f>IF(V$18-G$18&lt;=$E$16,G$21/$E$16,0)</f>
        <v>0</v>
      </c>
      <c r="W25" s="49">
        <f>IF(W$18-G$18&lt;=$E$16,G$21/$E$16,0)</f>
        <v>0</v>
      </c>
      <c r="X25" s="49"/>
      <c r="Y25" s="49"/>
    </row>
    <row r="26" spans="2:41" x14ac:dyDescent="0.3">
      <c r="D26" s="34" t="s">
        <v>15</v>
      </c>
      <c r="E26" s="48">
        <f t="shared" si="6"/>
        <v>164.03390787950426</v>
      </c>
      <c r="F26" s="49"/>
      <c r="G26" s="49"/>
      <c r="H26" s="49"/>
      <c r="I26" s="49">
        <f>IF(I$18-H$18&lt;=$E$16,H$21/$E$16,0)</f>
        <v>37.368358559999997</v>
      </c>
      <c r="J26" s="49">
        <f>IF(J$18-H$18&lt;=$E$16,H$21/$E$16,0)</f>
        <v>37.368358559999997</v>
      </c>
      <c r="K26" s="49">
        <f>IF(K$18-H$18&lt;=$E$16,H$21/$E$16,0)</f>
        <v>37.368358559999997</v>
      </c>
      <c r="L26" s="49">
        <f>IF(L$18-H$18&lt;=$E$16,H$21/$E$16,0)</f>
        <v>37.368358559999997</v>
      </c>
      <c r="M26" s="49">
        <f>IF(M$18-H$18&lt;=$E$16,H$21/$E$16,0)</f>
        <v>37.368358559999997</v>
      </c>
      <c r="N26" s="49">
        <f>IF(N$18-H$18&lt;=$E$16,H$21/$E$16,0)</f>
        <v>0</v>
      </c>
      <c r="O26" s="49">
        <f>IF(O$18-H$18&lt;=$E$16,H$21/$E$16,0)</f>
        <v>0</v>
      </c>
      <c r="P26" s="49">
        <f>IF(P$18-H$18&lt;=$E$16,H$21/$E$16,0)</f>
        <v>0</v>
      </c>
      <c r="Q26" s="49">
        <f>IF(Q$18-H$18&lt;=$E$16,H$21/$E$16,0)</f>
        <v>0</v>
      </c>
      <c r="R26" s="49">
        <f>IF(R$18-H$18&lt;=$E$16,H$21/$E$16,0)</f>
        <v>0</v>
      </c>
      <c r="S26" s="49">
        <f>IF(S$18-H$18&lt;=$E$16,H$21/$E$16,0)</f>
        <v>0</v>
      </c>
      <c r="T26" s="49">
        <f>IF(T$18-H$18&lt;=$E$16,H$21/$E$16,0)</f>
        <v>0</v>
      </c>
      <c r="U26" s="49">
        <f>IF(U$18-H$18&lt;=$E$16,H$21/$E$16,0)</f>
        <v>0</v>
      </c>
      <c r="V26" s="49">
        <f>IF(V$18-H$18&lt;=$E$16,H$21/$E$16,0)</f>
        <v>0</v>
      </c>
      <c r="W26" s="49">
        <f>IF(W$18-H$18&lt;=$E$16,H$21/$E$16,0)</f>
        <v>0</v>
      </c>
      <c r="X26" s="49">
        <f>IF(X$18-H$18&lt;=$E$16,H$21/$E$16,0)</f>
        <v>0</v>
      </c>
      <c r="Y26" s="49"/>
    </row>
    <row r="27" spans="2:41" x14ac:dyDescent="0.3">
      <c r="D27" s="34" t="s">
        <v>16</v>
      </c>
      <c r="E27" s="48">
        <f t="shared" si="6"/>
        <v>171.63188453351674</v>
      </c>
      <c r="F27" s="49"/>
      <c r="G27" s="49"/>
      <c r="H27" s="49"/>
      <c r="I27" s="49"/>
      <c r="J27" s="49">
        <f>IF(J$18-I$18&lt;=$E$16,I$21/$E$16,0)</f>
        <v>39.099244079999998</v>
      </c>
      <c r="K27" s="49">
        <f>IF(K$18-I$18&lt;=$E$16,I$21/$E$16,0)</f>
        <v>39.099244079999998</v>
      </c>
      <c r="L27" s="49">
        <f>IF(L$18-I$18&lt;=$E$16,I$21/$E$16,0)</f>
        <v>39.099244079999998</v>
      </c>
      <c r="M27" s="49">
        <f>IF(M$18-I$18&lt;=$E$16,I$21/$E$16,0)</f>
        <v>39.099244079999998</v>
      </c>
      <c r="N27" s="49">
        <f>IF(N$18-I$18&lt;=$E$16,I$21/$E$16,0)</f>
        <v>39.099244079999998</v>
      </c>
      <c r="O27" s="49">
        <f>IF(O$18-I$18&lt;=$E$16,I$21/$E$16,0)</f>
        <v>0</v>
      </c>
      <c r="P27" s="49">
        <f>IF(P$18-I$18&lt;=$E$16,I$21/$E$16,0)</f>
        <v>0</v>
      </c>
      <c r="Q27" s="49">
        <f>IF(Q$18-I$18&lt;=$E$16,I$21/$E$16,0)</f>
        <v>0</v>
      </c>
      <c r="R27" s="49">
        <f>IF(R$18-I$18&lt;=$E$16,I$21/$E$16,0)</f>
        <v>0</v>
      </c>
      <c r="S27" s="49">
        <f>IF(S$18-I$18&lt;=$E$16,I$21/$E$16,0)</f>
        <v>0</v>
      </c>
      <c r="T27" s="49">
        <f>IF(T$18-I$18&lt;=$E$16,I$21/$E$16,0)</f>
        <v>0</v>
      </c>
      <c r="U27" s="49">
        <f>IF(U$18-I$18&lt;=$E$16,I$21/$E$16,0)</f>
        <v>0</v>
      </c>
      <c r="V27" s="49">
        <f>IF(V$18-I$18&lt;=$E$16,I$21/$E$16,0)</f>
        <v>0</v>
      </c>
      <c r="W27" s="49">
        <f>IF(W$18-I$18&lt;=$E$16,I$21/$E$16,0)</f>
        <v>0</v>
      </c>
      <c r="X27" s="49">
        <f>IF(X$18-I$18&lt;=$E$16,I$21/$E$16,0)</f>
        <v>0</v>
      </c>
      <c r="Y27" s="49">
        <f>IF(Y$18-I$18&lt;=$E$16,I$21/$E$16,0)</f>
        <v>0</v>
      </c>
    </row>
    <row r="28" spans="2:41" x14ac:dyDescent="0.3">
      <c r="D28" s="51" t="s">
        <v>17</v>
      </c>
      <c r="E28" s="52">
        <f t="shared" si="6"/>
        <v>179.59768552322282</v>
      </c>
      <c r="F28" s="53"/>
      <c r="G28" s="53"/>
      <c r="H28" s="53"/>
      <c r="I28" s="53"/>
      <c r="J28" s="53"/>
      <c r="K28" s="49">
        <f>IF(K$18-J$18&lt;=$E$16,J$21/$E$16,0)</f>
        <v>40.913923199999999</v>
      </c>
      <c r="L28" s="49">
        <f>IF(L$18-J$18&lt;=$E$16,J$21/$E$16,0)</f>
        <v>40.913923199999999</v>
      </c>
      <c r="M28" s="49">
        <f>IF(M$18-J$18&lt;=$E$16,J$21/$E$16,0)</f>
        <v>40.913923199999999</v>
      </c>
      <c r="N28" s="49">
        <f>IF(N$18-J$18&lt;=$E$16,J$21/$E$16,0)</f>
        <v>40.913923199999999</v>
      </c>
      <c r="O28" s="49">
        <f>IF(O$18-J$18&lt;=$E$16,J$21/$E$16,0)</f>
        <v>40.913923199999999</v>
      </c>
      <c r="P28" s="49">
        <f>IF(P$18-J$18&lt;=$E$16,J$21/$E$16,0)</f>
        <v>0</v>
      </c>
      <c r="Q28" s="49">
        <f>IF(Q$18-J$18&lt;=$E$16,J$21/$E$16,0)</f>
        <v>0</v>
      </c>
      <c r="R28" s="49">
        <f>IF(R$18-J$18&lt;=$E$16,J$21/$E$16,0)</f>
        <v>0</v>
      </c>
      <c r="S28" s="49">
        <f>IF(S$18-J$18&lt;=$E$16,J$21/$E$16,0)</f>
        <v>0</v>
      </c>
      <c r="T28" s="49">
        <f>IF(T$18-J$18&lt;=$E$16,J$21/$E$16,0)</f>
        <v>0</v>
      </c>
      <c r="U28" s="49">
        <f>IF(U$18-J$18&lt;=$E$16,J$21/$E$16,0)</f>
        <v>0</v>
      </c>
      <c r="V28" s="49">
        <f>IF(V$18-J$18&lt;=$E$16,J$21/$E$16,0)</f>
        <v>0</v>
      </c>
      <c r="W28" s="49">
        <f>IF(W$18-J$18&lt;=$E$16,J$21/$E$16,0)</f>
        <v>0</v>
      </c>
      <c r="X28" s="49">
        <f>IF(X$18-J$18&lt;=$E$16,J$21/$E$16,0)</f>
        <v>0</v>
      </c>
      <c r="Y28" s="49">
        <f>IF(Y$18-J$18&lt;=$E$16,J$21/$E$16,0)</f>
        <v>0</v>
      </c>
      <c r="Z28" s="49">
        <f>IF(Z$18-J$18&lt;=$E$16,J$21/$E$16,0)</f>
        <v>0</v>
      </c>
    </row>
    <row r="29" spans="2:41" x14ac:dyDescent="0.3">
      <c r="D29" s="51" t="s">
        <v>22</v>
      </c>
      <c r="E29" s="52">
        <f t="shared" si="6"/>
        <v>183.1896392336873</v>
      </c>
      <c r="F29" s="53"/>
      <c r="G29" s="53"/>
      <c r="H29" s="53"/>
      <c r="I29" s="53"/>
      <c r="J29" s="53"/>
      <c r="K29" s="42"/>
      <c r="L29" s="49">
        <f>IF(L$18-K$18&lt;=$E$16,K$21/$E$16,0)</f>
        <v>41.732201663999994</v>
      </c>
      <c r="M29" s="49">
        <f>IF(M$18-K$18&lt;=$E$16,K$21/$E$16,0)</f>
        <v>41.732201663999994</v>
      </c>
      <c r="N29" s="49">
        <f>IF(N$18-K$18&lt;=$E$16,K$21/$E$16,0)</f>
        <v>41.732201663999994</v>
      </c>
      <c r="O29" s="49">
        <f>IF(O$18-K$18&lt;=$E$16,K$21/$E$16,0)</f>
        <v>41.732201663999994</v>
      </c>
      <c r="P29" s="49">
        <f>IF(P$18-K$18&lt;=$E$16,K$21/$E$16,0)</f>
        <v>41.732201663999994</v>
      </c>
      <c r="Q29" s="49">
        <f>IF(Q$18-K$18&lt;=$E$16,K$21/$E$16,0)</f>
        <v>0</v>
      </c>
      <c r="R29" s="49">
        <f>IF(R$18-K$18&lt;=$E$16,K$21/$E$16,0)</f>
        <v>0</v>
      </c>
      <c r="S29" s="49">
        <f>IF(S$18-K$18&lt;=$E$16,K$21/$E$16,0)</f>
        <v>0</v>
      </c>
      <c r="T29" s="49">
        <f>IF(T$18-K$18&lt;=$E$16,K$21/$E$16,0)</f>
        <v>0</v>
      </c>
      <c r="U29" s="49">
        <f>IF(U$18-K$18&lt;=$E$16,K$21/$E$16,0)</f>
        <v>0</v>
      </c>
      <c r="V29" s="49">
        <f>IF(V$18-K$18&lt;=$E$16,K$21/$E$16,0)</f>
        <v>0</v>
      </c>
      <c r="W29" s="49">
        <f>IF(W$18-K$18&lt;=$E$16,K$21/$E$16,0)</f>
        <v>0</v>
      </c>
      <c r="X29" s="49">
        <f>IF(X$18-K$18&lt;=$E$16,K$21/$E$16,0)</f>
        <v>0</v>
      </c>
      <c r="Y29" s="49">
        <f>IF(Y$18-K$18&lt;=$E$16,K$21/$E$16,0)</f>
        <v>0</v>
      </c>
      <c r="Z29" s="49">
        <f>IF(Z$18-K$18&lt;=$E$16,K$21/$E$16,0)</f>
        <v>0</v>
      </c>
      <c r="AA29" s="49">
        <f>IF(AA$18-K$18&lt;=$E$16,K$21/$E$16,0)</f>
        <v>0</v>
      </c>
    </row>
    <row r="30" spans="2:41" x14ac:dyDescent="0.3">
      <c r="D30" s="51" t="s">
        <v>23</v>
      </c>
      <c r="E30" s="52">
        <f t="shared" si="6"/>
        <v>186.85343201836102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42.566845697279994</v>
      </c>
      <c r="N30" s="49">
        <f>IF(N$18-L$18&lt;=$E$16,L$21/$E$16,0)</f>
        <v>42.566845697279994</v>
      </c>
      <c r="O30" s="49">
        <f>IF(O$18-L$18&lt;=$E$16,L$21/$E$16,0)</f>
        <v>42.566845697279994</v>
      </c>
      <c r="P30" s="49">
        <f>IF(P$18-L$18&lt;=$E$16,L$21/$E$16,0)</f>
        <v>42.566845697279994</v>
      </c>
      <c r="Q30" s="49">
        <f>IF(Q$18-L$18&lt;=$E$16,L$21/$E$16,0)</f>
        <v>42.566845697279994</v>
      </c>
      <c r="R30" s="49">
        <f>IF(R$18-L$18&lt;=$E$16,L$21/$E$16,0)</f>
        <v>0</v>
      </c>
      <c r="S30" s="49">
        <f>IF(S$18-L$18&lt;=$E$16,L$21/$E$16,0)</f>
        <v>0</v>
      </c>
      <c r="T30" s="49">
        <f>IF(T$18-L$18&lt;=$E$16,L$21/$E$16,0)</f>
        <v>0</v>
      </c>
      <c r="U30" s="49">
        <f>IF(U$18-L$18&lt;=$E$16,L$21/$E$16,0)</f>
        <v>0</v>
      </c>
      <c r="V30" s="49">
        <f>IF(V$18-L$18&lt;=$E$16,L$21/$E$16,0)</f>
        <v>0</v>
      </c>
      <c r="W30" s="49">
        <f>IF(W$18-L$18&lt;=$E$16,L$21/$E$16,0)</f>
        <v>0</v>
      </c>
      <c r="X30" s="49">
        <f>IF(X$18-L$18&lt;=$E$16,L$21/$E$16,0)</f>
        <v>0</v>
      </c>
      <c r="Y30" s="49">
        <f>IF(Y$18-L$18&lt;=$E$16,L$21/$E$16,0)</f>
        <v>0</v>
      </c>
      <c r="Z30" s="49">
        <f>IF(Z$18-L$18&lt;=$E$16,L$21/$E$16,0)</f>
        <v>0</v>
      </c>
      <c r="AA30" s="49">
        <f>IF(AA$18-L$18&lt;=$E$16,L$21/$E$16,0)</f>
        <v>0</v>
      </c>
      <c r="AB30" s="49">
        <f>IF(AB$18-L$18&lt;=$E$16,L$21/$E$16,0)</f>
        <v>0</v>
      </c>
    </row>
    <row r="31" spans="2:41" x14ac:dyDescent="0.3">
      <c r="D31" s="51" t="s">
        <v>24</v>
      </c>
      <c r="E31" s="52">
        <f t="shared" si="6"/>
        <v>190.59050065872825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43.418182611225596</v>
      </c>
      <c r="O31" s="49">
        <f>IF(O$18-M$18&lt;=$E$16,M$21/$E$16,0)</f>
        <v>43.418182611225596</v>
      </c>
      <c r="P31" s="49">
        <f>IF(P$18-M$18&lt;=$E$16,M$21/$E$16,0)</f>
        <v>43.418182611225596</v>
      </c>
      <c r="Q31" s="49">
        <f>IF(Q$18-M$18&lt;=$E$16,M$21/$E$16,0)</f>
        <v>43.418182611225596</v>
      </c>
      <c r="R31" s="49">
        <f>IF(R$18-M$18&lt;=$E$16,M$21/$E$16,0)</f>
        <v>43.418182611225596</v>
      </c>
      <c r="S31" s="49">
        <f>IF(S$18-M$18&lt;=$E$16,M$21/$E$16,0)</f>
        <v>0</v>
      </c>
      <c r="T31" s="49">
        <f>IF(T$18-M$18&lt;=$E$16,M$21/$E$16,0)</f>
        <v>0</v>
      </c>
      <c r="U31" s="49">
        <f>IF(U$18-M$18&lt;=$E$16,M$21/$E$16,0)</f>
        <v>0</v>
      </c>
      <c r="V31" s="49">
        <f>IF(V$18-M$18&lt;=$E$16,M$21/$E$16,0)</f>
        <v>0</v>
      </c>
      <c r="W31" s="49">
        <f>IF(W$18-M$18&lt;=$E$16,M$21/$E$16,0)</f>
        <v>0</v>
      </c>
      <c r="X31" s="49">
        <f>IF(X$18-M$18&lt;=$E$16,M$21/$E$16,0)</f>
        <v>0</v>
      </c>
      <c r="Y31" s="49">
        <f>IF(Y$18-M$18&lt;=$E$16,M$21/$E$16,0)</f>
        <v>0</v>
      </c>
      <c r="Z31" s="49">
        <f>IF(Z$18-M$18&lt;=$E$16,M$21/$E$16,0)</f>
        <v>0</v>
      </c>
      <c r="AA31" s="49">
        <f>IF(AA$18-M$18&lt;=$E$16,M$21/$E$16,0)</f>
        <v>0</v>
      </c>
      <c r="AB31" s="49">
        <f>IF(AB$18-M$18&lt;=$E$16,M$21/$E$16,0)</f>
        <v>0</v>
      </c>
      <c r="AC31" s="49">
        <f>IF(AC$18-M$18&lt;=$E$16,M$21/$E$16,0)</f>
        <v>0</v>
      </c>
    </row>
    <row r="32" spans="2:41" x14ac:dyDescent="0.3">
      <c r="D32" s="51" t="s">
        <v>25</v>
      </c>
      <c r="E32" s="52">
        <f t="shared" si="6"/>
        <v>194.40231067190285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44.286546263450113</v>
      </c>
      <c r="P32" s="49">
        <f>IF(P$18-N$18&lt;=$E$16,N$21/$E$16,0)</f>
        <v>44.286546263450113</v>
      </c>
      <c r="Q32" s="49">
        <f>IF(Q$18-N$18&lt;=$E$16,N$21/$E$16,0)</f>
        <v>44.286546263450113</v>
      </c>
      <c r="R32" s="49">
        <f>IF(R$18-N$18&lt;=$E$16,N$21/$E$16,0)</f>
        <v>44.286546263450113</v>
      </c>
      <c r="S32" s="49">
        <f>IF(S$18-N$18&lt;=$E$16,N$21/$E$16,0)</f>
        <v>44.286546263450113</v>
      </c>
      <c r="T32" s="49">
        <f>IF(T$18-N$18&lt;=$E$16,N$21/$E$16,0)</f>
        <v>0</v>
      </c>
      <c r="U32" s="49">
        <f>IF(U$18-N$18&lt;=$E$16,N$21/$E$16,0)</f>
        <v>0</v>
      </c>
      <c r="V32" s="49">
        <f>IF(V$18-N$18&lt;=$E$16,N$21/$E$16,0)</f>
        <v>0</v>
      </c>
      <c r="W32" s="49">
        <f>IF(W$18-N$18&lt;=$E$16,N$21/$E$16,0)</f>
        <v>0</v>
      </c>
      <c r="X32" s="49">
        <f>IF(X$18-N$18&lt;=$E$16,N$21/$E$16,0)</f>
        <v>0</v>
      </c>
      <c r="Y32" s="49">
        <f>IF(Y$18-N$18&lt;=$E$16,N$21/$E$16,0)</f>
        <v>0</v>
      </c>
      <c r="Z32" s="49">
        <f>IF(Z$18-N$18&lt;=$E$16,N$21/$E$16,0)</f>
        <v>0</v>
      </c>
      <c r="AA32" s="49">
        <f>IF(AA$18-N$18&lt;=$E$16,N$21/$E$16,0)</f>
        <v>0</v>
      </c>
      <c r="AB32" s="49">
        <f>IF(AB$18-N$18&lt;=$E$16,N$21/$E$16,0)</f>
        <v>0</v>
      </c>
      <c r="AC32" s="49">
        <f>IF(AC$18-N$18&lt;=$E$16,N$21/$E$16,0)</f>
        <v>0</v>
      </c>
      <c r="AD32" s="49">
        <f>IF(AD$18-N$18&lt;=$E$16,N$21/$E$16,0)</f>
        <v>0</v>
      </c>
    </row>
    <row r="33" spans="2:41" x14ac:dyDescent="0.3">
      <c r="D33" s="51" t="s">
        <v>26</v>
      </c>
      <c r="E33" s="52">
        <f t="shared" si="6"/>
        <v>198.29035688534091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45.172277188719121</v>
      </c>
      <c r="Q33" s="49">
        <f>IF(Q$18-O$18&lt;=$E$16,O$21/$E$16,0)</f>
        <v>45.172277188719121</v>
      </c>
      <c r="R33" s="49">
        <f>IF(R$18-O$18&lt;=$E$16,O$21/$E$16,0)</f>
        <v>45.172277188719121</v>
      </c>
      <c r="S33" s="49">
        <f>IF(S$18-O$18&lt;=$E$16,O$21/$E$16,0)</f>
        <v>45.172277188719121</v>
      </c>
      <c r="T33" s="49">
        <f>IF(T$18-O$18&lt;=$E$16,O$21/$E$16,0)</f>
        <v>45.172277188719121</v>
      </c>
      <c r="U33" s="49">
        <f>IF(U$18-O$18&lt;=$E$16,O$21/$E$16,0)</f>
        <v>0</v>
      </c>
      <c r="V33" s="49">
        <f>IF(V$18-O$18&lt;=$E$16,O$21/$E$16,0)</f>
        <v>0</v>
      </c>
      <c r="W33" s="49">
        <f>IF(W$18-O$18&lt;=$E$16,O$21/$E$16,0)</f>
        <v>0</v>
      </c>
      <c r="X33" s="49">
        <f>IF(X$18-O$18&lt;=$E$16,O$21/$E$16,0)</f>
        <v>0</v>
      </c>
      <c r="Y33" s="49">
        <f>IF(Y$18-O$18&lt;=$E$16,O$21/$E$16,0)</f>
        <v>0</v>
      </c>
      <c r="Z33" s="49">
        <f>IF(Z$18-O$18&lt;=$E$16,O$21/$E$16,0)</f>
        <v>0</v>
      </c>
      <c r="AA33" s="49">
        <f>IF(AA$18-O$18&lt;=$E$16,O$21/$E$16,0)</f>
        <v>0</v>
      </c>
      <c r="AB33" s="49">
        <f>IF(AB$18-O$18&lt;=$E$16,O$21/$E$16,0)</f>
        <v>0</v>
      </c>
      <c r="AC33" s="49">
        <f>IF(AC$18-O$18&lt;=$E$16,O$21/$E$16,0)</f>
        <v>0</v>
      </c>
      <c r="AD33" s="49">
        <f>IF(AD$18-O$18&lt;=$E$16,O$21/$E$16,0)</f>
        <v>0</v>
      </c>
      <c r="AE33" s="49">
        <f>IF(AE$18-O$18&lt;=$E$16,O$21/$E$16,0)</f>
        <v>0</v>
      </c>
    </row>
    <row r="34" spans="2:41" x14ac:dyDescent="0.3">
      <c r="D34" s="51" t="s">
        <v>27</v>
      </c>
      <c r="E34" s="52">
        <f t="shared" si="6"/>
        <v>202.25616402304775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46.075722732493503</v>
      </c>
      <c r="R34" s="49">
        <f>IF(R$18-P$18&lt;=$E$16,P$21/$E$16,0)</f>
        <v>46.075722732493503</v>
      </c>
      <c r="S34" s="49">
        <f>IF(S$18-P$18&lt;=$E$16,P$21/$E$16,0)</f>
        <v>46.075722732493503</v>
      </c>
      <c r="T34" s="49">
        <f>IF(T$18-P$18&lt;=$E$16,P$21/$E$16,0)</f>
        <v>46.075722732493503</v>
      </c>
      <c r="U34" s="49">
        <f>IF(U$18-P$18&lt;=$E$16,P$21/$E$16,0)</f>
        <v>46.075722732493503</v>
      </c>
      <c r="V34" s="49">
        <f>IF(V$18-P$18&lt;=$E$16,P$21/$E$16,0)</f>
        <v>0</v>
      </c>
      <c r="W34" s="49">
        <f>IF(W$18-P$18&lt;=$E$16,P$21/$E$16,0)</f>
        <v>0</v>
      </c>
      <c r="X34" s="49">
        <f>IF(X$18-P$18&lt;=$E$16,P$21/$E$16,0)</f>
        <v>0</v>
      </c>
      <c r="Y34" s="49">
        <f>IF(Y$18-P$18&lt;=$E$16,P$21/$E$16,0)</f>
        <v>0</v>
      </c>
      <c r="Z34" s="49">
        <f>IF(Z$18-P$18&lt;=$E$16,P$21/$E$16,0)</f>
        <v>0</v>
      </c>
      <c r="AA34" s="49">
        <f>IF(AA$18-P$18&lt;=$E$16,P$21/$E$16,0)</f>
        <v>0</v>
      </c>
      <c r="AB34" s="49">
        <f>IF(AB$18-P$18&lt;=$E$16,P$21/$E$16,0)</f>
        <v>0</v>
      </c>
      <c r="AC34" s="49">
        <f>IF(AC$18-P$18&lt;=$E$16,P$21/$E$16,0)</f>
        <v>0</v>
      </c>
      <c r="AD34" s="49">
        <f>IF(AD$18-P$18&lt;=$E$16,P$21/$E$16,0)</f>
        <v>0</v>
      </c>
      <c r="AE34" s="49">
        <f>IF(AE$18-P$18&lt;=$E$16,P$21/$E$16,0)</f>
        <v>0</v>
      </c>
      <c r="AF34" s="49">
        <f>IF(AF$18-P$18&lt;=$E$16,P$21/$E$16,0)</f>
        <v>0</v>
      </c>
    </row>
    <row r="35" spans="2:41" x14ac:dyDescent="0.3">
      <c r="D35" s="51" t="s">
        <v>28</v>
      </c>
      <c r="E35" s="52">
        <f t="shared" si="6"/>
        <v>206.3012873035087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46.997237187143369</v>
      </c>
      <c r="S35" s="49">
        <f>IF(S$18-Q$18&lt;=$E$16,Q$21/$E$16,0)</f>
        <v>46.997237187143369</v>
      </c>
      <c r="T35" s="49">
        <f>IF(T$18-Q$18&lt;=$E$16,Q$21/$E$16,0)</f>
        <v>46.997237187143369</v>
      </c>
      <c r="U35" s="49">
        <f>IF(U$18-Q$18&lt;=$E$16,Q$21/$E$16,0)</f>
        <v>46.997237187143369</v>
      </c>
      <c r="V35" s="49">
        <f>IF(V$18-Q$18&lt;=$E$16,Q$21/$E$16,0)</f>
        <v>46.997237187143369</v>
      </c>
      <c r="W35" s="49">
        <f>IF(W$18-Q$18&lt;=$E$16,Q$21/$E$16,0)</f>
        <v>0</v>
      </c>
      <c r="X35" s="49">
        <f>IF(X$18-Q$18&lt;=$E$16,Q$21/$E$16,0)</f>
        <v>0</v>
      </c>
      <c r="Y35" s="49">
        <f>IF(Y$18-Q$18&lt;=$E$16,Q$21/$E$16,0)</f>
        <v>0</v>
      </c>
      <c r="Z35" s="49">
        <f>IF(Z$18-Q$18&lt;=$E$16,Q$21/$E$16,0)</f>
        <v>0</v>
      </c>
      <c r="AA35" s="49">
        <f>IF(AA$18-Q$18&lt;=$E$16,Q$21/$E$16,0)</f>
        <v>0</v>
      </c>
      <c r="AB35" s="49">
        <f>IF(AB$18-Q$18&lt;=$E$16,Q$21/$E$16,0)</f>
        <v>0</v>
      </c>
      <c r="AC35" s="49">
        <f>IF(AC$18-Q$18&lt;=$E$16,Q$21/$E$16,0)</f>
        <v>0</v>
      </c>
      <c r="AD35" s="49">
        <f>IF(AD$18-Q$18&lt;=$E$16,Q$21/$E$16,0)</f>
        <v>0</v>
      </c>
      <c r="AE35" s="49">
        <f>IF(AE$18-Q$18&lt;=$E$16,Q$21/$E$16,0)</f>
        <v>0</v>
      </c>
      <c r="AF35" s="49">
        <f>IF(AF$18-Q$18&lt;=$E$16,Q$21/$E$16,0)</f>
        <v>0</v>
      </c>
      <c r="AG35" s="49">
        <f>IF(AG$18-Q$18&lt;=$E$16,Q$21/$E$16,0)</f>
        <v>0</v>
      </c>
    </row>
    <row r="36" spans="2:41" x14ac:dyDescent="0.3">
      <c r="D36" s="51" t="s">
        <v>29</v>
      </c>
      <c r="E36" s="52">
        <f t="shared" si="6"/>
        <v>210.42731304957886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47.93718193088624</v>
      </c>
      <c r="T36" s="49">
        <f>IF(T$18-R$18&lt;=$E$16,R$21/$E$16,0)</f>
        <v>47.93718193088624</v>
      </c>
      <c r="U36" s="49">
        <f>IF(U$18-R$18&lt;=$E$16,R$21/$E$16,0)</f>
        <v>47.93718193088624</v>
      </c>
      <c r="V36" s="49">
        <f>IF(V$18-R$18&lt;=$E$16,R$21/$E$16,0)</f>
        <v>47.93718193088624</v>
      </c>
      <c r="W36" s="49">
        <f>IF(W$18-R$18&lt;=$E$16,R$21/$E$16,0)</f>
        <v>47.93718193088624</v>
      </c>
      <c r="X36" s="49">
        <f>IF(X$18-R$18&lt;=$E$16,R$21/$E$16,0)</f>
        <v>0</v>
      </c>
      <c r="Y36" s="49">
        <f>IF(Y$18-R$18&lt;=$E$16,R$21/$E$16,0)</f>
        <v>0</v>
      </c>
      <c r="Z36" s="49">
        <f>IF(Z$18-R$18&lt;=$E$16,R$21/$E$16,0)</f>
        <v>0</v>
      </c>
      <c r="AA36" s="49">
        <f>IF(AA$18-R$18&lt;=$E$16,R$21/$E$16,0)</f>
        <v>0</v>
      </c>
      <c r="AB36" s="49">
        <f>IF(AB$18-R$18&lt;=$E$16,R$21/$E$16,0)</f>
        <v>0</v>
      </c>
      <c r="AC36" s="49">
        <f>IF(AC$18-R$18&lt;=$E$16,R$21/$E$16,0)</f>
        <v>0</v>
      </c>
      <c r="AD36" s="49">
        <f>IF(AD$18-R$18&lt;=$E$16,R$21/$E$16,0)</f>
        <v>0</v>
      </c>
      <c r="AE36" s="49">
        <f>IF(AE$18-R$18&lt;=$E$16,R$21/$E$16,0)</f>
        <v>0</v>
      </c>
      <c r="AF36" s="49">
        <f>IF(AF$18-R$18&lt;=$E$16,R$21/$E$16,0)</f>
        <v>0</v>
      </c>
      <c r="AG36" s="49">
        <f>IF(AG$18-R$18&lt;=$E$16,R$21/$E$16,0)</f>
        <v>0</v>
      </c>
      <c r="AH36" s="49">
        <f>IF(AH$18-R$18&lt;=$E$16,R$21/$E$16,0)</f>
        <v>0</v>
      </c>
    </row>
    <row r="37" spans="2:41" x14ac:dyDescent="0.3">
      <c r="D37" s="51" t="s">
        <v>30</v>
      </c>
      <c r="E37" s="52">
        <f t="shared" si="6"/>
        <v>214.63585931057045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48.895925569503966</v>
      </c>
      <c r="U37" s="49">
        <f>IF(U$18-S$18&lt;=$E$16,S$21/$E$16,0)</f>
        <v>48.895925569503966</v>
      </c>
      <c r="V37" s="49">
        <f>IF(V$18-S$18&lt;=$E$16,S$21/$E$16,0)</f>
        <v>48.895925569503966</v>
      </c>
      <c r="W37" s="49">
        <f>IF(W$18-S$18&lt;=$E$16,S$21/$E$16,0)</f>
        <v>48.895925569503966</v>
      </c>
      <c r="X37" s="49">
        <f>IF(X$18-S$18&lt;=$E$16,S$21/$E$16,0)</f>
        <v>48.895925569503966</v>
      </c>
      <c r="Y37" s="49">
        <f>IF(Y$18-S$18&lt;=$E$16,S$21/$E$16,0)</f>
        <v>0</v>
      </c>
      <c r="Z37" s="49">
        <f>IF(Z$18-S$18&lt;=$E$16,S$21/$E$16,0)</f>
        <v>0</v>
      </c>
      <c r="AA37" s="49">
        <f>IF(AA$18-S$18&lt;=$E$16,S$21/$E$16,0)</f>
        <v>0</v>
      </c>
      <c r="AB37" s="49">
        <f>IF(AB$18-S$18&lt;=$E$16,S$21/$E$16,0)</f>
        <v>0</v>
      </c>
      <c r="AC37" s="49">
        <f>IF(AC$18-S$18&lt;=$E$16,S$21/$E$16,0)</f>
        <v>0</v>
      </c>
      <c r="AD37" s="49">
        <f>IF(AD$18-S$18&lt;=$E$16,S$21/$E$16,0)</f>
        <v>0</v>
      </c>
      <c r="AE37" s="49">
        <f>IF(AE$18-S$18&lt;=$E$16,S$21/$E$16,0)</f>
        <v>0</v>
      </c>
      <c r="AF37" s="49">
        <f>IF(AF$18-S$18&lt;=$E$16,S$21/$E$16,0)</f>
        <v>0</v>
      </c>
      <c r="AG37" s="49">
        <f>IF(AG$18-S$18&lt;=$E$16,S$21/$E$16,0)</f>
        <v>0</v>
      </c>
      <c r="AH37" s="49">
        <f>IF(AH$18-S$18&lt;=$E$16,S$21/$E$16,0)</f>
        <v>0</v>
      </c>
      <c r="AI37" s="49">
        <f>IF(AI$18-S$18&lt;=$E$16,S$21/$E$16,0)</f>
        <v>0</v>
      </c>
    </row>
    <row r="38" spans="2:41" x14ac:dyDescent="0.3">
      <c r="D38" s="51" t="s">
        <v>31</v>
      </c>
      <c r="E38" s="52">
        <f t="shared" si="6"/>
        <v>218.92857649678189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49.873844080894045</v>
      </c>
      <c r="V38" s="49">
        <f>IF(V$18-T$18&lt;=$E$16,T$21/$E$16,0)</f>
        <v>49.873844080894045</v>
      </c>
      <c r="W38" s="49">
        <f>IF(W$18-T$18&lt;=$E$16,T$21/$E$16,0)</f>
        <v>49.873844080894045</v>
      </c>
      <c r="X38" s="49">
        <f>IF(X$18-T$18&lt;=$E$16,T$21/$E$16,0)</f>
        <v>49.873844080894045</v>
      </c>
      <c r="Y38" s="49">
        <f>IF(Y$18-T$18&lt;=$E$16,T$21/$E$16,0)</f>
        <v>49.873844080894045</v>
      </c>
      <c r="Z38" s="49">
        <f>IF(Z$18-T$18&lt;=$E$16,T$21/$E$16,0)</f>
        <v>0</v>
      </c>
      <c r="AA38" s="49">
        <f>IF(AA$18-T$18&lt;=$E$16,T$21/$E$16,0)</f>
        <v>0</v>
      </c>
      <c r="AB38" s="49">
        <f>IF(AB$18-T$18&lt;=$E$16,T$21/$E$16,0)</f>
        <v>0</v>
      </c>
      <c r="AC38" s="49">
        <f>IF(AC$18-T$18&lt;=$E$16,T$21/$E$16,0)</f>
        <v>0</v>
      </c>
      <c r="AD38" s="49">
        <f>IF(AD$18-T$18&lt;=$E$16,T$21/$E$16,0)</f>
        <v>0</v>
      </c>
      <c r="AE38" s="49">
        <f>IF(AE$18-T$18&lt;=$E$16,T$21/$E$16,0)</f>
        <v>0</v>
      </c>
      <c r="AF38" s="49">
        <f>IF(AF$18-T$18&lt;=$E$16,T$21/$E$16,0)</f>
        <v>0</v>
      </c>
      <c r="AG38" s="49">
        <f>IF(AG$18-T$18&lt;=$E$16,T$21/$E$16,0)</f>
        <v>0</v>
      </c>
      <c r="AH38" s="49">
        <f>IF(AH$18-T$18&lt;=$E$16,T$21/$E$16,0)</f>
        <v>0</v>
      </c>
      <c r="AI38" s="49">
        <f>IF(AI$18-T$18&lt;=$E$16,T$21/$E$16,0)</f>
        <v>0</v>
      </c>
      <c r="AJ38" s="49">
        <f>IF(AJ$18-T$18&lt;=$E$16,T$21/$E$16,0)</f>
        <v>0</v>
      </c>
    </row>
    <row r="39" spans="2:41" x14ac:dyDescent="0.3">
      <c r="D39" s="51" t="s">
        <v>32</v>
      </c>
      <c r="E39" s="52">
        <f t="shared" si="6"/>
        <v>223.30714802671747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50.871320962511923</v>
      </c>
      <c r="W39" s="49">
        <f>IF(W$18-U$18&lt;=$E$16,U$21/$E$16,0)</f>
        <v>50.871320962511923</v>
      </c>
      <c r="X39" s="49">
        <f>IF(X$18-U$18&lt;=$E$16,U$21/$E$16,0)</f>
        <v>50.871320962511923</v>
      </c>
      <c r="Y39" s="49">
        <f>IF(Y$18-U$18&lt;=$E$16,U$21/$E$16,0)</f>
        <v>50.871320962511923</v>
      </c>
      <c r="Z39" s="49">
        <f>IF(Z$18-U$18&lt;=$E$16,U$21/$E$16,0)</f>
        <v>50.871320962511923</v>
      </c>
      <c r="AA39" s="49">
        <f>IF(AA$18-U$18&lt;=$E$16,U$21/$E$16,0)</f>
        <v>0</v>
      </c>
      <c r="AB39" s="49">
        <f>IF(AB$18-U$18&lt;=$E$16,U$21/$E$16,0)</f>
        <v>0</v>
      </c>
      <c r="AC39" s="49">
        <f>IF(AC$18-U$18&lt;=$E$16,U$21/$E$16,0)</f>
        <v>0</v>
      </c>
      <c r="AD39" s="49">
        <f>IF(AD$18-U$18&lt;=$E$16,U$21/$E$16,0)</f>
        <v>0</v>
      </c>
      <c r="AE39" s="49">
        <f>IF(AE$18-U$18&lt;=$E$16,U$21/$E$16,0)</f>
        <v>0</v>
      </c>
      <c r="AF39" s="49">
        <f>IF(AF$18-U$18&lt;=$E$16,U$21/$E$16,0)</f>
        <v>0</v>
      </c>
      <c r="AG39" s="49">
        <f>IF(AG$18-U$18&lt;=$E$16,U$21/$E$16,0)</f>
        <v>0</v>
      </c>
      <c r="AH39" s="49">
        <f>IF(AH$18-U$18&lt;=$E$16,U$21/$E$16,0)</f>
        <v>0</v>
      </c>
      <c r="AI39" s="49">
        <f>IF(AI$18-U$18&lt;=$E$16,U$21/$E$16,0)</f>
        <v>0</v>
      </c>
      <c r="AJ39" s="49">
        <f>IF(AJ$18-U$18&lt;=$E$16,U$21/$E$16,0)</f>
        <v>0</v>
      </c>
      <c r="AK39" s="49">
        <f>IF(AK$18-U$18&lt;=$E$16,U$21/$E$16,0)</f>
        <v>0</v>
      </c>
    </row>
    <row r="40" spans="2:41" x14ac:dyDescent="0.3">
      <c r="D40" s="51" t="s">
        <v>33</v>
      </c>
      <c r="E40" s="52">
        <f t="shared" si="6"/>
        <v>227.77329098725187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51.888747381762165</v>
      </c>
      <c r="X40" s="49">
        <f>IF(X$18-V$18&lt;=$E$16,V$21/$E$16,0)</f>
        <v>51.888747381762165</v>
      </c>
      <c r="Y40" s="49">
        <f>IF(Y$18-V$18&lt;=$E$16,V$21/$E$16,0)</f>
        <v>51.888747381762165</v>
      </c>
      <c r="Z40" s="49">
        <f>IF(Z$18-V$18&lt;=$E$16,V$21/$E$16,0)</f>
        <v>51.888747381762165</v>
      </c>
      <c r="AA40" s="49">
        <f>IF(AA$18-V$18&lt;=$E$16,V$21/$E$16,0)</f>
        <v>51.888747381762165</v>
      </c>
      <c r="AB40" s="49">
        <f>IF(AB$18-V$18&lt;=$E$16,V$21/$E$16,0)</f>
        <v>0</v>
      </c>
      <c r="AC40" s="49">
        <f>IF(AC$18-V$18&lt;=$E$16,V$21/$E$16,0)</f>
        <v>0</v>
      </c>
      <c r="AD40" s="49">
        <f>IF(AD$18-V$18&lt;=$E$16,V$21/$E$16,0)</f>
        <v>0</v>
      </c>
      <c r="AE40" s="49">
        <f>IF(AE$18-V$18&lt;=$E$16,V$21/$E$16,0)</f>
        <v>0</v>
      </c>
      <c r="AF40" s="49">
        <f>IF(AF$18-V$18&lt;=$E$16,V$21/$E$16,0)</f>
        <v>0</v>
      </c>
      <c r="AG40" s="49">
        <f>IF(AG$18-V$18&lt;=$E$16,V$21/$E$16,0)</f>
        <v>0</v>
      </c>
      <c r="AH40" s="49">
        <f>IF(AH$18-V$18&lt;=$E$16,V$21/$E$16,0)</f>
        <v>0</v>
      </c>
      <c r="AI40" s="49">
        <f>IF(AI$18-V$18&lt;=$E$16,V$21/$E$16,0)</f>
        <v>0</v>
      </c>
      <c r="AJ40" s="49">
        <f>IF(AJ$18-V$18&lt;=$E$16,V$21/$E$16,0)</f>
        <v>0</v>
      </c>
      <c r="AK40" s="49">
        <f>IF(AK$18-V$18&lt;=$E$16,V$21/$E$16,0)</f>
        <v>0</v>
      </c>
      <c r="AL40" s="49">
        <f>IF(AL$18-V$18&lt;=$E$16,V$21/$E$16,0)</f>
        <v>0</v>
      </c>
    </row>
    <row r="41" spans="2:41" x14ac:dyDescent="0.3">
      <c r="D41" s="51" t="s">
        <v>34</v>
      </c>
      <c r="E41" s="52">
        <f t="shared" si="6"/>
        <v>232.32875680699686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52.9265223293974</v>
      </c>
      <c r="Y41" s="49">
        <f>IF(Y$18-W$18&lt;=$E$16,W$21/$E$16,0)</f>
        <v>52.9265223293974</v>
      </c>
      <c r="Z41" s="49">
        <f>IF(Z$18-W$18&lt;=$E$16,W$21/$E$16,0)</f>
        <v>52.9265223293974</v>
      </c>
      <c r="AA41" s="49">
        <f>IF(AA$18-W$18&lt;=$E$16,W$21/$E$16,0)</f>
        <v>52.9265223293974</v>
      </c>
      <c r="AB41" s="49">
        <f>IF(AB$18-W$18&lt;=$E$16,W$21/$E$16,0)</f>
        <v>52.9265223293974</v>
      </c>
      <c r="AC41" s="49">
        <f>IF(AC$18-W$18&lt;=$E$16,W$21/$E$16,0)</f>
        <v>0</v>
      </c>
      <c r="AD41" s="49">
        <f>IF(AD$18-W$18&lt;=$E$16,W$21/$E$16,0)</f>
        <v>0</v>
      </c>
      <c r="AE41" s="49">
        <f>IF(AE$18-W$18&lt;=$E$16,W$21/$E$16,0)</f>
        <v>0</v>
      </c>
      <c r="AF41" s="49">
        <f>IF(AF$18-W$18&lt;=$E$16,W$21/$E$16,0)</f>
        <v>0</v>
      </c>
      <c r="AG41" s="49">
        <f>IF(AG$18-W$18&lt;=$E$16,W$21/$E$16,0)</f>
        <v>0</v>
      </c>
      <c r="AH41" s="49">
        <f>IF(AH$18-W$18&lt;=$E$16,W$21/$E$16,0)</f>
        <v>0</v>
      </c>
      <c r="AI41" s="49">
        <f>IF(AI$18-W$18&lt;=$E$16,W$21/$E$16,0)</f>
        <v>0</v>
      </c>
      <c r="AJ41" s="49">
        <f>IF(AJ$18-W$18&lt;=$E$16,W$21/$E$16,0)</f>
        <v>0</v>
      </c>
      <c r="AK41" s="49">
        <f>IF(AK$18-W$18&lt;=$E$16,W$21/$E$16,0)</f>
        <v>0</v>
      </c>
      <c r="AL41" s="49">
        <f>IF(AL$18-W$18&lt;=$E$16,W$21/$E$16,0)</f>
        <v>0</v>
      </c>
      <c r="AM41" s="49">
        <f>IF(AM$18-W$18&lt;=$E$16,W$21/$E$16,0)</f>
        <v>0</v>
      </c>
    </row>
    <row r="42" spans="2:41" x14ac:dyDescent="0.3">
      <c r="D42" s="51" t="s">
        <v>35</v>
      </c>
      <c r="E42" s="52">
        <f t="shared" si="6"/>
        <v>236.97533194313684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53.985052775985352</v>
      </c>
      <c r="Z42" s="49">
        <f>IF(Z$18-X$18&lt;=$E$16,X$21/$E$16,0)</f>
        <v>53.985052775985352</v>
      </c>
      <c r="AA42" s="49">
        <f>IF(AA$18-X$18&lt;=$E$16,X$21/$E$16,0)</f>
        <v>53.985052775985352</v>
      </c>
      <c r="AB42" s="49">
        <f>IF(AB$18-X$18&lt;=$E$16,X$21/$E$16,0)</f>
        <v>53.985052775985352</v>
      </c>
      <c r="AC42" s="49">
        <f>IF(AC$18-X$18&lt;=$E$16,X$21/$E$16,0)</f>
        <v>53.985052775985352</v>
      </c>
      <c r="AD42" s="49">
        <f>IF(AD$18-X$18&lt;=$E$16,X$21/$E$16,0)</f>
        <v>0</v>
      </c>
      <c r="AE42" s="49">
        <f>IF(AE$18-X$18&lt;=$E$16,X$21/$E$16,0)</f>
        <v>0</v>
      </c>
      <c r="AF42" s="49">
        <f>IF(AF$18-X$18&lt;=$E$16,X$21/$E$16,0)</f>
        <v>0</v>
      </c>
      <c r="AG42" s="49">
        <f>IF(AG$18-X$18&lt;=$E$16,X$21/$E$16,0)</f>
        <v>0</v>
      </c>
      <c r="AH42" s="49">
        <f>IF(AH$18-X$18&lt;=$E$16,X$21/$E$16,0)</f>
        <v>0</v>
      </c>
      <c r="AI42" s="49">
        <f>IF(AI$18-X$18&lt;=$E$16,X$21/$E$16,0)</f>
        <v>0</v>
      </c>
      <c r="AJ42" s="49">
        <f>IF(AJ$18-X$18&lt;=$E$16,X$21/$E$16,0)</f>
        <v>0</v>
      </c>
      <c r="AK42" s="49">
        <f>IF(AK$18-X$18&lt;=$E$16,X$21/$E$16,0)</f>
        <v>0</v>
      </c>
      <c r="AL42" s="49">
        <f>IF(AL$18-X$18&lt;=$E$16,X$21/$E$16,0)</f>
        <v>0</v>
      </c>
      <c r="AM42" s="49">
        <f>IF(AM$18-X$18&lt;=$E$16,X$21/$E$16,0)</f>
        <v>0</v>
      </c>
      <c r="AN42" s="49">
        <f>IF(AN$18-X$18&lt;=$E$16,X$21/$E$16,0)</f>
        <v>0</v>
      </c>
    </row>
    <row r="43" spans="2:41" x14ac:dyDescent="0.3">
      <c r="D43" s="45" t="s">
        <v>36</v>
      </c>
      <c r="E43" s="50">
        <f t="shared" si="6"/>
        <v>241.71483858199957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55.064753831505072</v>
      </c>
      <c r="AA43" s="54">
        <f>IF(AA$18-Y$18&lt;=$E$16,Y$21/$E$16,0)</f>
        <v>55.064753831505072</v>
      </c>
      <c r="AB43" s="54">
        <f>IF(AB$18-Y$18&lt;=$E$16,Y$21/$E$16,0)</f>
        <v>55.064753831505072</v>
      </c>
      <c r="AC43" s="54">
        <f>IF(AC$18-Y$18&lt;=$E$16,Y$21/$E$16,0)</f>
        <v>55.064753831505072</v>
      </c>
      <c r="AD43" s="54">
        <f>IF(AD$18-Y$18&lt;=$E$16,Y$21/$E$16,0)</f>
        <v>55.064753831505072</v>
      </c>
      <c r="AE43" s="54">
        <f>IF(AE$18-Y$18&lt;=$E$16,Y$21/$E$16,0)</f>
        <v>0</v>
      </c>
      <c r="AF43" s="54">
        <f>IF(AF$18-Y$18&lt;=$E$16,Y$21/$E$16,0)</f>
        <v>0</v>
      </c>
      <c r="AG43" s="54">
        <f>IF(AG$18-Y$18&lt;=$E$16,Y$21/$E$16,0)</f>
        <v>0</v>
      </c>
      <c r="AH43" s="54">
        <f>IF(AH$18-Y$18&lt;=$E$16,Y$21/$E$16,0)</f>
        <v>0</v>
      </c>
      <c r="AI43" s="54">
        <f>IF(AI$18-Y$18&lt;=$E$16,Y$21/$E$16,0)</f>
        <v>0</v>
      </c>
      <c r="AJ43" s="54">
        <f>IF(AJ$18-Y$18&lt;=$E$16,Y$21/$E$16,0)</f>
        <v>0</v>
      </c>
      <c r="AK43" s="54">
        <f>IF(AK$18-Y$18&lt;=$E$16,Y$21/$E$16,0)</f>
        <v>0</v>
      </c>
      <c r="AL43" s="54">
        <f>IF(AL$18-Y$18&lt;=$E$16,Y$21/$E$16,0)</f>
        <v>0</v>
      </c>
      <c r="AM43" s="54">
        <f>IF(AM$18-Y$18&lt;=$E$16,Y$21/$E$16,0)</f>
        <v>0</v>
      </c>
      <c r="AN43" s="54">
        <f>IF(AN$18-Y$18&lt;=$E$16,Y$21/$E$16,0)</f>
        <v>0</v>
      </c>
      <c r="AO43" s="54">
        <f>IF(AO$18-Y$18&lt;=$E$16,Y$21/$E$16,0)</f>
        <v>0</v>
      </c>
    </row>
    <row r="44" spans="2:41" x14ac:dyDescent="0.3">
      <c r="D44" s="34" t="s">
        <v>6</v>
      </c>
      <c r="E44" s="48">
        <f t="shared" si="6"/>
        <v>2013.2966482637887</v>
      </c>
      <c r="F44" s="49">
        <f t="shared" ref="F44:S44" si="7">SUM(F24:F43)</f>
        <v>0</v>
      </c>
      <c r="G44" s="49">
        <f t="shared" si="7"/>
        <v>34.142399999999995</v>
      </c>
      <c r="H44" s="49">
        <f t="shared" si="7"/>
        <v>69.85972799999999</v>
      </c>
      <c r="I44" s="49">
        <f t="shared" si="7"/>
        <v>107.22808655999998</v>
      </c>
      <c r="J44" s="49">
        <f t="shared" si="7"/>
        <v>146.32733063999999</v>
      </c>
      <c r="K44" s="49">
        <f t="shared" si="7"/>
        <v>187.24125383999998</v>
      </c>
      <c r="L44" s="49">
        <f t="shared" si="7"/>
        <v>194.83105550400001</v>
      </c>
      <c r="M44" s="49">
        <f t="shared" si="7"/>
        <v>201.68057320128</v>
      </c>
      <c r="N44" s="49">
        <f t="shared" si="7"/>
        <v>207.73039725250561</v>
      </c>
      <c r="O44" s="49">
        <f t="shared" si="7"/>
        <v>212.91769943595571</v>
      </c>
      <c r="P44" s="49">
        <f t="shared" si="7"/>
        <v>217.17605342467482</v>
      </c>
      <c r="Q44" s="49">
        <f t="shared" si="7"/>
        <v>221.51957449316831</v>
      </c>
      <c r="R44" s="49">
        <f t="shared" si="7"/>
        <v>225.94996598303169</v>
      </c>
      <c r="S44" s="49">
        <f t="shared" si="7"/>
        <v>230.46896530269237</v>
      </c>
      <c r="T44" s="49">
        <f>SUM(T24:T43)</f>
        <v>235.07834460874619</v>
      </c>
      <c r="U44" s="49">
        <f t="shared" ref="U44:AO44" si="8">SUM(U24:U43)</f>
        <v>239.77991150092112</v>
      </c>
      <c r="V44" s="49">
        <f t="shared" si="8"/>
        <v>244.57550973093956</v>
      </c>
      <c r="W44" s="49">
        <f t="shared" si="8"/>
        <v>249.46701992555836</v>
      </c>
      <c r="X44" s="49">
        <f t="shared" si="8"/>
        <v>254.45636032406952</v>
      </c>
      <c r="Y44" s="49">
        <f t="shared" si="8"/>
        <v>259.54548753055087</v>
      </c>
      <c r="Z44" s="49">
        <f t="shared" si="8"/>
        <v>264.73639728116194</v>
      </c>
      <c r="AA44" s="49">
        <f t="shared" si="8"/>
        <v>213.86507631864998</v>
      </c>
      <c r="AB44" s="49">
        <f t="shared" si="8"/>
        <v>161.97632893688782</v>
      </c>
      <c r="AC44" s="49">
        <f t="shared" si="8"/>
        <v>109.04980660749042</v>
      </c>
      <c r="AD44" s="49">
        <f t="shared" si="8"/>
        <v>55.064753831505072</v>
      </c>
      <c r="AE44" s="49">
        <f t="shared" si="8"/>
        <v>0</v>
      </c>
      <c r="AF44" s="49">
        <f t="shared" si="8"/>
        <v>0</v>
      </c>
      <c r="AG44" s="49">
        <f t="shared" si="8"/>
        <v>0</v>
      </c>
      <c r="AH44" s="49">
        <f t="shared" si="8"/>
        <v>0</v>
      </c>
      <c r="AI44" s="49">
        <f t="shared" si="8"/>
        <v>0</v>
      </c>
      <c r="AJ44" s="49">
        <f t="shared" si="8"/>
        <v>0</v>
      </c>
      <c r="AK44" s="49">
        <f t="shared" si="8"/>
        <v>0</v>
      </c>
      <c r="AL44" s="49">
        <f t="shared" si="8"/>
        <v>0</v>
      </c>
      <c r="AM44" s="49">
        <f t="shared" si="8"/>
        <v>0</v>
      </c>
      <c r="AN44" s="49">
        <f t="shared" si="8"/>
        <v>0</v>
      </c>
      <c r="AO44" s="49">
        <f t="shared" si="8"/>
        <v>0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45</v>
      </c>
      <c r="E48" s="48">
        <f t="shared" ref="E48:E53" si="10">NPV($E$15,F48:AO48)*(1+$E$15)</f>
        <v>2153.5864457297457</v>
      </c>
      <c r="F48" s="53"/>
      <c r="G48" s="53">
        <f t="shared" ref="G48:AO48" si="11">G44</f>
        <v>34.142399999999995</v>
      </c>
      <c r="H48" s="53">
        <f t="shared" si="11"/>
        <v>69.85972799999999</v>
      </c>
      <c r="I48" s="53">
        <f t="shared" si="11"/>
        <v>107.22808655999998</v>
      </c>
      <c r="J48" s="53">
        <f t="shared" si="11"/>
        <v>146.32733063999999</v>
      </c>
      <c r="K48" s="53">
        <f t="shared" si="11"/>
        <v>187.24125383999998</v>
      </c>
      <c r="L48" s="53">
        <f t="shared" si="11"/>
        <v>194.83105550400001</v>
      </c>
      <c r="M48" s="53">
        <f t="shared" si="11"/>
        <v>201.68057320128</v>
      </c>
      <c r="N48" s="53">
        <f t="shared" si="11"/>
        <v>207.73039725250561</v>
      </c>
      <c r="O48" s="53">
        <f t="shared" si="11"/>
        <v>212.91769943595571</v>
      </c>
      <c r="P48" s="53">
        <f t="shared" si="11"/>
        <v>217.17605342467482</v>
      </c>
      <c r="Q48" s="53">
        <f t="shared" si="11"/>
        <v>221.51957449316831</v>
      </c>
      <c r="R48" s="53">
        <f t="shared" si="11"/>
        <v>225.94996598303169</v>
      </c>
      <c r="S48" s="53">
        <f t="shared" si="11"/>
        <v>230.46896530269237</v>
      </c>
      <c r="T48" s="53">
        <f t="shared" si="11"/>
        <v>235.07834460874619</v>
      </c>
      <c r="U48" s="53">
        <f t="shared" si="11"/>
        <v>239.77991150092112</v>
      </c>
      <c r="V48" s="53">
        <f t="shared" si="11"/>
        <v>244.57550973093956</v>
      </c>
      <c r="W48" s="53">
        <f t="shared" si="11"/>
        <v>249.46701992555836</v>
      </c>
      <c r="X48" s="53">
        <f t="shared" si="11"/>
        <v>254.45636032406952</v>
      </c>
      <c r="Y48" s="53">
        <f t="shared" si="11"/>
        <v>259.54548753055087</v>
      </c>
      <c r="Z48" s="53">
        <f t="shared" si="11"/>
        <v>264.73639728116194</v>
      </c>
      <c r="AA48" s="53">
        <f t="shared" si="11"/>
        <v>213.86507631864998</v>
      </c>
      <c r="AB48" s="53">
        <f t="shared" si="11"/>
        <v>161.97632893688782</v>
      </c>
      <c r="AC48" s="53">
        <f t="shared" si="11"/>
        <v>109.04980660749042</v>
      </c>
      <c r="AD48" s="53">
        <f t="shared" si="11"/>
        <v>55.064753831505072</v>
      </c>
      <c r="AE48" s="53">
        <f t="shared" si="11"/>
        <v>0</v>
      </c>
      <c r="AF48" s="53">
        <f t="shared" si="11"/>
        <v>0</v>
      </c>
      <c r="AG48" s="53">
        <f t="shared" si="11"/>
        <v>0</v>
      </c>
      <c r="AH48" s="53">
        <f t="shared" si="11"/>
        <v>0</v>
      </c>
      <c r="AI48" s="53">
        <f t="shared" si="11"/>
        <v>0</v>
      </c>
      <c r="AJ48" s="53">
        <f t="shared" si="11"/>
        <v>0</v>
      </c>
      <c r="AK48" s="53">
        <f t="shared" si="11"/>
        <v>0</v>
      </c>
      <c r="AL48" s="53">
        <f t="shared" si="11"/>
        <v>0</v>
      </c>
      <c r="AM48" s="53">
        <f t="shared" si="11"/>
        <v>0</v>
      </c>
      <c r="AN48" s="53">
        <f t="shared" si="11"/>
        <v>0</v>
      </c>
      <c r="AO48" s="53">
        <f t="shared" si="11"/>
        <v>0</v>
      </c>
    </row>
    <row r="49" spans="3:41" x14ac:dyDescent="0.3">
      <c r="D49" s="114" t="s">
        <v>78</v>
      </c>
      <c r="E49" s="115">
        <f t="shared" si="10"/>
        <v>172.8083493487467</v>
      </c>
      <c r="F49" s="114"/>
      <c r="G49" s="116">
        <f t="shared" ref="G49:AO49" si="12">F$22*$H10</f>
        <v>4.3702271999999995</v>
      </c>
      <c r="H49" s="116">
        <f t="shared" si="12"/>
        <v>8.0679997439999998</v>
      </c>
      <c r="I49" s="116">
        <f t="shared" si="12"/>
        <v>11.062740602879998</v>
      </c>
      <c r="J49" s="116">
        <f t="shared" si="12"/>
        <v>13.322404829183998</v>
      </c>
      <c r="K49" s="116">
        <f t="shared" si="12"/>
        <v>14.813407334399999</v>
      </c>
      <c r="L49" s="116">
        <f t="shared" si="12"/>
        <v>15.361753049087996</v>
      </c>
      <c r="M49" s="116">
        <f t="shared" si="12"/>
        <v>15.822634277437436</v>
      </c>
      <c r="N49" s="116">
        <f t="shared" si="12"/>
        <v>16.217138977721543</v>
      </c>
      <c r="O49" s="116">
        <f t="shared" si="12"/>
        <v>16.567918729779013</v>
      </c>
      <c r="P49" s="116">
        <f t="shared" si="12"/>
        <v>16.899277104374594</v>
      </c>
      <c r="Q49" s="116">
        <f t="shared" si="12"/>
        <v>17.237262646462089</v>
      </c>
      <c r="R49" s="116">
        <f t="shared" si="12"/>
        <v>17.582007899391332</v>
      </c>
      <c r="S49" s="116">
        <f t="shared" si="12"/>
        <v>17.933648057379163</v>
      </c>
      <c r="T49" s="116">
        <f t="shared" si="12"/>
        <v>18.292321018526746</v>
      </c>
      <c r="U49" s="116">
        <f t="shared" si="12"/>
        <v>18.658167438897284</v>
      </c>
      <c r="V49" s="116">
        <f t="shared" si="12"/>
        <v>19.03133078767523</v>
      </c>
      <c r="W49" s="116">
        <f t="shared" si="12"/>
        <v>19.411957403428733</v>
      </c>
      <c r="X49" s="116">
        <f t="shared" si="12"/>
        <v>19.800196551497308</v>
      </c>
      <c r="Y49" s="116">
        <f t="shared" si="12"/>
        <v>20.196200482527257</v>
      </c>
      <c r="Z49" s="116">
        <f t="shared" si="12"/>
        <v>20.600124492177798</v>
      </c>
      <c r="AA49" s="116">
        <f t="shared" si="12"/>
        <v>13.822872721780051</v>
      </c>
      <c r="AB49" s="116">
        <f t="shared" si="12"/>
        <v>8.3479267680226119</v>
      </c>
      <c r="AC49" s="116">
        <f t="shared" si="12"/>
        <v>4.2013327472382835</v>
      </c>
      <c r="AD49" s="116">
        <f t="shared" si="12"/>
        <v>1.4096576980865281</v>
      </c>
      <c r="AE49" s="116">
        <f t="shared" si="12"/>
        <v>-1.8189894035458565E-15</v>
      </c>
      <c r="AF49" s="116">
        <f t="shared" si="12"/>
        <v>-1.8189894035458565E-15</v>
      </c>
      <c r="AG49" s="116">
        <f t="shared" si="12"/>
        <v>-1.8189894035458565E-15</v>
      </c>
      <c r="AH49" s="116">
        <f t="shared" si="12"/>
        <v>-1.8189894035458565E-15</v>
      </c>
      <c r="AI49" s="116">
        <f t="shared" si="12"/>
        <v>-1.8189894035458565E-15</v>
      </c>
      <c r="AJ49" s="116">
        <f t="shared" si="12"/>
        <v>-1.8189894035458565E-15</v>
      </c>
      <c r="AK49" s="116">
        <f t="shared" si="12"/>
        <v>-1.8189894035458565E-15</v>
      </c>
      <c r="AL49" s="116">
        <f t="shared" si="12"/>
        <v>-1.8189894035458565E-15</v>
      </c>
      <c r="AM49" s="116">
        <f t="shared" si="12"/>
        <v>-1.8189894035458565E-15</v>
      </c>
      <c r="AN49" s="116">
        <f t="shared" si="12"/>
        <v>-1.8189894035458565E-15</v>
      </c>
      <c r="AO49" s="116">
        <f t="shared" si="12"/>
        <v>-1.8189894035458565E-15</v>
      </c>
    </row>
    <row r="50" spans="3:41" x14ac:dyDescent="0.3">
      <c r="D50" s="117" t="s">
        <v>126</v>
      </c>
      <c r="E50" s="118">
        <f t="shared" si="10"/>
        <v>218.71056714450751</v>
      </c>
      <c r="F50" s="119"/>
      <c r="G50" s="120">
        <f t="shared" ref="G50:AO50" si="13">F$22*$H11</f>
        <v>5.531068799999999</v>
      </c>
      <c r="H50" s="120">
        <f t="shared" si="13"/>
        <v>10.211062175999999</v>
      </c>
      <c r="I50" s="120">
        <f t="shared" si="13"/>
        <v>14.001281075519996</v>
      </c>
      <c r="J50" s="120">
        <f t="shared" si="13"/>
        <v>16.861168611935998</v>
      </c>
      <c r="K50" s="120">
        <f t="shared" si="13"/>
        <v>18.748218657599995</v>
      </c>
      <c r="L50" s="120">
        <f t="shared" si="13"/>
        <v>19.442218702751994</v>
      </c>
      <c r="M50" s="120">
        <f t="shared" si="13"/>
        <v>20.025521507381754</v>
      </c>
      <c r="N50" s="120">
        <f t="shared" si="13"/>
        <v>20.524816518678826</v>
      </c>
      <c r="O50" s="120">
        <f t="shared" si="13"/>
        <v>20.968772142376562</v>
      </c>
      <c r="P50" s="120">
        <f t="shared" si="13"/>
        <v>21.388147585224097</v>
      </c>
      <c r="Q50" s="120">
        <f t="shared" si="13"/>
        <v>21.815910536928577</v>
      </c>
      <c r="R50" s="120">
        <f t="shared" si="13"/>
        <v>22.252228747667154</v>
      </c>
      <c r="S50" s="120">
        <f t="shared" si="13"/>
        <v>22.6972733226205</v>
      </c>
      <c r="T50" s="120">
        <f t="shared" si="13"/>
        <v>23.15121878907291</v>
      </c>
      <c r="U50" s="120">
        <f t="shared" si="13"/>
        <v>23.614243164854368</v>
      </c>
      <c r="V50" s="120">
        <f t="shared" si="13"/>
        <v>24.086528028151459</v>
      </c>
      <c r="W50" s="120">
        <f t="shared" si="13"/>
        <v>24.568258588714489</v>
      </c>
      <c r="X50" s="120">
        <f t="shared" si="13"/>
        <v>25.059623760488776</v>
      </c>
      <c r="Y50" s="120">
        <f t="shared" si="13"/>
        <v>25.560816235698553</v>
      </c>
      <c r="Z50" s="120">
        <f t="shared" si="13"/>
        <v>26.072032560412524</v>
      </c>
      <c r="AA50" s="120">
        <f t="shared" si="13"/>
        <v>17.494573288502878</v>
      </c>
      <c r="AB50" s="120">
        <f t="shared" si="13"/>
        <v>10.565344815778618</v>
      </c>
      <c r="AC50" s="120">
        <f t="shared" si="13"/>
        <v>5.3173117582234513</v>
      </c>
      <c r="AD50" s="120">
        <f t="shared" si="13"/>
        <v>1.784098024140762</v>
      </c>
      <c r="AE50" s="120">
        <f t="shared" si="13"/>
        <v>-2.3021584638627243E-15</v>
      </c>
      <c r="AF50" s="120">
        <f t="shared" si="13"/>
        <v>-2.3021584638627243E-15</v>
      </c>
      <c r="AG50" s="120">
        <f t="shared" si="13"/>
        <v>-2.3021584638627243E-15</v>
      </c>
      <c r="AH50" s="120">
        <f t="shared" si="13"/>
        <v>-2.3021584638627243E-15</v>
      </c>
      <c r="AI50" s="120">
        <f t="shared" si="13"/>
        <v>-2.3021584638627243E-15</v>
      </c>
      <c r="AJ50" s="120">
        <f t="shared" si="13"/>
        <v>-2.3021584638627243E-15</v>
      </c>
      <c r="AK50" s="120">
        <f t="shared" si="13"/>
        <v>-2.3021584638627243E-15</v>
      </c>
      <c r="AL50" s="120">
        <f t="shared" si="13"/>
        <v>-2.3021584638627243E-15</v>
      </c>
      <c r="AM50" s="120">
        <f t="shared" si="13"/>
        <v>-2.3021584638627243E-15</v>
      </c>
      <c r="AN50" s="120">
        <f t="shared" si="13"/>
        <v>-2.3021584638627243E-15</v>
      </c>
      <c r="AO50" s="120">
        <f t="shared" si="13"/>
        <v>-2.3021584638627243E-15</v>
      </c>
    </row>
    <row r="51" spans="3:41" x14ac:dyDescent="0.3">
      <c r="D51" s="34" t="s">
        <v>79</v>
      </c>
      <c r="E51" s="48">
        <f t="shared" si="10"/>
        <v>391.51891649325421</v>
      </c>
      <c r="F51" s="42"/>
      <c r="G51" s="42">
        <f>SUM(G49:G50)</f>
        <v>9.9012959999999985</v>
      </c>
      <c r="H51" s="42">
        <f t="shared" ref="H51:AO51" si="14">SUM(H49:H50)</f>
        <v>18.279061919999997</v>
      </c>
      <c r="I51" s="42">
        <f t="shared" si="14"/>
        <v>25.064021678399996</v>
      </c>
      <c r="J51" s="42">
        <f t="shared" si="14"/>
        <v>30.183573441119997</v>
      </c>
      <c r="K51" s="42">
        <f t="shared" si="14"/>
        <v>33.561625991999996</v>
      </c>
      <c r="L51" s="42">
        <f t="shared" si="14"/>
        <v>34.803971751839988</v>
      </c>
      <c r="M51" s="42">
        <f t="shared" si="14"/>
        <v>35.848155784819191</v>
      </c>
      <c r="N51" s="42">
        <f t="shared" si="14"/>
        <v>36.741955496400365</v>
      </c>
      <c r="O51" s="42">
        <f t="shared" si="14"/>
        <v>37.536690872155575</v>
      </c>
      <c r="P51" s="42">
        <f t="shared" si="14"/>
        <v>38.287424689598694</v>
      </c>
      <c r="Q51" s="42">
        <f t="shared" si="14"/>
        <v>39.053173183390669</v>
      </c>
      <c r="R51" s="42">
        <f t="shared" si="14"/>
        <v>39.834236647058489</v>
      </c>
      <c r="S51" s="42">
        <f t="shared" si="14"/>
        <v>40.630921379999663</v>
      </c>
      <c r="T51" s="42">
        <f t="shared" si="14"/>
        <v>41.443539807599656</v>
      </c>
      <c r="U51" s="42">
        <f t="shared" si="14"/>
        <v>42.272410603751652</v>
      </c>
      <c r="V51" s="42">
        <f t="shared" si="14"/>
        <v>43.117858815826693</v>
      </c>
      <c r="W51" s="42">
        <f t="shared" si="14"/>
        <v>43.980215992143222</v>
      </c>
      <c r="X51" s="42">
        <f t="shared" si="14"/>
        <v>44.859820311986084</v>
      </c>
      <c r="Y51" s="42">
        <f t="shared" si="14"/>
        <v>45.757016718225813</v>
      </c>
      <c r="Z51" s="42">
        <f t="shared" si="14"/>
        <v>46.672157052590322</v>
      </c>
      <c r="AA51" s="42">
        <f t="shared" si="14"/>
        <v>31.317446010282929</v>
      </c>
      <c r="AB51" s="42">
        <f t="shared" si="14"/>
        <v>18.91327158380123</v>
      </c>
      <c r="AC51" s="42">
        <f t="shared" si="14"/>
        <v>9.5186445054617348</v>
      </c>
      <c r="AD51" s="42">
        <f t="shared" si="14"/>
        <v>3.1937557222272899</v>
      </c>
      <c r="AE51" s="42">
        <f t="shared" si="14"/>
        <v>-4.1211478674085808E-15</v>
      </c>
      <c r="AF51" s="42">
        <f t="shared" si="14"/>
        <v>-4.1211478674085808E-15</v>
      </c>
      <c r="AG51" s="42">
        <f t="shared" si="14"/>
        <v>-4.1211478674085808E-15</v>
      </c>
      <c r="AH51" s="42">
        <f t="shared" si="14"/>
        <v>-4.1211478674085808E-15</v>
      </c>
      <c r="AI51" s="42">
        <f t="shared" si="14"/>
        <v>-4.1211478674085808E-15</v>
      </c>
      <c r="AJ51" s="42">
        <f t="shared" si="14"/>
        <v>-4.1211478674085808E-15</v>
      </c>
      <c r="AK51" s="42">
        <f t="shared" si="14"/>
        <v>-4.1211478674085808E-15</v>
      </c>
      <c r="AL51" s="42">
        <f t="shared" si="14"/>
        <v>-4.1211478674085808E-15</v>
      </c>
      <c r="AM51" s="42">
        <f t="shared" si="14"/>
        <v>-4.1211478674085808E-15</v>
      </c>
      <c r="AN51" s="42">
        <f t="shared" si="14"/>
        <v>-4.1211478674085808E-15</v>
      </c>
      <c r="AO51" s="42">
        <f t="shared" si="14"/>
        <v>-4.1211478674085808E-15</v>
      </c>
    </row>
    <row r="52" spans="3:41" x14ac:dyDescent="0.3">
      <c r="D52" s="45" t="s">
        <v>46</v>
      </c>
      <c r="E52" s="50">
        <f>NPV($E$15,F52:AO52)*(1+$E$15)</f>
        <v>78.854830331012906</v>
      </c>
      <c r="F52" s="55"/>
      <c r="G52" s="55">
        <f t="shared" ref="G52:AO52" si="15">G50*($H$14-1)</f>
        <v>1.9941948734693871</v>
      </c>
      <c r="H52" s="55">
        <f t="shared" si="15"/>
        <v>3.681539423999999</v>
      </c>
      <c r="I52" s="55">
        <f t="shared" si="15"/>
        <v>5.048080931990202</v>
      </c>
      <c r="J52" s="55">
        <f t="shared" si="15"/>
        <v>6.0791968464803254</v>
      </c>
      <c r="K52" s="55">
        <f t="shared" si="15"/>
        <v>6.7595618289306101</v>
      </c>
      <c r="L52" s="55">
        <f t="shared" si="15"/>
        <v>7.0097795322847318</v>
      </c>
      <c r="M52" s="55">
        <f t="shared" si="15"/>
        <v>7.2200859856546451</v>
      </c>
      <c r="N52" s="55">
        <f t="shared" si="15"/>
        <v>7.4001039148978069</v>
      </c>
      <c r="O52" s="55">
        <f t="shared" si="15"/>
        <v>7.5601695479316842</v>
      </c>
      <c r="P52" s="55">
        <f t="shared" si="15"/>
        <v>7.7113729388903201</v>
      </c>
      <c r="Q52" s="55">
        <f t="shared" si="15"/>
        <v>7.8656003976681257</v>
      </c>
      <c r="R52" s="55">
        <f t="shared" si="15"/>
        <v>8.02291240562149</v>
      </c>
      <c r="S52" s="55">
        <f t="shared" si="15"/>
        <v>8.1833706537339204</v>
      </c>
      <c r="T52" s="55">
        <f t="shared" si="15"/>
        <v>8.3470380668085991</v>
      </c>
      <c r="U52" s="55">
        <f t="shared" si="15"/>
        <v>8.5139788281447721</v>
      </c>
      <c r="V52" s="55">
        <f t="shared" si="15"/>
        <v>8.6842584047076681</v>
      </c>
      <c r="W52" s="55">
        <f t="shared" si="15"/>
        <v>8.8579435728018208</v>
      </c>
      <c r="X52" s="55">
        <f t="shared" si="15"/>
        <v>9.0351024442578574</v>
      </c>
      <c r="Y52" s="55">
        <f t="shared" si="15"/>
        <v>9.2158044931430148</v>
      </c>
      <c r="Z52" s="55">
        <f t="shared" si="15"/>
        <v>9.4001205830058741</v>
      </c>
      <c r="AA52" s="55">
        <f t="shared" si="15"/>
        <v>6.3075672400724656</v>
      </c>
      <c r="AB52" s="55">
        <f t="shared" si="15"/>
        <v>3.8092739811990928</v>
      </c>
      <c r="AC52" s="55">
        <f t="shared" si="15"/>
        <v>1.9171260080669583</v>
      </c>
      <c r="AD52" s="55">
        <f t="shared" si="15"/>
        <v>0.64324622639088691</v>
      </c>
      <c r="AE52" s="55">
        <f t="shared" si="15"/>
        <v>-8.3002992234506379E-16</v>
      </c>
      <c r="AF52" s="55">
        <f t="shared" si="15"/>
        <v>-8.3002992234506379E-16</v>
      </c>
      <c r="AG52" s="55">
        <f t="shared" si="15"/>
        <v>-8.3002992234506379E-16</v>
      </c>
      <c r="AH52" s="55">
        <f t="shared" si="15"/>
        <v>-8.3002992234506379E-16</v>
      </c>
      <c r="AI52" s="55">
        <f t="shared" si="15"/>
        <v>-8.3002992234506379E-16</v>
      </c>
      <c r="AJ52" s="55">
        <f t="shared" si="15"/>
        <v>-8.3002992234506379E-16</v>
      </c>
      <c r="AK52" s="55">
        <f t="shared" si="15"/>
        <v>-8.3002992234506379E-16</v>
      </c>
      <c r="AL52" s="55">
        <f t="shared" si="15"/>
        <v>-8.3002992234506379E-16</v>
      </c>
      <c r="AM52" s="55">
        <f t="shared" si="15"/>
        <v>-8.3002992234506379E-16</v>
      </c>
      <c r="AN52" s="55">
        <f t="shared" si="15"/>
        <v>-8.3002992234506379E-16</v>
      </c>
      <c r="AO52" s="55">
        <f t="shared" si="15"/>
        <v>-8.3002992234506379E-16</v>
      </c>
    </row>
    <row r="53" spans="3:41" x14ac:dyDescent="0.3">
      <c r="D53" s="123" t="s">
        <v>52</v>
      </c>
      <c r="E53" s="124">
        <f t="shared" si="10"/>
        <v>2453.0291186228715</v>
      </c>
      <c r="F53" s="125">
        <f>SUM(F48,F51,F47,F52)</f>
        <v>0</v>
      </c>
      <c r="G53" s="125">
        <f t="shared" ref="G53:AO53" si="16">SUM(G48,G51,G47,G52)</f>
        <v>46.037890873469387</v>
      </c>
      <c r="H53" s="125">
        <f t="shared" si="16"/>
        <v>91.820329343999987</v>
      </c>
      <c r="I53" s="125">
        <f t="shared" si="16"/>
        <v>137.34018917039018</v>
      </c>
      <c r="J53" s="125">
        <f t="shared" si="16"/>
        <v>182.5901009276003</v>
      </c>
      <c r="K53" s="125">
        <f t="shared" si="16"/>
        <v>227.56244166093057</v>
      </c>
      <c r="L53" s="125">
        <f t="shared" si="16"/>
        <v>236.64480678812473</v>
      </c>
      <c r="M53" s="125">
        <f t="shared" si="16"/>
        <v>244.74881497175383</v>
      </c>
      <c r="N53" s="125">
        <f t="shared" si="16"/>
        <v>251.87245666380377</v>
      </c>
      <c r="O53" s="125">
        <f t="shared" si="16"/>
        <v>258.01455985604298</v>
      </c>
      <c r="P53" s="125">
        <f t="shared" si="16"/>
        <v>263.17485105316382</v>
      </c>
      <c r="Q53" s="125">
        <f t="shared" si="16"/>
        <v>268.43834807422706</v>
      </c>
      <c r="R53" s="125">
        <f t="shared" si="16"/>
        <v>273.80711503571166</v>
      </c>
      <c r="S53" s="125">
        <f t="shared" si="16"/>
        <v>279.28325733642595</v>
      </c>
      <c r="T53" s="125">
        <f t="shared" si="16"/>
        <v>284.86892248315445</v>
      </c>
      <c r="U53" s="125">
        <f t="shared" si="16"/>
        <v>290.56630093281757</v>
      </c>
      <c r="V53" s="125">
        <f t="shared" si="16"/>
        <v>296.37762695147393</v>
      </c>
      <c r="W53" s="125">
        <f t="shared" si="16"/>
        <v>302.30517949050341</v>
      </c>
      <c r="X53" s="125">
        <f t="shared" si="16"/>
        <v>308.35128308031346</v>
      </c>
      <c r="Y53" s="125">
        <f t="shared" si="16"/>
        <v>314.51830874191972</v>
      </c>
      <c r="Z53" s="125">
        <f t="shared" si="16"/>
        <v>320.80867491675815</v>
      </c>
      <c r="AA53" s="125">
        <f t="shared" si="16"/>
        <v>251.49008956900539</v>
      </c>
      <c r="AB53" s="125">
        <f t="shared" si="16"/>
        <v>184.69887450188813</v>
      </c>
      <c r="AC53" s="125">
        <f t="shared" si="16"/>
        <v>120.48557712101912</v>
      </c>
      <c r="AD53" s="125">
        <f t="shared" si="16"/>
        <v>58.901755780123246</v>
      </c>
      <c r="AE53" s="125">
        <f t="shared" si="16"/>
        <v>-4.9511777897536448E-15</v>
      </c>
      <c r="AF53" s="125">
        <f t="shared" si="16"/>
        <v>-4.9511777897536448E-15</v>
      </c>
      <c r="AG53" s="125">
        <f t="shared" si="16"/>
        <v>-4.9511777897536448E-15</v>
      </c>
      <c r="AH53" s="125">
        <f t="shared" si="16"/>
        <v>-4.9511777897536448E-15</v>
      </c>
      <c r="AI53" s="125">
        <f t="shared" si="16"/>
        <v>-4.9511777897536448E-15</v>
      </c>
      <c r="AJ53" s="125">
        <f t="shared" si="16"/>
        <v>-4.9511777897536448E-15</v>
      </c>
      <c r="AK53" s="125">
        <f t="shared" si="16"/>
        <v>-4.9511777897536448E-15</v>
      </c>
      <c r="AL53" s="125">
        <f t="shared" si="16"/>
        <v>-4.9511777897536448E-15</v>
      </c>
      <c r="AM53" s="125">
        <f t="shared" si="16"/>
        <v>-4.9511777897536448E-15</v>
      </c>
      <c r="AN53" s="125">
        <f t="shared" si="16"/>
        <v>-4.9511777897536448E-15</v>
      </c>
      <c r="AO53" s="125">
        <f t="shared" si="16"/>
        <v>-4.9511777897536448E-15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5.0598344313463336E-13</v>
      </c>
      <c r="F55" s="49">
        <f t="shared" ref="F55:AO55" si="17">-F8+F53</f>
        <v>-170.71199999999999</v>
      </c>
      <c r="G55" s="49">
        <f t="shared" si="17"/>
        <v>-132.54874912653062</v>
      </c>
      <c r="H55" s="49">
        <f t="shared" si="17"/>
        <v>-95.021463455999992</v>
      </c>
      <c r="I55" s="49">
        <f t="shared" si="17"/>
        <v>-58.156031229609823</v>
      </c>
      <c r="J55" s="49">
        <f t="shared" si="17"/>
        <v>-21.979515072399693</v>
      </c>
      <c r="K55" s="49">
        <f t="shared" si="17"/>
        <v>18.901433340930595</v>
      </c>
      <c r="L55" s="49">
        <f t="shared" si="17"/>
        <v>23.810578301724746</v>
      </c>
      <c r="M55" s="49">
        <f t="shared" si="17"/>
        <v>27.657901915625843</v>
      </c>
      <c r="N55" s="49">
        <f t="shared" si="17"/>
        <v>30.439725346553217</v>
      </c>
      <c r="O55" s="49">
        <f t="shared" si="17"/>
        <v>32.153173912447386</v>
      </c>
      <c r="P55" s="49">
        <f t="shared" si="17"/>
        <v>32.796237390696319</v>
      </c>
      <c r="Q55" s="49">
        <f t="shared" si="17"/>
        <v>33.452162138510204</v>
      </c>
      <c r="R55" s="49">
        <f t="shared" si="17"/>
        <v>34.121205381280447</v>
      </c>
      <c r="S55" s="49">
        <f t="shared" si="17"/>
        <v>34.803629488906125</v>
      </c>
      <c r="T55" s="49">
        <f t="shared" si="17"/>
        <v>35.499702078684209</v>
      </c>
      <c r="U55" s="49">
        <f t="shared" si="17"/>
        <v>36.209696120257945</v>
      </c>
      <c r="V55" s="49">
        <f t="shared" si="17"/>
        <v>36.933890042663108</v>
      </c>
      <c r="W55" s="49">
        <f t="shared" si="17"/>
        <v>37.67256784351639</v>
      </c>
      <c r="X55" s="49">
        <f t="shared" si="17"/>
        <v>38.42601920038669</v>
      </c>
      <c r="Y55" s="49">
        <f t="shared" si="17"/>
        <v>39.194539584394363</v>
      </c>
      <c r="Z55" s="49">
        <f t="shared" si="17"/>
        <v>320.80867491675815</v>
      </c>
      <c r="AA55" s="49">
        <f t="shared" si="17"/>
        <v>251.49008956900539</v>
      </c>
      <c r="AB55" s="49">
        <f t="shared" si="17"/>
        <v>184.69887450188813</v>
      </c>
      <c r="AC55" s="49">
        <f t="shared" si="17"/>
        <v>120.48557712101912</v>
      </c>
      <c r="AD55" s="49">
        <f t="shared" si="17"/>
        <v>58.901755780123246</v>
      </c>
      <c r="AE55" s="49">
        <f t="shared" si="17"/>
        <v>-4.9511777897536448E-15</v>
      </c>
      <c r="AF55" s="49">
        <f t="shared" si="17"/>
        <v>-4.9511777897536448E-15</v>
      </c>
      <c r="AG55" s="49">
        <f t="shared" si="17"/>
        <v>-4.9511777897536448E-15</v>
      </c>
      <c r="AH55" s="49">
        <f t="shared" si="17"/>
        <v>-4.9511777897536448E-15</v>
      </c>
      <c r="AI55" s="49">
        <f t="shared" si="17"/>
        <v>-4.9511777897536448E-15</v>
      </c>
      <c r="AJ55" s="49">
        <f t="shared" si="17"/>
        <v>-4.9511777897536448E-15</v>
      </c>
      <c r="AK55" s="49">
        <f t="shared" si="17"/>
        <v>-4.9511777897536448E-15</v>
      </c>
      <c r="AL55" s="49">
        <f t="shared" si="17"/>
        <v>-4.9511777897536448E-15</v>
      </c>
      <c r="AM55" s="49">
        <f t="shared" si="17"/>
        <v>-4.9511777897536448E-15</v>
      </c>
      <c r="AN55" s="49">
        <f t="shared" si="17"/>
        <v>-4.9511777897536448E-15</v>
      </c>
      <c r="AO55" s="49">
        <f t="shared" si="17"/>
        <v>-4.9511777897536448E-15</v>
      </c>
    </row>
    <row r="56" spans="3:41" x14ac:dyDescent="0.3">
      <c r="C56" s="34"/>
      <c r="D56" s="34" t="s">
        <v>53</v>
      </c>
      <c r="F56" s="49">
        <f>F22</f>
        <v>170.71199999999999</v>
      </c>
      <c r="G56" s="49">
        <f t="shared" ref="G56:AO56" si="18">G22</f>
        <v>315.15623999999997</v>
      </c>
      <c r="H56" s="49">
        <f t="shared" si="18"/>
        <v>432.1383047999999</v>
      </c>
      <c r="I56" s="49">
        <f t="shared" si="18"/>
        <v>520.40643863999992</v>
      </c>
      <c r="J56" s="49">
        <f t="shared" si="18"/>
        <v>578.6487239999999</v>
      </c>
      <c r="K56" s="49">
        <f t="shared" si="18"/>
        <v>600.06847847999984</v>
      </c>
      <c r="L56" s="49">
        <f t="shared" si="18"/>
        <v>618.07165146239981</v>
      </c>
      <c r="M56" s="49">
        <f t="shared" si="18"/>
        <v>633.48199131724778</v>
      </c>
      <c r="N56" s="49">
        <f t="shared" si="18"/>
        <v>647.18432538199272</v>
      </c>
      <c r="O56" s="49">
        <f t="shared" si="18"/>
        <v>660.1280118896326</v>
      </c>
      <c r="P56" s="49">
        <f t="shared" si="18"/>
        <v>673.33057212742528</v>
      </c>
      <c r="Q56" s="49">
        <f t="shared" si="18"/>
        <v>686.79718356997387</v>
      </c>
      <c r="R56" s="49">
        <f t="shared" si="18"/>
        <v>700.53312724137345</v>
      </c>
      <c r="S56" s="49">
        <f t="shared" si="18"/>
        <v>714.54378978620093</v>
      </c>
      <c r="T56" s="49">
        <f t="shared" si="18"/>
        <v>728.83466558192504</v>
      </c>
      <c r="U56" s="49">
        <f t="shared" si="18"/>
        <v>743.4113588935636</v>
      </c>
      <c r="V56" s="49">
        <f t="shared" si="18"/>
        <v>758.27958607143489</v>
      </c>
      <c r="W56" s="49">
        <f t="shared" si="18"/>
        <v>773.44517779286355</v>
      </c>
      <c r="X56" s="49">
        <f t="shared" si="18"/>
        <v>788.91408134872086</v>
      </c>
      <c r="Y56" s="49">
        <f t="shared" si="18"/>
        <v>804.69236297569523</v>
      </c>
      <c r="Z56" s="49">
        <f t="shared" si="18"/>
        <v>539.95596569453323</v>
      </c>
      <c r="AA56" s="49">
        <f t="shared" si="18"/>
        <v>326.09088937588325</v>
      </c>
      <c r="AB56" s="49">
        <f t="shared" si="18"/>
        <v>164.11456043899543</v>
      </c>
      <c r="AC56" s="49">
        <f t="shared" si="18"/>
        <v>55.064753831505001</v>
      </c>
      <c r="AD56" s="49">
        <f t="shared" si="18"/>
        <v>-7.1054273576010019E-14</v>
      </c>
      <c r="AE56" s="49">
        <f t="shared" si="18"/>
        <v>-7.1054273576010019E-14</v>
      </c>
      <c r="AF56" s="49">
        <f t="shared" si="18"/>
        <v>-7.1054273576010019E-14</v>
      </c>
      <c r="AG56" s="49">
        <f t="shared" si="18"/>
        <v>-7.1054273576010019E-14</v>
      </c>
      <c r="AH56" s="49">
        <f t="shared" si="18"/>
        <v>-7.1054273576010019E-14</v>
      </c>
      <c r="AI56" s="49">
        <f t="shared" si="18"/>
        <v>-7.1054273576010019E-14</v>
      </c>
      <c r="AJ56" s="49">
        <f t="shared" si="18"/>
        <v>-7.1054273576010019E-14</v>
      </c>
      <c r="AK56" s="49">
        <f t="shared" si="18"/>
        <v>-7.1054273576010019E-14</v>
      </c>
      <c r="AL56" s="49">
        <f t="shared" si="18"/>
        <v>-7.1054273576010019E-14</v>
      </c>
      <c r="AM56" s="49">
        <f t="shared" si="18"/>
        <v>-7.1054273576010019E-14</v>
      </c>
      <c r="AN56" s="49">
        <f t="shared" si="18"/>
        <v>-7.1054273576010019E-14</v>
      </c>
      <c r="AO56" s="49">
        <f t="shared" si="18"/>
        <v>-7.1054273576010019E-14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EB13-A2B8-454C-9E05-96C73AE4081F}">
  <dimension ref="A1:AO64"/>
  <sheetViews>
    <sheetView workbookViewId="0"/>
  </sheetViews>
  <sheetFormatPr defaultRowHeight="13.2" x14ac:dyDescent="0.3"/>
  <cols>
    <col min="1" max="1" width="1.77734375" style="34" customWidth="1"/>
    <col min="2" max="2" width="1.77734375" style="41" customWidth="1"/>
    <col min="3" max="3" width="1.77734375" style="40" customWidth="1"/>
    <col min="4" max="4" width="23.44140625" style="34" bestFit="1" customWidth="1"/>
    <col min="5" max="5" width="9" style="34" bestFit="1" customWidth="1"/>
    <col min="6" max="6" width="11.44140625" style="34" bestFit="1" customWidth="1"/>
    <col min="7" max="7" width="8.5546875" style="34" customWidth="1"/>
    <col min="8" max="10" width="8.5546875" style="34" bestFit="1" customWidth="1"/>
    <col min="11" max="11" width="8.88671875" style="34" bestFit="1" customWidth="1"/>
    <col min="12" max="12" width="9.44140625" style="34" customWidth="1"/>
    <col min="13" max="35" width="9.44140625" style="34" bestFit="1" customWidth="1"/>
    <col min="36" max="16384" width="8.88671875" style="34"/>
  </cols>
  <sheetData>
    <row r="1" spans="1:41" x14ac:dyDescent="0.3">
      <c r="A1" s="40" t="s">
        <v>115</v>
      </c>
      <c r="D1" s="40"/>
    </row>
    <row r="2" spans="1:41" x14ac:dyDescent="0.3">
      <c r="A2" s="40" t="s">
        <v>129</v>
      </c>
      <c r="D2" s="40"/>
    </row>
    <row r="3" spans="1:41" x14ac:dyDescent="0.3">
      <c r="D3" s="59" t="s">
        <v>40</v>
      </c>
      <c r="E3" s="58" t="s">
        <v>85</v>
      </c>
      <c r="F3" s="57"/>
      <c r="G3" s="126" t="s">
        <v>42</v>
      </c>
      <c r="H3" s="57"/>
      <c r="I3" s="72" t="s">
        <v>86</v>
      </c>
      <c r="J3" s="82"/>
      <c r="K3" s="57"/>
      <c r="L3" s="87" t="s">
        <v>49</v>
      </c>
      <c r="M3" s="57"/>
      <c r="N3" s="102" t="s">
        <v>0</v>
      </c>
      <c r="O3" s="132">
        <v>1.2</v>
      </c>
      <c r="P3" s="104" t="s">
        <v>114</v>
      </c>
    </row>
    <row r="4" spans="1:41" x14ac:dyDescent="0.3">
      <c r="A4" s="40"/>
      <c r="E4" s="58" t="s">
        <v>41</v>
      </c>
      <c r="F4" s="57"/>
      <c r="G4" s="126">
        <v>20</v>
      </c>
      <c r="H4" s="57" t="s">
        <v>37</v>
      </c>
      <c r="I4" s="72" t="s">
        <v>48</v>
      </c>
      <c r="J4" s="82"/>
      <c r="K4" s="57"/>
      <c r="L4" s="126">
        <v>16</v>
      </c>
      <c r="M4" s="57" t="s">
        <v>37</v>
      </c>
    </row>
    <row r="5" spans="1:41" x14ac:dyDescent="0.3">
      <c r="D5" s="40"/>
    </row>
    <row r="6" spans="1:41" x14ac:dyDescent="0.3">
      <c r="B6" s="41" t="s">
        <v>38</v>
      </c>
    </row>
    <row r="7" spans="1:41" x14ac:dyDescent="0.3">
      <c r="C7" s="40" t="s">
        <v>11</v>
      </c>
      <c r="F7" s="56">
        <v>2023</v>
      </c>
      <c r="G7" s="56">
        <v>2024</v>
      </c>
      <c r="H7" s="56">
        <v>2025</v>
      </c>
      <c r="I7" s="56">
        <v>2026</v>
      </c>
      <c r="J7" s="56">
        <f t="shared" ref="J7:AO7" si="0">I7+1</f>
        <v>2027</v>
      </c>
      <c r="K7" s="56">
        <f t="shared" si="0"/>
        <v>2028</v>
      </c>
      <c r="L7" s="56">
        <f t="shared" si="0"/>
        <v>2029</v>
      </c>
      <c r="M7" s="56">
        <f t="shared" si="0"/>
        <v>2030</v>
      </c>
      <c r="N7" s="56">
        <f t="shared" si="0"/>
        <v>2031</v>
      </c>
      <c r="O7" s="56">
        <f t="shared" si="0"/>
        <v>2032</v>
      </c>
      <c r="P7" s="56">
        <f t="shared" si="0"/>
        <v>2033</v>
      </c>
      <c r="Q7" s="56">
        <f t="shared" si="0"/>
        <v>2034</v>
      </c>
      <c r="R7" s="56">
        <f t="shared" si="0"/>
        <v>2035</v>
      </c>
      <c r="S7" s="56">
        <f t="shared" si="0"/>
        <v>2036</v>
      </c>
      <c r="T7" s="56">
        <f t="shared" si="0"/>
        <v>2037</v>
      </c>
      <c r="U7" s="56">
        <f t="shared" si="0"/>
        <v>2038</v>
      </c>
      <c r="V7" s="56">
        <f t="shared" si="0"/>
        <v>2039</v>
      </c>
      <c r="W7" s="56">
        <f t="shared" si="0"/>
        <v>2040</v>
      </c>
      <c r="X7" s="56">
        <f t="shared" si="0"/>
        <v>2041</v>
      </c>
      <c r="Y7" s="56">
        <f t="shared" si="0"/>
        <v>2042</v>
      </c>
      <c r="Z7" s="56">
        <f t="shared" si="0"/>
        <v>2043</v>
      </c>
      <c r="AA7" s="56">
        <f t="shared" si="0"/>
        <v>2044</v>
      </c>
      <c r="AB7" s="56">
        <f t="shared" si="0"/>
        <v>2045</v>
      </c>
      <c r="AC7" s="56">
        <f t="shared" si="0"/>
        <v>2046</v>
      </c>
      <c r="AD7" s="56">
        <f t="shared" si="0"/>
        <v>2047</v>
      </c>
      <c r="AE7" s="56">
        <f t="shared" si="0"/>
        <v>2048</v>
      </c>
      <c r="AF7" s="56">
        <f t="shared" si="0"/>
        <v>2049</v>
      </c>
      <c r="AG7" s="56">
        <f t="shared" si="0"/>
        <v>2050</v>
      </c>
      <c r="AH7" s="56">
        <f t="shared" si="0"/>
        <v>2051</v>
      </c>
      <c r="AI7" s="56">
        <f t="shared" si="0"/>
        <v>2052</v>
      </c>
      <c r="AJ7" s="56">
        <f t="shared" si="0"/>
        <v>2053</v>
      </c>
      <c r="AK7" s="56">
        <f t="shared" si="0"/>
        <v>2054</v>
      </c>
      <c r="AL7" s="56">
        <f t="shared" si="0"/>
        <v>2055</v>
      </c>
      <c r="AM7" s="56">
        <f t="shared" si="0"/>
        <v>2056</v>
      </c>
      <c r="AN7" s="56">
        <f t="shared" si="0"/>
        <v>2057</v>
      </c>
      <c r="AO7" s="56">
        <f t="shared" si="0"/>
        <v>2058</v>
      </c>
    </row>
    <row r="8" spans="1:41" x14ac:dyDescent="0.3">
      <c r="D8" s="34" t="s">
        <v>88</v>
      </c>
      <c r="F8" s="42">
        <f>'Am20-10yr'!F8*$O$3</f>
        <v>170.71199999999999</v>
      </c>
      <c r="G8" s="42">
        <f>'Am20-10yr'!G8*$O$3</f>
        <v>178.58664000000002</v>
      </c>
      <c r="H8" s="42">
        <f>'Am20-10yr'!H8*$O$3</f>
        <v>186.84179279999998</v>
      </c>
      <c r="I8" s="42">
        <f>'Am20-10yr'!I8*$O$3</f>
        <v>195.4962204</v>
      </c>
      <c r="J8" s="42">
        <f>'Am20-10yr'!J8*$O$3</f>
        <v>204.569616</v>
      </c>
      <c r="K8" s="42">
        <f>'Am20-10yr'!K8*$O$3</f>
        <v>208.66100831999998</v>
      </c>
      <c r="L8" s="42">
        <f>'Am20-10yr'!L8*$O$3</f>
        <v>212.83422848639998</v>
      </c>
      <c r="M8" s="42">
        <f>'Am20-10yr'!M8*$O$3</f>
        <v>217.09091305612799</v>
      </c>
      <c r="N8" s="42">
        <f>'Am20-10yr'!N8*$O$3</f>
        <v>221.43273131725056</v>
      </c>
      <c r="O8" s="42">
        <f>'Am20-10yr'!O8*$O$3</f>
        <v>225.86138594359559</v>
      </c>
      <c r="P8" s="42">
        <f>'Am20-10yr'!P8*$O$3</f>
        <v>230.3786136624675</v>
      </c>
      <c r="Q8" s="42">
        <f>'Am20-10yr'!Q8*$O$3</f>
        <v>234.98618593571686</v>
      </c>
      <c r="R8" s="42">
        <f>'Am20-10yr'!R8*$O$3</f>
        <v>239.68590965443121</v>
      </c>
      <c r="S8" s="42">
        <f>'Am20-10yr'!S8*$O$3</f>
        <v>244.47962784751982</v>
      </c>
      <c r="T8" s="42">
        <f>'Am20-10yr'!T8*$O$3</f>
        <v>249.36922040447024</v>
      </c>
      <c r="U8" s="42">
        <f>'Am20-10yr'!U8*$O$3</f>
        <v>254.35660481255962</v>
      </c>
      <c r="V8" s="42">
        <f>'Am20-10yr'!V8*$O$3</f>
        <v>259.44373690881082</v>
      </c>
      <c r="W8" s="42">
        <f>'Am20-10yr'!W8*$O$3</f>
        <v>264.63261164698702</v>
      </c>
      <c r="X8" s="42">
        <f>'Am20-10yr'!X8*$O$3</f>
        <v>269.92526387992677</v>
      </c>
      <c r="Y8" s="42">
        <f>'Am20-10yr'!Y8*$O$3</f>
        <v>275.32376915752536</v>
      </c>
    </row>
    <row r="9" spans="1:41" s="3" customFormat="1" ht="21" x14ac:dyDescent="0.25">
      <c r="B9" s="62"/>
      <c r="C9" s="60" t="s">
        <v>39</v>
      </c>
      <c r="F9" s="38" t="s">
        <v>20</v>
      </c>
      <c r="G9" s="39" t="s">
        <v>124</v>
      </c>
      <c r="H9" s="39" t="s">
        <v>83</v>
      </c>
      <c r="I9" s="63"/>
      <c r="J9" s="39" t="s">
        <v>125</v>
      </c>
      <c r="K9" s="39" t="s">
        <v>83</v>
      </c>
    </row>
    <row r="10" spans="1:41" x14ac:dyDescent="0.3">
      <c r="D10" s="34" t="s">
        <v>18</v>
      </c>
      <c r="F10" s="127">
        <v>0.64</v>
      </c>
      <c r="G10" s="128">
        <v>0.04</v>
      </c>
      <c r="H10" s="44">
        <f>F10*G10</f>
        <v>2.5600000000000001E-2</v>
      </c>
      <c r="I10" s="35"/>
      <c r="J10" s="84">
        <v>0.04</v>
      </c>
      <c r="K10" s="44">
        <f>$F10*J10</f>
        <v>2.5600000000000001E-2</v>
      </c>
    </row>
    <row r="11" spans="1:41" x14ac:dyDescent="0.3">
      <c r="D11" s="45" t="s">
        <v>19</v>
      </c>
      <c r="E11" s="45"/>
      <c r="F11" s="129">
        <v>0.36</v>
      </c>
      <c r="G11" s="130">
        <v>0.09</v>
      </c>
      <c r="H11" s="46">
        <f t="shared" ref="H11" si="1">F11*G11</f>
        <v>3.2399999999999998E-2</v>
      </c>
      <c r="I11" s="35"/>
      <c r="J11" s="85">
        <f>G11*H14</f>
        <v>0.12244897959183673</v>
      </c>
      <c r="K11" s="46">
        <f>$F11*J11</f>
        <v>4.4081632653061219E-2</v>
      </c>
    </row>
    <row r="12" spans="1:41" x14ac:dyDescent="0.3">
      <c r="D12" s="34" t="s">
        <v>77</v>
      </c>
      <c r="F12" s="47">
        <f>SUM(F10:F11)</f>
        <v>1</v>
      </c>
      <c r="G12" s="44"/>
      <c r="H12" s="44">
        <f>SUM(H10:H11)</f>
        <v>5.7999999999999996E-2</v>
      </c>
      <c r="I12" s="35"/>
      <c r="J12" s="44"/>
      <c r="K12" s="44">
        <f>SUM(K10:K11)</f>
        <v>6.9681632653061223E-2</v>
      </c>
    </row>
    <row r="13" spans="1:41" x14ac:dyDescent="0.3">
      <c r="D13" s="34" t="s">
        <v>43</v>
      </c>
      <c r="F13" s="47"/>
      <c r="G13" s="44"/>
      <c r="H13" s="44">
        <v>0.26500000000000001</v>
      </c>
      <c r="I13" s="35"/>
      <c r="J13" s="35"/>
    </row>
    <row r="14" spans="1:41" x14ac:dyDescent="0.3">
      <c r="D14" s="34" t="s">
        <v>44</v>
      </c>
      <c r="F14" s="47"/>
      <c r="G14" s="44"/>
      <c r="H14" s="44">
        <f>1/(1-H13)</f>
        <v>1.3605442176870748</v>
      </c>
      <c r="I14" s="35"/>
      <c r="J14" s="35"/>
    </row>
    <row r="15" spans="1:41" x14ac:dyDescent="0.3">
      <c r="C15" s="40" t="s">
        <v>89</v>
      </c>
      <c r="E15" s="131">
        <f>K12</f>
        <v>6.9681632653061223E-2</v>
      </c>
      <c r="F15" s="47"/>
      <c r="G15" s="44"/>
      <c r="H15" s="44"/>
      <c r="I15" s="35"/>
      <c r="J15" s="35"/>
    </row>
    <row r="16" spans="1:41" x14ac:dyDescent="0.3">
      <c r="C16" s="40" t="s">
        <v>90</v>
      </c>
      <c r="E16" s="135">
        <f>L4</f>
        <v>16</v>
      </c>
      <c r="F16" s="47" t="s">
        <v>37</v>
      </c>
      <c r="G16" s="44"/>
      <c r="H16" s="44"/>
      <c r="I16" s="35"/>
      <c r="J16" s="35"/>
    </row>
    <row r="17" spans="2:41" x14ac:dyDescent="0.3">
      <c r="B17" s="41" t="s">
        <v>91</v>
      </c>
      <c r="E17" s="35"/>
    </row>
    <row r="18" spans="2:41" x14ac:dyDescent="0.3">
      <c r="E18" s="61" t="s">
        <v>84</v>
      </c>
      <c r="F18" s="56">
        <f>F7</f>
        <v>2023</v>
      </c>
      <c r="G18" s="56">
        <f>F18+1</f>
        <v>2024</v>
      </c>
      <c r="H18" s="56">
        <f t="shared" ref="H18:AO18" si="2">G18+1</f>
        <v>2025</v>
      </c>
      <c r="I18" s="56">
        <f t="shared" si="2"/>
        <v>2026</v>
      </c>
      <c r="J18" s="56">
        <f t="shared" si="2"/>
        <v>2027</v>
      </c>
      <c r="K18" s="56">
        <f t="shared" si="2"/>
        <v>2028</v>
      </c>
      <c r="L18" s="56">
        <f t="shared" si="2"/>
        <v>2029</v>
      </c>
      <c r="M18" s="56">
        <f t="shared" si="2"/>
        <v>2030</v>
      </c>
      <c r="N18" s="56">
        <f t="shared" si="2"/>
        <v>2031</v>
      </c>
      <c r="O18" s="56">
        <f t="shared" si="2"/>
        <v>2032</v>
      </c>
      <c r="P18" s="56">
        <f t="shared" si="2"/>
        <v>2033</v>
      </c>
      <c r="Q18" s="56">
        <f t="shared" si="2"/>
        <v>2034</v>
      </c>
      <c r="R18" s="56">
        <f t="shared" si="2"/>
        <v>2035</v>
      </c>
      <c r="S18" s="56">
        <f t="shared" si="2"/>
        <v>2036</v>
      </c>
      <c r="T18" s="56">
        <f t="shared" si="2"/>
        <v>2037</v>
      </c>
      <c r="U18" s="56">
        <f t="shared" si="2"/>
        <v>2038</v>
      </c>
      <c r="V18" s="56">
        <f t="shared" si="2"/>
        <v>2039</v>
      </c>
      <c r="W18" s="56">
        <f t="shared" si="2"/>
        <v>2040</v>
      </c>
      <c r="X18" s="56">
        <f t="shared" si="2"/>
        <v>2041</v>
      </c>
      <c r="Y18" s="56">
        <f t="shared" si="2"/>
        <v>2042</v>
      </c>
      <c r="Z18" s="56">
        <f t="shared" si="2"/>
        <v>2043</v>
      </c>
      <c r="AA18" s="56">
        <f t="shared" si="2"/>
        <v>2044</v>
      </c>
      <c r="AB18" s="56">
        <f t="shared" si="2"/>
        <v>2045</v>
      </c>
      <c r="AC18" s="56">
        <f t="shared" si="2"/>
        <v>2046</v>
      </c>
      <c r="AD18" s="56">
        <f t="shared" si="2"/>
        <v>2047</v>
      </c>
      <c r="AE18" s="56">
        <f t="shared" si="2"/>
        <v>2048</v>
      </c>
      <c r="AF18" s="56">
        <f t="shared" si="2"/>
        <v>2049</v>
      </c>
      <c r="AG18" s="56">
        <f t="shared" si="2"/>
        <v>2050</v>
      </c>
      <c r="AH18" s="56">
        <f t="shared" si="2"/>
        <v>2051</v>
      </c>
      <c r="AI18" s="56">
        <f t="shared" si="2"/>
        <v>2052</v>
      </c>
      <c r="AJ18" s="56">
        <f t="shared" si="2"/>
        <v>2053</v>
      </c>
      <c r="AK18" s="56">
        <f t="shared" si="2"/>
        <v>2054</v>
      </c>
      <c r="AL18" s="56">
        <f t="shared" si="2"/>
        <v>2055</v>
      </c>
      <c r="AM18" s="56">
        <f t="shared" si="2"/>
        <v>2056</v>
      </c>
      <c r="AN18" s="56">
        <f t="shared" si="2"/>
        <v>2057</v>
      </c>
      <c r="AO18" s="56">
        <f t="shared" si="2"/>
        <v>2058</v>
      </c>
    </row>
    <row r="19" spans="2:41" x14ac:dyDescent="0.3">
      <c r="C19" s="40" t="s">
        <v>80</v>
      </c>
      <c r="E19" s="48">
        <f>NPV($E$15,F19:AO19)*(1+$E$15)</f>
        <v>0</v>
      </c>
      <c r="F19" s="53">
        <f t="shared" ref="F19:Y19" si="3">IF($G$3="Expense",F8,0)</f>
        <v>0</v>
      </c>
      <c r="G19" s="53">
        <f t="shared" si="3"/>
        <v>0</v>
      </c>
      <c r="H19" s="53">
        <f t="shared" si="3"/>
        <v>0</v>
      </c>
      <c r="I19" s="53">
        <f t="shared" si="3"/>
        <v>0</v>
      </c>
      <c r="J19" s="53">
        <f t="shared" si="3"/>
        <v>0</v>
      </c>
      <c r="K19" s="53">
        <f t="shared" si="3"/>
        <v>0</v>
      </c>
      <c r="L19" s="53">
        <f t="shared" si="3"/>
        <v>0</v>
      </c>
      <c r="M19" s="53">
        <f t="shared" si="3"/>
        <v>0</v>
      </c>
      <c r="N19" s="53">
        <f t="shared" si="3"/>
        <v>0</v>
      </c>
      <c r="O19" s="53">
        <f t="shared" si="3"/>
        <v>0</v>
      </c>
      <c r="P19" s="53">
        <f t="shared" si="3"/>
        <v>0</v>
      </c>
      <c r="Q19" s="53">
        <f t="shared" si="3"/>
        <v>0</v>
      </c>
      <c r="R19" s="53">
        <f t="shared" si="3"/>
        <v>0</v>
      </c>
      <c r="S19" s="53">
        <f t="shared" si="3"/>
        <v>0</v>
      </c>
      <c r="T19" s="53">
        <f t="shared" si="3"/>
        <v>0</v>
      </c>
      <c r="U19" s="53">
        <f t="shared" si="3"/>
        <v>0</v>
      </c>
      <c r="V19" s="53">
        <f t="shared" si="3"/>
        <v>0</v>
      </c>
      <c r="W19" s="53">
        <f t="shared" si="3"/>
        <v>0</v>
      </c>
      <c r="X19" s="53">
        <f t="shared" si="3"/>
        <v>0</v>
      </c>
      <c r="Y19" s="53">
        <f t="shared" si="3"/>
        <v>0</v>
      </c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spans="2:41" x14ac:dyDescent="0.3">
      <c r="C20" s="40" t="s">
        <v>81</v>
      </c>
    </row>
    <row r="21" spans="2:41" x14ac:dyDescent="0.3">
      <c r="D21" s="34" t="s">
        <v>82</v>
      </c>
      <c r="E21" s="48">
        <f>NPV($E$15,F21:AO21)*(1+$E$15)</f>
        <v>2453.0291186228706</v>
      </c>
      <c r="F21" s="49">
        <f t="shared" ref="F21:Y21" si="4">F8-F19</f>
        <v>170.71199999999999</v>
      </c>
      <c r="G21" s="49">
        <f t="shared" si="4"/>
        <v>178.58664000000002</v>
      </c>
      <c r="H21" s="49">
        <f t="shared" si="4"/>
        <v>186.84179279999998</v>
      </c>
      <c r="I21" s="49">
        <f t="shared" si="4"/>
        <v>195.4962204</v>
      </c>
      <c r="J21" s="49">
        <f t="shared" si="4"/>
        <v>204.569616</v>
      </c>
      <c r="K21" s="49">
        <f t="shared" si="4"/>
        <v>208.66100831999998</v>
      </c>
      <c r="L21" s="49">
        <f t="shared" si="4"/>
        <v>212.83422848639998</v>
      </c>
      <c r="M21" s="49">
        <f t="shared" si="4"/>
        <v>217.09091305612799</v>
      </c>
      <c r="N21" s="49">
        <f t="shared" si="4"/>
        <v>221.43273131725056</v>
      </c>
      <c r="O21" s="49">
        <f t="shared" si="4"/>
        <v>225.86138594359559</v>
      </c>
      <c r="P21" s="49">
        <f t="shared" si="4"/>
        <v>230.3786136624675</v>
      </c>
      <c r="Q21" s="49">
        <f t="shared" si="4"/>
        <v>234.98618593571686</v>
      </c>
      <c r="R21" s="49">
        <f t="shared" si="4"/>
        <v>239.68590965443121</v>
      </c>
      <c r="S21" s="49">
        <f t="shared" si="4"/>
        <v>244.47962784751982</v>
      </c>
      <c r="T21" s="49">
        <f t="shared" si="4"/>
        <v>249.36922040447024</v>
      </c>
      <c r="U21" s="49">
        <f t="shared" si="4"/>
        <v>254.35660481255962</v>
      </c>
      <c r="V21" s="49">
        <f t="shared" si="4"/>
        <v>259.44373690881082</v>
      </c>
      <c r="W21" s="49">
        <f t="shared" si="4"/>
        <v>264.63261164698702</v>
      </c>
      <c r="X21" s="49">
        <f t="shared" si="4"/>
        <v>269.92526387992677</v>
      </c>
      <c r="Y21" s="49">
        <f t="shared" si="4"/>
        <v>275.32376915752536</v>
      </c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2:41" x14ac:dyDescent="0.3">
      <c r="D22" s="34" t="s">
        <v>112</v>
      </c>
      <c r="E22" s="48"/>
      <c r="F22" s="49">
        <f t="shared" ref="F22:AO22" si="5">E22+F21-F44</f>
        <v>170.71199999999999</v>
      </c>
      <c r="G22" s="49">
        <f t="shared" si="5"/>
        <v>338.62914000000001</v>
      </c>
      <c r="H22" s="49">
        <f t="shared" si="5"/>
        <v>503.63976780000002</v>
      </c>
      <c r="I22" s="49">
        <f t="shared" si="5"/>
        <v>665.62721114999999</v>
      </c>
      <c r="J22" s="49">
        <f t="shared" si="5"/>
        <v>824.46953632500004</v>
      </c>
      <c r="K22" s="49">
        <f t="shared" si="5"/>
        <v>974.6176528200001</v>
      </c>
      <c r="L22" s="49">
        <f t="shared" si="5"/>
        <v>1115.8976764614001</v>
      </c>
      <c r="M22" s="49">
        <f t="shared" si="5"/>
        <v>1248.132245392128</v>
      </c>
      <c r="N22" s="49">
        <f t="shared" si="5"/>
        <v>1371.1404505179705</v>
      </c>
      <c r="O22" s="49">
        <f t="shared" si="5"/>
        <v>1484.7377645628301</v>
      </c>
      <c r="P22" s="49">
        <f t="shared" si="5"/>
        <v>1588.7359697050865</v>
      </c>
      <c r="Q22" s="49">
        <f t="shared" si="5"/>
        <v>1682.9430837666882</v>
      </c>
      <c r="R22" s="49">
        <f t="shared" si="5"/>
        <v>1767.163284926022</v>
      </c>
      <c r="S22" s="49">
        <f t="shared" si="5"/>
        <v>1841.1968349250424</v>
      </c>
      <c r="T22" s="49">
        <f t="shared" si="5"/>
        <v>1904.840000740543</v>
      </c>
      <c r="U22" s="49">
        <f t="shared" si="5"/>
        <v>1957.8849746888536</v>
      </c>
      <c r="V22" s="49">
        <f t="shared" si="5"/>
        <v>2000.1197929326308</v>
      </c>
      <c r="W22" s="49">
        <f t="shared" si="5"/>
        <v>2041.9977523577836</v>
      </c>
      <c r="X22" s="49">
        <f t="shared" si="5"/>
        <v>2083.7904907879392</v>
      </c>
      <c r="Y22" s="49">
        <f t="shared" si="5"/>
        <v>2125.7890175531984</v>
      </c>
      <c r="Z22" s="49">
        <f t="shared" si="5"/>
        <v>1887.4745533635864</v>
      </c>
      <c r="AA22" s="49">
        <f t="shared" si="5"/>
        <v>1661.9456901739745</v>
      </c>
      <c r="AB22" s="49">
        <f t="shared" si="5"/>
        <v>1449.4581400043626</v>
      </c>
      <c r="AC22" s="49">
        <f t="shared" si="5"/>
        <v>1250.2727291151507</v>
      </c>
      <c r="AD22" s="49">
        <f t="shared" si="5"/>
        <v>1064.6555002919467</v>
      </c>
      <c r="AE22" s="49">
        <f t="shared" si="5"/>
        <v>892.87781717607106</v>
      </c>
      <c r="AF22" s="49">
        <f t="shared" si="5"/>
        <v>735.2164706816701</v>
      </c>
      <c r="AG22" s="49">
        <f t="shared" si="5"/>
        <v>591.95378754117337</v>
      </c>
      <c r="AH22" s="49">
        <f t="shared" si="5"/>
        <v>463.37774102165895</v>
      </c>
      <c r="AI22" s="49">
        <f t="shared" si="5"/>
        <v>349.78206385554648</v>
      </c>
      <c r="AJ22" s="49">
        <f t="shared" si="5"/>
        <v>251.46636342990399</v>
      </c>
      <c r="AK22" s="49">
        <f t="shared" si="5"/>
        <v>168.73623927954088</v>
      </c>
      <c r="AL22" s="49">
        <f t="shared" si="5"/>
        <v>101.90340292996277</v>
      </c>
      <c r="AM22" s="49">
        <f t="shared" si="5"/>
        <v>51.285800137185319</v>
      </c>
      <c r="AN22" s="49">
        <f t="shared" si="5"/>
        <v>17.207735572344561</v>
      </c>
      <c r="AO22" s="49">
        <f t="shared" si="5"/>
        <v>-7.744915819785092E-13</v>
      </c>
    </row>
    <row r="23" spans="2:41" x14ac:dyDescent="0.3">
      <c r="C23" s="40" t="s">
        <v>45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</row>
    <row r="24" spans="2:41" x14ac:dyDescent="0.3">
      <c r="D24" s="34" t="s">
        <v>13</v>
      </c>
      <c r="E24" s="48">
        <f t="shared" ref="E24:E44" si="6">NPV($E$15,F24:AO24)*(1+$E$15)</f>
        <v>108.04209983999972</v>
      </c>
      <c r="F24" s="49"/>
      <c r="G24" s="49">
        <f>IF(G$18-F$18&lt;=$E$16,F$21/$E$16,0)</f>
        <v>10.669499999999999</v>
      </c>
      <c r="H24" s="49">
        <f>IF(H$18-F$18&lt;=$E$16,F$21/$E$16,0)</f>
        <v>10.669499999999999</v>
      </c>
      <c r="I24" s="49">
        <f>IF(I$18-F$18&lt;=$E$16,F$21/$E$16,0)</f>
        <v>10.669499999999999</v>
      </c>
      <c r="J24" s="49">
        <f>IF(J$18-F$18&lt;=$E$16,F$21/$E$16,0)</f>
        <v>10.669499999999999</v>
      </c>
      <c r="K24" s="49">
        <f>IF(K$18-F$18&lt;=$E$16,F$21/$E$16,0)</f>
        <v>10.669499999999999</v>
      </c>
      <c r="L24" s="49">
        <f>IF(L$18-F$18&lt;=$E$16,F$21/$E$16,0)</f>
        <v>10.669499999999999</v>
      </c>
      <c r="M24" s="49">
        <f>IF(M$18-F$18&lt;=$E$16,F$21/$E$16,0)</f>
        <v>10.669499999999999</v>
      </c>
      <c r="N24" s="49">
        <f>IF(N$18-F$18&lt;=$E$16,F$21/$E$16,0)</f>
        <v>10.669499999999999</v>
      </c>
      <c r="O24" s="49">
        <f>IF(O$18-F$18&lt;=$E$16,F$21/$E$16,0)</f>
        <v>10.669499999999999</v>
      </c>
      <c r="P24" s="49">
        <f>IF(P$18-F$18&lt;=$E$16,F$21/$E$16,0)</f>
        <v>10.669499999999999</v>
      </c>
      <c r="Q24" s="49">
        <f>IF(Q$18-F$18&lt;=$E$16,F$21/$E$16,0)</f>
        <v>10.669499999999999</v>
      </c>
      <c r="R24" s="49">
        <f>IF(R$18-F$18&lt;=$E$16,F$21/$E$16,0)</f>
        <v>10.669499999999999</v>
      </c>
      <c r="S24" s="49">
        <f>IF(S$18-F$18&lt;=$E$16,F$21/$E$16,0)</f>
        <v>10.669499999999999</v>
      </c>
      <c r="T24" s="49">
        <f>IF(T$18-F$18&lt;=$E$16,F$21/$E$16,0)</f>
        <v>10.669499999999999</v>
      </c>
      <c r="U24" s="49">
        <f>IF(U$18-F$18&lt;=$E$16,F$21/$E$16,0)</f>
        <v>10.669499999999999</v>
      </c>
      <c r="V24" s="49">
        <f>IF(V$18-F$18&lt;=$E$16,F$21/$E$16,0)</f>
        <v>10.669499999999999</v>
      </c>
      <c r="W24" s="49"/>
      <c r="X24" s="49"/>
      <c r="Y24" s="49"/>
    </row>
    <row r="25" spans="2:41" x14ac:dyDescent="0.3">
      <c r="D25" s="34" t="s">
        <v>14</v>
      </c>
      <c r="E25" s="48">
        <f t="shared" si="6"/>
        <v>113.02588915231553</v>
      </c>
      <c r="F25" s="49"/>
      <c r="G25" s="49"/>
      <c r="H25" s="49">
        <f>IF(H$18-G$18&lt;=$E$16,G$21/$E$16,0)</f>
        <v>11.161665000000001</v>
      </c>
      <c r="I25" s="49">
        <f>IF(I$18-G$18&lt;=$E$16,G$21/$E$16,0)</f>
        <v>11.161665000000001</v>
      </c>
      <c r="J25" s="49">
        <f>IF(J$18-G$18&lt;=$E$16,G$21/$E$16,0)</f>
        <v>11.161665000000001</v>
      </c>
      <c r="K25" s="49">
        <f>IF(K$18-G$18&lt;=$E$16,G$21/$E$16,0)</f>
        <v>11.161665000000001</v>
      </c>
      <c r="L25" s="49">
        <f>IF(L$18-G$18&lt;=$E$16,G$21/$E$16,0)</f>
        <v>11.161665000000001</v>
      </c>
      <c r="M25" s="49">
        <f>IF(M$18-G$18&lt;=$E$16,G$21/$E$16,0)</f>
        <v>11.161665000000001</v>
      </c>
      <c r="N25" s="49">
        <f>IF(N$18-G$18&lt;=$E$16,G$21/$E$16,0)</f>
        <v>11.161665000000001</v>
      </c>
      <c r="O25" s="49">
        <f>IF(O$18-G$18&lt;=$E$16,G$21/$E$16,0)</f>
        <v>11.161665000000001</v>
      </c>
      <c r="P25" s="49">
        <f>IF(P$18-G$18&lt;=$E$16,G$21/$E$16,0)</f>
        <v>11.161665000000001</v>
      </c>
      <c r="Q25" s="49">
        <f>IF(Q$18-G$18&lt;=$E$16,G$21/$E$16,0)</f>
        <v>11.161665000000001</v>
      </c>
      <c r="R25" s="49">
        <f>IF(R$18-G$18&lt;=$E$16,G$21/$E$16,0)</f>
        <v>11.161665000000001</v>
      </c>
      <c r="S25" s="49">
        <f>IF(S$18-G$18&lt;=$E$16,G$21/$E$16,0)</f>
        <v>11.161665000000001</v>
      </c>
      <c r="T25" s="49">
        <f>IF(T$18-G$18&lt;=$E$16,G$21/$E$16,0)</f>
        <v>11.161665000000001</v>
      </c>
      <c r="U25" s="49">
        <f>IF(U$18-G$18&lt;=$E$16,G$21/$E$16,0)</f>
        <v>11.161665000000001</v>
      </c>
      <c r="V25" s="49">
        <f>IF(V$18-G$18&lt;=$E$16,G$21/$E$16,0)</f>
        <v>11.161665000000001</v>
      </c>
      <c r="W25" s="49">
        <f>IF(W$18-G$18&lt;=$E$16,G$21/$E$16,0)</f>
        <v>11.161665000000001</v>
      </c>
      <c r="X25" s="49"/>
      <c r="Y25" s="49"/>
    </row>
    <row r="26" spans="2:41" x14ac:dyDescent="0.3">
      <c r="D26" s="34" t="s">
        <v>15</v>
      </c>
      <c r="E26" s="48">
        <f t="shared" si="6"/>
        <v>118.25050161665345</v>
      </c>
      <c r="F26" s="49"/>
      <c r="G26" s="49"/>
      <c r="H26" s="49"/>
      <c r="I26" s="49">
        <f>IF(I$18-H$18&lt;=$E$16,H$21/$E$16,0)</f>
        <v>11.677612049999999</v>
      </c>
      <c r="J26" s="49">
        <f>IF(J$18-H$18&lt;=$E$16,H$21/$E$16,0)</f>
        <v>11.677612049999999</v>
      </c>
      <c r="K26" s="49">
        <f>IF(K$18-H$18&lt;=$E$16,H$21/$E$16,0)</f>
        <v>11.677612049999999</v>
      </c>
      <c r="L26" s="49">
        <f>IF(L$18-H$18&lt;=$E$16,H$21/$E$16,0)</f>
        <v>11.677612049999999</v>
      </c>
      <c r="M26" s="49">
        <f>IF(M$18-H$18&lt;=$E$16,H$21/$E$16,0)</f>
        <v>11.677612049999999</v>
      </c>
      <c r="N26" s="49">
        <f>IF(N$18-H$18&lt;=$E$16,H$21/$E$16,0)</f>
        <v>11.677612049999999</v>
      </c>
      <c r="O26" s="49">
        <f>IF(O$18-H$18&lt;=$E$16,H$21/$E$16,0)</f>
        <v>11.677612049999999</v>
      </c>
      <c r="P26" s="49">
        <f>IF(P$18-H$18&lt;=$E$16,H$21/$E$16,0)</f>
        <v>11.677612049999999</v>
      </c>
      <c r="Q26" s="49">
        <f>IF(Q$18-H$18&lt;=$E$16,H$21/$E$16,0)</f>
        <v>11.677612049999999</v>
      </c>
      <c r="R26" s="49">
        <f>IF(R$18-H$18&lt;=$E$16,H$21/$E$16,0)</f>
        <v>11.677612049999999</v>
      </c>
      <c r="S26" s="49">
        <f>IF(S$18-H$18&lt;=$E$16,H$21/$E$16,0)</f>
        <v>11.677612049999999</v>
      </c>
      <c r="T26" s="49">
        <f>IF(T$18-H$18&lt;=$E$16,H$21/$E$16,0)</f>
        <v>11.677612049999999</v>
      </c>
      <c r="U26" s="49">
        <f>IF(U$18-H$18&lt;=$E$16,H$21/$E$16,0)</f>
        <v>11.677612049999999</v>
      </c>
      <c r="V26" s="49">
        <f>IF(V$18-H$18&lt;=$E$16,H$21/$E$16,0)</f>
        <v>11.677612049999999</v>
      </c>
      <c r="W26" s="49">
        <f>IF(W$18-H$18&lt;=$E$16,H$21/$E$16,0)</f>
        <v>11.677612049999999</v>
      </c>
      <c r="X26" s="49">
        <f>IF(X$18-H$18&lt;=$E$16,H$21/$E$16,0)</f>
        <v>11.677612049999999</v>
      </c>
      <c r="Y26" s="49"/>
    </row>
    <row r="27" spans="2:41" x14ac:dyDescent="0.3">
      <c r="D27" s="34" t="s">
        <v>16</v>
      </c>
      <c r="E27" s="48">
        <f t="shared" si="6"/>
        <v>123.72781153521365</v>
      </c>
      <c r="F27" s="49"/>
      <c r="G27" s="49"/>
      <c r="H27" s="49"/>
      <c r="I27" s="49"/>
      <c r="J27" s="49">
        <f>IF(J$18-I$18&lt;=$E$16,I$21/$E$16,0)</f>
        <v>12.218513775</v>
      </c>
      <c r="K27" s="49">
        <f>IF(K$18-I$18&lt;=$E$16,I$21/$E$16,0)</f>
        <v>12.218513775</v>
      </c>
      <c r="L27" s="49">
        <f>IF(L$18-I$18&lt;=$E$16,I$21/$E$16,0)</f>
        <v>12.218513775</v>
      </c>
      <c r="M27" s="49">
        <f>IF(M$18-I$18&lt;=$E$16,I$21/$E$16,0)</f>
        <v>12.218513775</v>
      </c>
      <c r="N27" s="49">
        <f>IF(N$18-I$18&lt;=$E$16,I$21/$E$16,0)</f>
        <v>12.218513775</v>
      </c>
      <c r="O27" s="49">
        <f>IF(O$18-I$18&lt;=$E$16,I$21/$E$16,0)</f>
        <v>12.218513775</v>
      </c>
      <c r="P27" s="49">
        <f>IF(P$18-I$18&lt;=$E$16,I$21/$E$16,0)</f>
        <v>12.218513775</v>
      </c>
      <c r="Q27" s="49">
        <f>IF(Q$18-I$18&lt;=$E$16,I$21/$E$16,0)</f>
        <v>12.218513775</v>
      </c>
      <c r="R27" s="49">
        <f>IF(R$18-I$18&lt;=$E$16,I$21/$E$16,0)</f>
        <v>12.218513775</v>
      </c>
      <c r="S27" s="49">
        <f>IF(S$18-I$18&lt;=$E$16,I$21/$E$16,0)</f>
        <v>12.218513775</v>
      </c>
      <c r="T27" s="49">
        <f>IF(T$18-I$18&lt;=$E$16,I$21/$E$16,0)</f>
        <v>12.218513775</v>
      </c>
      <c r="U27" s="49">
        <f>IF(U$18-I$18&lt;=$E$16,I$21/$E$16,0)</f>
        <v>12.218513775</v>
      </c>
      <c r="V27" s="49">
        <f>IF(V$18-I$18&lt;=$E$16,I$21/$E$16,0)</f>
        <v>12.218513775</v>
      </c>
      <c r="W27" s="49">
        <f>IF(W$18-I$18&lt;=$E$16,I$21/$E$16,0)</f>
        <v>12.218513775</v>
      </c>
      <c r="X27" s="49">
        <f>IF(X$18-I$18&lt;=$E$16,I$21/$E$16,0)</f>
        <v>12.218513775</v>
      </c>
      <c r="Y27" s="49">
        <f>IF(Y$18-I$18&lt;=$E$16,I$21/$E$16,0)</f>
        <v>12.218513775</v>
      </c>
    </row>
    <row r="28" spans="2:41" x14ac:dyDescent="0.3">
      <c r="D28" s="51" t="s">
        <v>17</v>
      </c>
      <c r="E28" s="52">
        <f t="shared" si="6"/>
        <v>129.47028255835795</v>
      </c>
      <c r="F28" s="53"/>
      <c r="G28" s="53"/>
      <c r="H28" s="53"/>
      <c r="I28" s="53"/>
      <c r="J28" s="53"/>
      <c r="K28" s="49">
        <f>IF(K$18-J$18&lt;=$E$16,J$21/$E$16,0)</f>
        <v>12.785601</v>
      </c>
      <c r="L28" s="49">
        <f>IF(L$18-J$18&lt;=$E$16,J$21/$E$16,0)</f>
        <v>12.785601</v>
      </c>
      <c r="M28" s="49">
        <f>IF(M$18-J$18&lt;=$E$16,J$21/$E$16,0)</f>
        <v>12.785601</v>
      </c>
      <c r="N28" s="49">
        <f>IF(N$18-J$18&lt;=$E$16,J$21/$E$16,0)</f>
        <v>12.785601</v>
      </c>
      <c r="O28" s="49">
        <f>IF(O$18-J$18&lt;=$E$16,J$21/$E$16,0)</f>
        <v>12.785601</v>
      </c>
      <c r="P28" s="49">
        <f>IF(P$18-J$18&lt;=$E$16,J$21/$E$16,0)</f>
        <v>12.785601</v>
      </c>
      <c r="Q28" s="49">
        <f>IF(Q$18-J$18&lt;=$E$16,J$21/$E$16,0)</f>
        <v>12.785601</v>
      </c>
      <c r="R28" s="49">
        <f>IF(R$18-J$18&lt;=$E$16,J$21/$E$16,0)</f>
        <v>12.785601</v>
      </c>
      <c r="S28" s="49">
        <f>IF(S$18-J$18&lt;=$E$16,J$21/$E$16,0)</f>
        <v>12.785601</v>
      </c>
      <c r="T28" s="49">
        <f>IF(T$18-J$18&lt;=$E$16,J$21/$E$16,0)</f>
        <v>12.785601</v>
      </c>
      <c r="U28" s="49">
        <f>IF(U$18-J$18&lt;=$E$16,J$21/$E$16,0)</f>
        <v>12.785601</v>
      </c>
      <c r="V28" s="49">
        <f>IF(V$18-J$18&lt;=$E$16,J$21/$E$16,0)</f>
        <v>12.785601</v>
      </c>
      <c r="W28" s="49">
        <f>IF(W$18-J$18&lt;=$E$16,J$21/$E$16,0)</f>
        <v>12.785601</v>
      </c>
      <c r="X28" s="49">
        <f>IF(X$18-J$18&lt;=$E$16,J$21/$E$16,0)</f>
        <v>12.785601</v>
      </c>
      <c r="Y28" s="49">
        <f>IF(Y$18-J$18&lt;=$E$16,J$21/$E$16,0)</f>
        <v>12.785601</v>
      </c>
      <c r="Z28" s="49">
        <f>IF(Z$18-J$18&lt;=$E$16,J$21/$E$16,0)</f>
        <v>12.785601</v>
      </c>
    </row>
    <row r="29" spans="2:41" x14ac:dyDescent="0.3">
      <c r="D29" s="51" t="s">
        <v>22</v>
      </c>
      <c r="E29" s="52">
        <f t="shared" si="6"/>
        <v>132.05968820952515</v>
      </c>
      <c r="F29" s="53"/>
      <c r="G29" s="53"/>
      <c r="H29" s="53"/>
      <c r="I29" s="53"/>
      <c r="J29" s="53"/>
      <c r="K29" s="42"/>
      <c r="L29" s="49">
        <f>IF(L$18-K$18&lt;=$E$16,K$21/$E$16,0)</f>
        <v>13.041313019999999</v>
      </c>
      <c r="M29" s="49">
        <f>IF(M$18-K$18&lt;=$E$16,K$21/$E$16,0)</f>
        <v>13.041313019999999</v>
      </c>
      <c r="N29" s="49">
        <f>IF(N$18-K$18&lt;=$E$16,K$21/$E$16,0)</f>
        <v>13.041313019999999</v>
      </c>
      <c r="O29" s="49">
        <f>IF(O$18-K$18&lt;=$E$16,K$21/$E$16,0)</f>
        <v>13.041313019999999</v>
      </c>
      <c r="P29" s="49">
        <f>IF(P$18-K$18&lt;=$E$16,K$21/$E$16,0)</f>
        <v>13.041313019999999</v>
      </c>
      <c r="Q29" s="49">
        <f>IF(Q$18-K$18&lt;=$E$16,K$21/$E$16,0)</f>
        <v>13.041313019999999</v>
      </c>
      <c r="R29" s="49">
        <f>IF(R$18-K$18&lt;=$E$16,K$21/$E$16,0)</f>
        <v>13.041313019999999</v>
      </c>
      <c r="S29" s="49">
        <f>IF(S$18-K$18&lt;=$E$16,K$21/$E$16,0)</f>
        <v>13.041313019999999</v>
      </c>
      <c r="T29" s="49">
        <f>IF(T$18-K$18&lt;=$E$16,K$21/$E$16,0)</f>
        <v>13.041313019999999</v>
      </c>
      <c r="U29" s="49">
        <f>IF(U$18-K$18&lt;=$E$16,K$21/$E$16,0)</f>
        <v>13.041313019999999</v>
      </c>
      <c r="V29" s="49">
        <f>IF(V$18-K$18&lt;=$E$16,K$21/$E$16,0)</f>
        <v>13.041313019999999</v>
      </c>
      <c r="W29" s="49">
        <f>IF(W$18-K$18&lt;=$E$16,K$21/$E$16,0)</f>
        <v>13.041313019999999</v>
      </c>
      <c r="X29" s="49">
        <f>IF(X$18-K$18&lt;=$E$16,K$21/$E$16,0)</f>
        <v>13.041313019999999</v>
      </c>
      <c r="Y29" s="49">
        <f>IF(Y$18-K$18&lt;=$E$16,K$21/$E$16,0)</f>
        <v>13.041313019999999</v>
      </c>
      <c r="Z29" s="49">
        <f>IF(Z$18-K$18&lt;=$E$16,K$21/$E$16,0)</f>
        <v>13.041313019999999</v>
      </c>
      <c r="AA29" s="49">
        <f>IF(AA$18-K$18&lt;=$E$16,K$21/$E$16,0)</f>
        <v>13.041313019999999</v>
      </c>
    </row>
    <row r="30" spans="2:41" x14ac:dyDescent="0.3">
      <c r="D30" s="51" t="s">
        <v>23</v>
      </c>
      <c r="E30" s="52">
        <f t="shared" si="6"/>
        <v>134.70088197371564</v>
      </c>
      <c r="F30" s="53"/>
      <c r="G30" s="53"/>
      <c r="H30" s="53"/>
      <c r="I30" s="53"/>
      <c r="J30" s="53"/>
      <c r="K30" s="42"/>
      <c r="L30" s="42"/>
      <c r="M30" s="49">
        <f>IF(M$18-L$18&lt;=$E$16,L$21/$E$16,0)</f>
        <v>13.302139280399999</v>
      </c>
      <c r="N30" s="49">
        <f>IF(N$18-L$18&lt;=$E$16,L$21/$E$16,0)</f>
        <v>13.302139280399999</v>
      </c>
      <c r="O30" s="49">
        <f>IF(O$18-L$18&lt;=$E$16,L$21/$E$16,0)</f>
        <v>13.302139280399999</v>
      </c>
      <c r="P30" s="49">
        <f>IF(P$18-L$18&lt;=$E$16,L$21/$E$16,0)</f>
        <v>13.302139280399999</v>
      </c>
      <c r="Q30" s="49">
        <f>IF(Q$18-L$18&lt;=$E$16,L$21/$E$16,0)</f>
        <v>13.302139280399999</v>
      </c>
      <c r="R30" s="49">
        <f>IF(R$18-L$18&lt;=$E$16,L$21/$E$16,0)</f>
        <v>13.302139280399999</v>
      </c>
      <c r="S30" s="49">
        <f>IF(S$18-L$18&lt;=$E$16,L$21/$E$16,0)</f>
        <v>13.302139280399999</v>
      </c>
      <c r="T30" s="49">
        <f>IF(T$18-L$18&lt;=$E$16,L$21/$E$16,0)</f>
        <v>13.302139280399999</v>
      </c>
      <c r="U30" s="49">
        <f>IF(U$18-L$18&lt;=$E$16,L$21/$E$16,0)</f>
        <v>13.302139280399999</v>
      </c>
      <c r="V30" s="49">
        <f>IF(V$18-L$18&lt;=$E$16,L$21/$E$16,0)</f>
        <v>13.302139280399999</v>
      </c>
      <c r="W30" s="49">
        <f>IF(W$18-L$18&lt;=$E$16,L$21/$E$16,0)</f>
        <v>13.302139280399999</v>
      </c>
      <c r="X30" s="49">
        <f>IF(X$18-L$18&lt;=$E$16,L$21/$E$16,0)</f>
        <v>13.302139280399999</v>
      </c>
      <c r="Y30" s="49">
        <f>IF(Y$18-L$18&lt;=$E$16,L$21/$E$16,0)</f>
        <v>13.302139280399999</v>
      </c>
      <c r="Z30" s="49">
        <f>IF(Z$18-L$18&lt;=$E$16,L$21/$E$16,0)</f>
        <v>13.302139280399999</v>
      </c>
      <c r="AA30" s="49">
        <f>IF(AA$18-L$18&lt;=$E$16,L$21/$E$16,0)</f>
        <v>13.302139280399999</v>
      </c>
      <c r="AB30" s="49">
        <f>IF(AB$18-L$18&lt;=$E$16,L$21/$E$16,0)</f>
        <v>13.302139280399999</v>
      </c>
    </row>
    <row r="31" spans="2:41" x14ac:dyDescent="0.3">
      <c r="D31" s="51" t="s">
        <v>24</v>
      </c>
      <c r="E31" s="52">
        <f t="shared" si="6"/>
        <v>137.39489961318995</v>
      </c>
      <c r="F31" s="53"/>
      <c r="G31" s="53"/>
      <c r="H31" s="53"/>
      <c r="I31" s="53"/>
      <c r="J31" s="53"/>
      <c r="K31" s="42"/>
      <c r="L31" s="42"/>
      <c r="M31" s="42"/>
      <c r="N31" s="49">
        <f>IF(N$18-M$18&lt;=$E$16,M$21/$E$16,0)</f>
        <v>13.568182066007999</v>
      </c>
      <c r="O31" s="49">
        <f>IF(O$18-M$18&lt;=$E$16,M$21/$E$16,0)</f>
        <v>13.568182066007999</v>
      </c>
      <c r="P31" s="49">
        <f>IF(P$18-M$18&lt;=$E$16,M$21/$E$16,0)</f>
        <v>13.568182066007999</v>
      </c>
      <c r="Q31" s="49">
        <f>IF(Q$18-M$18&lt;=$E$16,M$21/$E$16,0)</f>
        <v>13.568182066007999</v>
      </c>
      <c r="R31" s="49">
        <f>IF(R$18-M$18&lt;=$E$16,M$21/$E$16,0)</f>
        <v>13.568182066007999</v>
      </c>
      <c r="S31" s="49">
        <f>IF(S$18-M$18&lt;=$E$16,M$21/$E$16,0)</f>
        <v>13.568182066007999</v>
      </c>
      <c r="T31" s="49">
        <f>IF(T$18-M$18&lt;=$E$16,M$21/$E$16,0)</f>
        <v>13.568182066007999</v>
      </c>
      <c r="U31" s="49">
        <f>IF(U$18-M$18&lt;=$E$16,M$21/$E$16,0)</f>
        <v>13.568182066007999</v>
      </c>
      <c r="V31" s="49">
        <f>IF(V$18-M$18&lt;=$E$16,M$21/$E$16,0)</f>
        <v>13.568182066007999</v>
      </c>
      <c r="W31" s="49">
        <f>IF(W$18-M$18&lt;=$E$16,M$21/$E$16,0)</f>
        <v>13.568182066007999</v>
      </c>
      <c r="X31" s="49">
        <f>IF(X$18-M$18&lt;=$E$16,M$21/$E$16,0)</f>
        <v>13.568182066007999</v>
      </c>
      <c r="Y31" s="49">
        <f>IF(Y$18-M$18&lt;=$E$16,M$21/$E$16,0)</f>
        <v>13.568182066007999</v>
      </c>
      <c r="Z31" s="49">
        <f>IF(Z$18-M$18&lt;=$E$16,M$21/$E$16,0)</f>
        <v>13.568182066007999</v>
      </c>
      <c r="AA31" s="49">
        <f>IF(AA$18-M$18&lt;=$E$16,M$21/$E$16,0)</f>
        <v>13.568182066007999</v>
      </c>
      <c r="AB31" s="49">
        <f>IF(AB$18-M$18&lt;=$E$16,M$21/$E$16,0)</f>
        <v>13.568182066007999</v>
      </c>
      <c r="AC31" s="49">
        <f>IF(AC$18-M$18&lt;=$E$16,M$21/$E$16,0)</f>
        <v>13.568182066007999</v>
      </c>
    </row>
    <row r="32" spans="2:41" x14ac:dyDescent="0.3">
      <c r="D32" s="51" t="s">
        <v>25</v>
      </c>
      <c r="E32" s="52">
        <f t="shared" si="6"/>
        <v>140.14279760545372</v>
      </c>
      <c r="F32" s="53"/>
      <c r="G32" s="53"/>
      <c r="H32" s="53"/>
      <c r="I32" s="53"/>
      <c r="J32" s="53"/>
      <c r="K32" s="42"/>
      <c r="L32" s="42"/>
      <c r="M32" s="42"/>
      <c r="N32" s="53"/>
      <c r="O32" s="49">
        <f>IF(O$18-N$18&lt;=$E$16,N$21/$E$16,0)</f>
        <v>13.83954570732816</v>
      </c>
      <c r="P32" s="49">
        <f>IF(P$18-N$18&lt;=$E$16,N$21/$E$16,0)</f>
        <v>13.83954570732816</v>
      </c>
      <c r="Q32" s="49">
        <f>IF(Q$18-N$18&lt;=$E$16,N$21/$E$16,0)</f>
        <v>13.83954570732816</v>
      </c>
      <c r="R32" s="49">
        <f>IF(R$18-N$18&lt;=$E$16,N$21/$E$16,0)</f>
        <v>13.83954570732816</v>
      </c>
      <c r="S32" s="49">
        <f>IF(S$18-N$18&lt;=$E$16,N$21/$E$16,0)</f>
        <v>13.83954570732816</v>
      </c>
      <c r="T32" s="49">
        <f>IF(T$18-N$18&lt;=$E$16,N$21/$E$16,0)</f>
        <v>13.83954570732816</v>
      </c>
      <c r="U32" s="49">
        <f>IF(U$18-N$18&lt;=$E$16,N$21/$E$16,0)</f>
        <v>13.83954570732816</v>
      </c>
      <c r="V32" s="49">
        <f>IF(V$18-N$18&lt;=$E$16,N$21/$E$16,0)</f>
        <v>13.83954570732816</v>
      </c>
      <c r="W32" s="49">
        <f>IF(W$18-N$18&lt;=$E$16,N$21/$E$16,0)</f>
        <v>13.83954570732816</v>
      </c>
      <c r="X32" s="49">
        <f>IF(X$18-N$18&lt;=$E$16,N$21/$E$16,0)</f>
        <v>13.83954570732816</v>
      </c>
      <c r="Y32" s="49">
        <f>IF(Y$18-N$18&lt;=$E$16,N$21/$E$16,0)</f>
        <v>13.83954570732816</v>
      </c>
      <c r="Z32" s="49">
        <f>IF(Z$18-N$18&lt;=$E$16,N$21/$E$16,0)</f>
        <v>13.83954570732816</v>
      </c>
      <c r="AA32" s="49">
        <f>IF(AA$18-N$18&lt;=$E$16,N$21/$E$16,0)</f>
        <v>13.83954570732816</v>
      </c>
      <c r="AB32" s="49">
        <f>IF(AB$18-N$18&lt;=$E$16,N$21/$E$16,0)</f>
        <v>13.83954570732816</v>
      </c>
      <c r="AC32" s="49">
        <f>IF(AC$18-N$18&lt;=$E$16,N$21/$E$16,0)</f>
        <v>13.83954570732816</v>
      </c>
      <c r="AD32" s="49">
        <f>IF(AD$18-N$18&lt;=$E$16,N$21/$E$16,0)</f>
        <v>13.83954570732816</v>
      </c>
    </row>
    <row r="33" spans="2:41" x14ac:dyDescent="0.3">
      <c r="D33" s="51" t="s">
        <v>26</v>
      </c>
      <c r="E33" s="52">
        <f t="shared" si="6"/>
        <v>142.94565355756285</v>
      </c>
      <c r="F33" s="53"/>
      <c r="G33" s="53"/>
      <c r="H33" s="53"/>
      <c r="I33" s="53"/>
      <c r="J33" s="53"/>
      <c r="K33" s="42"/>
      <c r="L33" s="42"/>
      <c r="M33" s="42"/>
      <c r="N33" s="53"/>
      <c r="O33" s="53"/>
      <c r="P33" s="49">
        <f>IF(P$18-O$18&lt;=$E$16,O$21/$E$16,0)</f>
        <v>14.116336621474725</v>
      </c>
      <c r="Q33" s="49">
        <f>IF(Q$18-O$18&lt;=$E$16,O$21/$E$16,0)</f>
        <v>14.116336621474725</v>
      </c>
      <c r="R33" s="49">
        <f>IF(R$18-O$18&lt;=$E$16,O$21/$E$16,0)</f>
        <v>14.116336621474725</v>
      </c>
      <c r="S33" s="49">
        <f>IF(S$18-O$18&lt;=$E$16,O$21/$E$16,0)</f>
        <v>14.116336621474725</v>
      </c>
      <c r="T33" s="49">
        <f>IF(T$18-O$18&lt;=$E$16,O$21/$E$16,0)</f>
        <v>14.116336621474725</v>
      </c>
      <c r="U33" s="49">
        <f>IF(U$18-O$18&lt;=$E$16,O$21/$E$16,0)</f>
        <v>14.116336621474725</v>
      </c>
      <c r="V33" s="49">
        <f>IF(V$18-O$18&lt;=$E$16,O$21/$E$16,0)</f>
        <v>14.116336621474725</v>
      </c>
      <c r="W33" s="49">
        <f>IF(W$18-O$18&lt;=$E$16,O$21/$E$16,0)</f>
        <v>14.116336621474725</v>
      </c>
      <c r="X33" s="49">
        <f>IF(X$18-O$18&lt;=$E$16,O$21/$E$16,0)</f>
        <v>14.116336621474725</v>
      </c>
      <c r="Y33" s="49">
        <f>IF(Y$18-O$18&lt;=$E$16,O$21/$E$16,0)</f>
        <v>14.116336621474725</v>
      </c>
      <c r="Z33" s="49">
        <f>IF(Z$18-O$18&lt;=$E$16,O$21/$E$16,0)</f>
        <v>14.116336621474725</v>
      </c>
      <c r="AA33" s="49">
        <f>IF(AA$18-O$18&lt;=$E$16,O$21/$E$16,0)</f>
        <v>14.116336621474725</v>
      </c>
      <c r="AB33" s="49">
        <f>IF(AB$18-O$18&lt;=$E$16,O$21/$E$16,0)</f>
        <v>14.116336621474725</v>
      </c>
      <c r="AC33" s="49">
        <f>IF(AC$18-O$18&lt;=$E$16,O$21/$E$16,0)</f>
        <v>14.116336621474725</v>
      </c>
      <c r="AD33" s="49">
        <f>IF(AD$18-O$18&lt;=$E$16,O$21/$E$16,0)</f>
        <v>14.116336621474725</v>
      </c>
      <c r="AE33" s="49">
        <f>IF(AE$18-O$18&lt;=$E$16,O$21/$E$16,0)</f>
        <v>14.116336621474725</v>
      </c>
    </row>
    <row r="34" spans="2:41" x14ac:dyDescent="0.3">
      <c r="D34" s="51" t="s">
        <v>27</v>
      </c>
      <c r="E34" s="52">
        <f t="shared" si="6"/>
        <v>145.8045666287141</v>
      </c>
      <c r="F34" s="53"/>
      <c r="G34" s="53"/>
      <c r="H34" s="53"/>
      <c r="I34" s="53"/>
      <c r="J34" s="53"/>
      <c r="K34" s="42"/>
      <c r="L34" s="42"/>
      <c r="M34" s="42"/>
      <c r="N34" s="53"/>
      <c r="O34" s="53"/>
      <c r="P34" s="53"/>
      <c r="Q34" s="49">
        <f>IF(Q$18-P$18&lt;=$E$16,P$21/$E$16,0)</f>
        <v>14.398663353904219</v>
      </c>
      <c r="R34" s="49">
        <f>IF(R$18-P$18&lt;=$E$16,P$21/$E$16,0)</f>
        <v>14.398663353904219</v>
      </c>
      <c r="S34" s="49">
        <f>IF(S$18-P$18&lt;=$E$16,P$21/$E$16,0)</f>
        <v>14.398663353904219</v>
      </c>
      <c r="T34" s="49">
        <f>IF(T$18-P$18&lt;=$E$16,P$21/$E$16,0)</f>
        <v>14.398663353904219</v>
      </c>
      <c r="U34" s="49">
        <f>IF(U$18-P$18&lt;=$E$16,P$21/$E$16,0)</f>
        <v>14.398663353904219</v>
      </c>
      <c r="V34" s="49">
        <f>IF(V$18-P$18&lt;=$E$16,P$21/$E$16,0)</f>
        <v>14.398663353904219</v>
      </c>
      <c r="W34" s="49">
        <f>IF(W$18-P$18&lt;=$E$16,P$21/$E$16,0)</f>
        <v>14.398663353904219</v>
      </c>
      <c r="X34" s="49">
        <f>IF(X$18-P$18&lt;=$E$16,P$21/$E$16,0)</f>
        <v>14.398663353904219</v>
      </c>
      <c r="Y34" s="49">
        <f>IF(Y$18-P$18&lt;=$E$16,P$21/$E$16,0)</f>
        <v>14.398663353904219</v>
      </c>
      <c r="Z34" s="49">
        <f>IF(Z$18-P$18&lt;=$E$16,P$21/$E$16,0)</f>
        <v>14.398663353904219</v>
      </c>
      <c r="AA34" s="49">
        <f>IF(AA$18-P$18&lt;=$E$16,P$21/$E$16,0)</f>
        <v>14.398663353904219</v>
      </c>
      <c r="AB34" s="49">
        <f>IF(AB$18-P$18&lt;=$E$16,P$21/$E$16,0)</f>
        <v>14.398663353904219</v>
      </c>
      <c r="AC34" s="49">
        <f>IF(AC$18-P$18&lt;=$E$16,P$21/$E$16,0)</f>
        <v>14.398663353904219</v>
      </c>
      <c r="AD34" s="49">
        <f>IF(AD$18-P$18&lt;=$E$16,P$21/$E$16,0)</f>
        <v>14.398663353904219</v>
      </c>
      <c r="AE34" s="49">
        <f>IF(AE$18-P$18&lt;=$E$16,P$21/$E$16,0)</f>
        <v>14.398663353904219</v>
      </c>
      <c r="AF34" s="49">
        <f>IF(AF$18-P$18&lt;=$E$16,P$21/$E$16,0)</f>
        <v>14.398663353904219</v>
      </c>
    </row>
    <row r="35" spans="2:41" x14ac:dyDescent="0.3">
      <c r="D35" s="51" t="s">
        <v>28</v>
      </c>
      <c r="E35" s="52">
        <f t="shared" si="6"/>
        <v>148.7206579612884</v>
      </c>
      <c r="F35" s="53"/>
      <c r="G35" s="53"/>
      <c r="H35" s="53"/>
      <c r="I35" s="53"/>
      <c r="J35" s="53"/>
      <c r="K35" s="42"/>
      <c r="L35" s="42"/>
      <c r="M35" s="42"/>
      <c r="N35" s="53"/>
      <c r="O35" s="53"/>
      <c r="P35" s="53"/>
      <c r="Q35" s="53"/>
      <c r="R35" s="49">
        <f>IF(R$18-Q$18&lt;=$E$16,Q$21/$E$16,0)</f>
        <v>14.686636620982304</v>
      </c>
      <c r="S35" s="49">
        <f>IF(S$18-Q$18&lt;=$E$16,Q$21/$E$16,0)</f>
        <v>14.686636620982304</v>
      </c>
      <c r="T35" s="49">
        <f>IF(T$18-Q$18&lt;=$E$16,Q$21/$E$16,0)</f>
        <v>14.686636620982304</v>
      </c>
      <c r="U35" s="49">
        <f>IF(U$18-Q$18&lt;=$E$16,Q$21/$E$16,0)</f>
        <v>14.686636620982304</v>
      </c>
      <c r="V35" s="49">
        <f>IF(V$18-Q$18&lt;=$E$16,Q$21/$E$16,0)</f>
        <v>14.686636620982304</v>
      </c>
      <c r="W35" s="49">
        <f>IF(W$18-Q$18&lt;=$E$16,Q$21/$E$16,0)</f>
        <v>14.686636620982304</v>
      </c>
      <c r="X35" s="49">
        <f>IF(X$18-Q$18&lt;=$E$16,Q$21/$E$16,0)</f>
        <v>14.686636620982304</v>
      </c>
      <c r="Y35" s="49">
        <f>IF(Y$18-Q$18&lt;=$E$16,Q$21/$E$16,0)</f>
        <v>14.686636620982304</v>
      </c>
      <c r="Z35" s="49">
        <f>IF(Z$18-Q$18&lt;=$E$16,Q$21/$E$16,0)</f>
        <v>14.686636620982304</v>
      </c>
      <c r="AA35" s="49">
        <f>IF(AA$18-Q$18&lt;=$E$16,Q$21/$E$16,0)</f>
        <v>14.686636620982304</v>
      </c>
      <c r="AB35" s="49">
        <f>IF(AB$18-Q$18&lt;=$E$16,Q$21/$E$16,0)</f>
        <v>14.686636620982304</v>
      </c>
      <c r="AC35" s="49">
        <f>IF(AC$18-Q$18&lt;=$E$16,Q$21/$E$16,0)</f>
        <v>14.686636620982304</v>
      </c>
      <c r="AD35" s="49">
        <f>IF(AD$18-Q$18&lt;=$E$16,Q$21/$E$16,0)</f>
        <v>14.686636620982304</v>
      </c>
      <c r="AE35" s="49">
        <f>IF(AE$18-Q$18&lt;=$E$16,Q$21/$E$16,0)</f>
        <v>14.686636620982304</v>
      </c>
      <c r="AF35" s="49">
        <f>IF(AF$18-Q$18&lt;=$E$16,Q$21/$E$16,0)</f>
        <v>14.686636620982304</v>
      </c>
      <c r="AG35" s="49">
        <f>IF(AG$18-Q$18&lt;=$E$16,Q$21/$E$16,0)</f>
        <v>14.686636620982304</v>
      </c>
    </row>
    <row r="36" spans="2:41" x14ac:dyDescent="0.3">
      <c r="D36" s="51" t="s">
        <v>29</v>
      </c>
      <c r="E36" s="52">
        <f t="shared" si="6"/>
        <v>151.69507112051411</v>
      </c>
      <c r="F36" s="53"/>
      <c r="G36" s="53"/>
      <c r="H36" s="53"/>
      <c r="I36" s="53"/>
      <c r="J36" s="53"/>
      <c r="K36" s="42"/>
      <c r="L36" s="42"/>
      <c r="M36" s="42"/>
      <c r="N36" s="53"/>
      <c r="O36" s="53"/>
      <c r="P36" s="53"/>
      <c r="Q36" s="53"/>
      <c r="R36" s="53"/>
      <c r="S36" s="49">
        <f>IF(S$18-R$18&lt;=$E$16,R$21/$E$16,0)</f>
        <v>14.980369353401951</v>
      </c>
      <c r="T36" s="49">
        <f>IF(T$18-R$18&lt;=$E$16,R$21/$E$16,0)</f>
        <v>14.980369353401951</v>
      </c>
      <c r="U36" s="49">
        <f>IF(U$18-R$18&lt;=$E$16,R$21/$E$16,0)</f>
        <v>14.980369353401951</v>
      </c>
      <c r="V36" s="49">
        <f>IF(V$18-R$18&lt;=$E$16,R$21/$E$16,0)</f>
        <v>14.980369353401951</v>
      </c>
      <c r="W36" s="49">
        <f>IF(W$18-R$18&lt;=$E$16,R$21/$E$16,0)</f>
        <v>14.980369353401951</v>
      </c>
      <c r="X36" s="49">
        <f>IF(X$18-R$18&lt;=$E$16,R$21/$E$16,0)</f>
        <v>14.980369353401951</v>
      </c>
      <c r="Y36" s="49">
        <f>IF(Y$18-R$18&lt;=$E$16,R$21/$E$16,0)</f>
        <v>14.980369353401951</v>
      </c>
      <c r="Z36" s="49">
        <f>IF(Z$18-R$18&lt;=$E$16,R$21/$E$16,0)</f>
        <v>14.980369353401951</v>
      </c>
      <c r="AA36" s="49">
        <f>IF(AA$18-R$18&lt;=$E$16,R$21/$E$16,0)</f>
        <v>14.980369353401951</v>
      </c>
      <c r="AB36" s="49">
        <f>IF(AB$18-R$18&lt;=$E$16,R$21/$E$16,0)</f>
        <v>14.980369353401951</v>
      </c>
      <c r="AC36" s="49">
        <f>IF(AC$18-R$18&lt;=$E$16,R$21/$E$16,0)</f>
        <v>14.980369353401951</v>
      </c>
      <c r="AD36" s="49">
        <f>IF(AD$18-R$18&lt;=$E$16,R$21/$E$16,0)</f>
        <v>14.980369353401951</v>
      </c>
      <c r="AE36" s="49">
        <f>IF(AE$18-R$18&lt;=$E$16,R$21/$E$16,0)</f>
        <v>14.980369353401951</v>
      </c>
      <c r="AF36" s="49">
        <f>IF(AF$18-R$18&lt;=$E$16,R$21/$E$16,0)</f>
        <v>14.980369353401951</v>
      </c>
      <c r="AG36" s="49">
        <f>IF(AG$18-R$18&lt;=$E$16,R$21/$E$16,0)</f>
        <v>14.980369353401951</v>
      </c>
      <c r="AH36" s="49">
        <f>IF(AH$18-R$18&lt;=$E$16,R$21/$E$16,0)</f>
        <v>14.980369353401951</v>
      </c>
    </row>
    <row r="37" spans="2:41" x14ac:dyDescent="0.3">
      <c r="D37" s="51" t="s">
        <v>30</v>
      </c>
      <c r="E37" s="52">
        <f t="shared" si="6"/>
        <v>154.72897254292442</v>
      </c>
      <c r="F37" s="53"/>
      <c r="G37" s="53"/>
      <c r="H37" s="53"/>
      <c r="I37" s="53"/>
      <c r="J37" s="53"/>
      <c r="K37" s="42"/>
      <c r="L37" s="42"/>
      <c r="M37" s="42"/>
      <c r="N37" s="53"/>
      <c r="O37" s="53"/>
      <c r="P37" s="53"/>
      <c r="Q37" s="53"/>
      <c r="R37" s="53"/>
      <c r="S37" s="53"/>
      <c r="T37" s="49">
        <f>IF(T$18-S$18&lt;=$E$16,S$21/$E$16,0)</f>
        <v>15.279976740469989</v>
      </c>
      <c r="U37" s="49">
        <f>IF(U$18-S$18&lt;=$E$16,S$21/$E$16,0)</f>
        <v>15.279976740469989</v>
      </c>
      <c r="V37" s="49">
        <f>IF(V$18-S$18&lt;=$E$16,S$21/$E$16,0)</f>
        <v>15.279976740469989</v>
      </c>
      <c r="W37" s="49">
        <f>IF(W$18-S$18&lt;=$E$16,S$21/$E$16,0)</f>
        <v>15.279976740469989</v>
      </c>
      <c r="X37" s="49">
        <f>IF(X$18-S$18&lt;=$E$16,S$21/$E$16,0)</f>
        <v>15.279976740469989</v>
      </c>
      <c r="Y37" s="49">
        <f>IF(Y$18-S$18&lt;=$E$16,S$21/$E$16,0)</f>
        <v>15.279976740469989</v>
      </c>
      <c r="Z37" s="49">
        <f>IF(Z$18-S$18&lt;=$E$16,S$21/$E$16,0)</f>
        <v>15.279976740469989</v>
      </c>
      <c r="AA37" s="49">
        <f>IF(AA$18-S$18&lt;=$E$16,S$21/$E$16,0)</f>
        <v>15.279976740469989</v>
      </c>
      <c r="AB37" s="49">
        <f>IF(AB$18-S$18&lt;=$E$16,S$21/$E$16,0)</f>
        <v>15.279976740469989</v>
      </c>
      <c r="AC37" s="49">
        <f>IF(AC$18-S$18&lt;=$E$16,S$21/$E$16,0)</f>
        <v>15.279976740469989</v>
      </c>
      <c r="AD37" s="49">
        <f>IF(AD$18-S$18&lt;=$E$16,S$21/$E$16,0)</f>
        <v>15.279976740469989</v>
      </c>
      <c r="AE37" s="49">
        <f>IF(AE$18-S$18&lt;=$E$16,S$21/$E$16,0)</f>
        <v>15.279976740469989</v>
      </c>
      <c r="AF37" s="49">
        <f>IF(AF$18-S$18&lt;=$E$16,S$21/$E$16,0)</f>
        <v>15.279976740469989</v>
      </c>
      <c r="AG37" s="49">
        <f>IF(AG$18-S$18&lt;=$E$16,S$21/$E$16,0)</f>
        <v>15.279976740469989</v>
      </c>
      <c r="AH37" s="49">
        <f>IF(AH$18-S$18&lt;=$E$16,S$21/$E$16,0)</f>
        <v>15.279976740469989</v>
      </c>
      <c r="AI37" s="49">
        <f>IF(AI$18-S$18&lt;=$E$16,S$21/$E$16,0)</f>
        <v>15.279976740469989</v>
      </c>
    </row>
    <row r="38" spans="2:41" x14ac:dyDescent="0.3">
      <c r="D38" s="51" t="s">
        <v>31</v>
      </c>
      <c r="E38" s="52">
        <f t="shared" si="6"/>
        <v>157.82355199378293</v>
      </c>
      <c r="F38" s="53"/>
      <c r="G38" s="53"/>
      <c r="H38" s="53"/>
      <c r="I38" s="53"/>
      <c r="J38" s="53"/>
      <c r="K38" s="42"/>
      <c r="L38" s="42"/>
      <c r="M38" s="42"/>
      <c r="N38" s="53"/>
      <c r="O38" s="53"/>
      <c r="P38" s="53"/>
      <c r="Q38" s="53"/>
      <c r="R38" s="53"/>
      <c r="S38" s="53"/>
      <c r="T38" s="53"/>
      <c r="U38" s="49">
        <f>IF(U$18-T$18&lt;=$E$16,T$21/$E$16,0)</f>
        <v>15.58557627527939</v>
      </c>
      <c r="V38" s="49">
        <f>IF(V$18-T$18&lt;=$E$16,T$21/$E$16,0)</f>
        <v>15.58557627527939</v>
      </c>
      <c r="W38" s="49">
        <f>IF(W$18-T$18&lt;=$E$16,T$21/$E$16,0)</f>
        <v>15.58557627527939</v>
      </c>
      <c r="X38" s="49">
        <f>IF(X$18-T$18&lt;=$E$16,T$21/$E$16,0)</f>
        <v>15.58557627527939</v>
      </c>
      <c r="Y38" s="49">
        <f>IF(Y$18-T$18&lt;=$E$16,T$21/$E$16,0)</f>
        <v>15.58557627527939</v>
      </c>
      <c r="Z38" s="49">
        <f>IF(Z$18-T$18&lt;=$E$16,T$21/$E$16,0)</f>
        <v>15.58557627527939</v>
      </c>
      <c r="AA38" s="49">
        <f>IF(AA$18-T$18&lt;=$E$16,T$21/$E$16,0)</f>
        <v>15.58557627527939</v>
      </c>
      <c r="AB38" s="49">
        <f>IF(AB$18-T$18&lt;=$E$16,T$21/$E$16,0)</f>
        <v>15.58557627527939</v>
      </c>
      <c r="AC38" s="49">
        <f>IF(AC$18-T$18&lt;=$E$16,T$21/$E$16,0)</f>
        <v>15.58557627527939</v>
      </c>
      <c r="AD38" s="49">
        <f>IF(AD$18-T$18&lt;=$E$16,T$21/$E$16,0)</f>
        <v>15.58557627527939</v>
      </c>
      <c r="AE38" s="49">
        <f>IF(AE$18-T$18&lt;=$E$16,T$21/$E$16,0)</f>
        <v>15.58557627527939</v>
      </c>
      <c r="AF38" s="49">
        <f>IF(AF$18-T$18&lt;=$E$16,T$21/$E$16,0)</f>
        <v>15.58557627527939</v>
      </c>
      <c r="AG38" s="49">
        <f>IF(AG$18-T$18&lt;=$E$16,T$21/$E$16,0)</f>
        <v>15.58557627527939</v>
      </c>
      <c r="AH38" s="49">
        <f>IF(AH$18-T$18&lt;=$E$16,T$21/$E$16,0)</f>
        <v>15.58557627527939</v>
      </c>
      <c r="AI38" s="49">
        <f>IF(AI$18-T$18&lt;=$E$16,T$21/$E$16,0)</f>
        <v>15.58557627527939</v>
      </c>
      <c r="AJ38" s="49">
        <f>IF(AJ$18-T$18&lt;=$E$16,T$21/$E$16,0)</f>
        <v>15.58557627527939</v>
      </c>
    </row>
    <row r="39" spans="2:41" x14ac:dyDescent="0.3">
      <c r="D39" s="51" t="s">
        <v>32</v>
      </c>
      <c r="E39" s="52">
        <f t="shared" si="6"/>
        <v>160.98002303365863</v>
      </c>
      <c r="F39" s="53"/>
      <c r="G39" s="53"/>
      <c r="H39" s="53"/>
      <c r="I39" s="53"/>
      <c r="J39" s="53"/>
      <c r="K39" s="42"/>
      <c r="L39" s="42"/>
      <c r="M39" s="42"/>
      <c r="N39" s="53"/>
      <c r="O39" s="53"/>
      <c r="P39" s="53"/>
      <c r="Q39" s="53"/>
      <c r="R39" s="53"/>
      <c r="S39" s="53"/>
      <c r="T39" s="53"/>
      <c r="U39" s="53"/>
      <c r="V39" s="49">
        <f>IF(V$18-U$18&lt;=$E$16,U$21/$E$16,0)</f>
        <v>15.897287800784976</v>
      </c>
      <c r="W39" s="49">
        <f>IF(W$18-U$18&lt;=$E$16,U$21/$E$16,0)</f>
        <v>15.897287800784976</v>
      </c>
      <c r="X39" s="49">
        <f>IF(X$18-U$18&lt;=$E$16,U$21/$E$16,0)</f>
        <v>15.897287800784976</v>
      </c>
      <c r="Y39" s="49">
        <f>IF(Y$18-U$18&lt;=$E$16,U$21/$E$16,0)</f>
        <v>15.897287800784976</v>
      </c>
      <c r="Z39" s="49">
        <f>IF(Z$18-U$18&lt;=$E$16,U$21/$E$16,0)</f>
        <v>15.897287800784976</v>
      </c>
      <c r="AA39" s="49">
        <f>IF(AA$18-U$18&lt;=$E$16,U$21/$E$16,0)</f>
        <v>15.897287800784976</v>
      </c>
      <c r="AB39" s="49">
        <f>IF(AB$18-U$18&lt;=$E$16,U$21/$E$16,0)</f>
        <v>15.897287800784976</v>
      </c>
      <c r="AC39" s="49">
        <f>IF(AC$18-U$18&lt;=$E$16,U$21/$E$16,0)</f>
        <v>15.897287800784976</v>
      </c>
      <c r="AD39" s="49">
        <f>IF(AD$18-U$18&lt;=$E$16,U$21/$E$16,0)</f>
        <v>15.897287800784976</v>
      </c>
      <c r="AE39" s="49">
        <f>IF(AE$18-U$18&lt;=$E$16,U$21/$E$16,0)</f>
        <v>15.897287800784976</v>
      </c>
      <c r="AF39" s="49">
        <f>IF(AF$18-U$18&lt;=$E$16,U$21/$E$16,0)</f>
        <v>15.897287800784976</v>
      </c>
      <c r="AG39" s="49">
        <f>IF(AG$18-U$18&lt;=$E$16,U$21/$E$16,0)</f>
        <v>15.897287800784976</v>
      </c>
      <c r="AH39" s="49">
        <f>IF(AH$18-U$18&lt;=$E$16,U$21/$E$16,0)</f>
        <v>15.897287800784976</v>
      </c>
      <c r="AI39" s="49">
        <f>IF(AI$18-U$18&lt;=$E$16,U$21/$E$16,0)</f>
        <v>15.897287800784976</v>
      </c>
      <c r="AJ39" s="49">
        <f>IF(AJ$18-U$18&lt;=$E$16,U$21/$E$16,0)</f>
        <v>15.897287800784976</v>
      </c>
      <c r="AK39" s="49">
        <f>IF(AK$18-U$18&lt;=$E$16,U$21/$E$16,0)</f>
        <v>15.897287800784976</v>
      </c>
    </row>
    <row r="40" spans="2:41" x14ac:dyDescent="0.3">
      <c r="D40" s="51" t="s">
        <v>33</v>
      </c>
      <c r="E40" s="52">
        <f t="shared" si="6"/>
        <v>164.1996234943318</v>
      </c>
      <c r="F40" s="53"/>
      <c r="G40" s="53"/>
      <c r="H40" s="53"/>
      <c r="I40" s="53"/>
      <c r="J40" s="53"/>
      <c r="K40" s="42"/>
      <c r="L40" s="42"/>
      <c r="M40" s="42"/>
      <c r="N40" s="53"/>
      <c r="O40" s="53"/>
      <c r="P40" s="53"/>
      <c r="Q40" s="53"/>
      <c r="R40" s="53"/>
      <c r="S40" s="53"/>
      <c r="T40" s="53"/>
      <c r="U40" s="53"/>
      <c r="V40" s="53"/>
      <c r="W40" s="49">
        <f>IF(W$18-V$18&lt;=$E$16,V$21/$E$16,0)</f>
        <v>16.215233556800676</v>
      </c>
      <c r="X40" s="49">
        <f>IF(X$18-V$18&lt;=$E$16,V$21/$E$16,0)</f>
        <v>16.215233556800676</v>
      </c>
      <c r="Y40" s="49">
        <f>IF(Y$18-V$18&lt;=$E$16,V$21/$E$16,0)</f>
        <v>16.215233556800676</v>
      </c>
      <c r="Z40" s="49">
        <f>IF(Z$18-V$18&lt;=$E$16,V$21/$E$16,0)</f>
        <v>16.215233556800676</v>
      </c>
      <c r="AA40" s="49">
        <f>IF(AA$18-V$18&lt;=$E$16,V$21/$E$16,0)</f>
        <v>16.215233556800676</v>
      </c>
      <c r="AB40" s="49">
        <f>IF(AB$18-V$18&lt;=$E$16,V$21/$E$16,0)</f>
        <v>16.215233556800676</v>
      </c>
      <c r="AC40" s="49">
        <f>IF(AC$18-V$18&lt;=$E$16,V$21/$E$16,0)</f>
        <v>16.215233556800676</v>
      </c>
      <c r="AD40" s="49">
        <f>IF(AD$18-V$18&lt;=$E$16,V$21/$E$16,0)</f>
        <v>16.215233556800676</v>
      </c>
      <c r="AE40" s="49">
        <f>IF(AE$18-V$18&lt;=$E$16,V$21/$E$16,0)</f>
        <v>16.215233556800676</v>
      </c>
      <c r="AF40" s="49">
        <f>IF(AF$18-V$18&lt;=$E$16,V$21/$E$16,0)</f>
        <v>16.215233556800676</v>
      </c>
      <c r="AG40" s="49">
        <f>IF(AG$18-V$18&lt;=$E$16,V$21/$E$16,0)</f>
        <v>16.215233556800676</v>
      </c>
      <c r="AH40" s="49">
        <f>IF(AH$18-V$18&lt;=$E$16,V$21/$E$16,0)</f>
        <v>16.215233556800676</v>
      </c>
      <c r="AI40" s="49">
        <f>IF(AI$18-V$18&lt;=$E$16,V$21/$E$16,0)</f>
        <v>16.215233556800676</v>
      </c>
      <c r="AJ40" s="49">
        <f>IF(AJ$18-V$18&lt;=$E$16,V$21/$E$16,0)</f>
        <v>16.215233556800676</v>
      </c>
      <c r="AK40" s="49">
        <f>IF(AK$18-V$18&lt;=$E$16,V$21/$E$16,0)</f>
        <v>16.215233556800676</v>
      </c>
      <c r="AL40" s="49">
        <f>IF(AL$18-V$18&lt;=$E$16,V$21/$E$16,0)</f>
        <v>16.215233556800676</v>
      </c>
    </row>
    <row r="41" spans="2:41" x14ac:dyDescent="0.3">
      <c r="D41" s="51" t="s">
        <v>34</v>
      </c>
      <c r="E41" s="52">
        <f t="shared" si="6"/>
        <v>167.48361596421839</v>
      </c>
      <c r="F41" s="53"/>
      <c r="G41" s="53"/>
      <c r="H41" s="53"/>
      <c r="I41" s="53"/>
      <c r="J41" s="53"/>
      <c r="K41" s="42"/>
      <c r="L41" s="42"/>
      <c r="M41" s="42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49">
        <f>IF(X$18-W$18&lt;=$E$16,W$21/$E$16,0)</f>
        <v>16.539538227936688</v>
      </c>
      <c r="Y41" s="49">
        <f>IF(Y$18-W$18&lt;=$E$16,W$21/$E$16,0)</f>
        <v>16.539538227936688</v>
      </c>
      <c r="Z41" s="49">
        <f>IF(Z$18-W$18&lt;=$E$16,W$21/$E$16,0)</f>
        <v>16.539538227936688</v>
      </c>
      <c r="AA41" s="49">
        <f>IF(AA$18-W$18&lt;=$E$16,W$21/$E$16,0)</f>
        <v>16.539538227936688</v>
      </c>
      <c r="AB41" s="49">
        <f>IF(AB$18-W$18&lt;=$E$16,W$21/$E$16,0)</f>
        <v>16.539538227936688</v>
      </c>
      <c r="AC41" s="49">
        <f>IF(AC$18-W$18&lt;=$E$16,W$21/$E$16,0)</f>
        <v>16.539538227936688</v>
      </c>
      <c r="AD41" s="49">
        <f>IF(AD$18-W$18&lt;=$E$16,W$21/$E$16,0)</f>
        <v>16.539538227936688</v>
      </c>
      <c r="AE41" s="49">
        <f>IF(AE$18-W$18&lt;=$E$16,W$21/$E$16,0)</f>
        <v>16.539538227936688</v>
      </c>
      <c r="AF41" s="49">
        <f>IF(AF$18-W$18&lt;=$E$16,W$21/$E$16,0)</f>
        <v>16.539538227936688</v>
      </c>
      <c r="AG41" s="49">
        <f>IF(AG$18-W$18&lt;=$E$16,W$21/$E$16,0)</f>
        <v>16.539538227936688</v>
      </c>
      <c r="AH41" s="49">
        <f>IF(AH$18-W$18&lt;=$E$16,W$21/$E$16,0)</f>
        <v>16.539538227936688</v>
      </c>
      <c r="AI41" s="49">
        <f>IF(AI$18-W$18&lt;=$E$16,W$21/$E$16,0)</f>
        <v>16.539538227936688</v>
      </c>
      <c r="AJ41" s="49">
        <f>IF(AJ$18-W$18&lt;=$E$16,W$21/$E$16,0)</f>
        <v>16.539538227936688</v>
      </c>
      <c r="AK41" s="49">
        <f>IF(AK$18-W$18&lt;=$E$16,W$21/$E$16,0)</f>
        <v>16.539538227936688</v>
      </c>
      <c r="AL41" s="49">
        <f>IF(AL$18-W$18&lt;=$E$16,W$21/$E$16,0)</f>
        <v>16.539538227936688</v>
      </c>
      <c r="AM41" s="49">
        <f>IF(AM$18-W$18&lt;=$E$16,W$21/$E$16,0)</f>
        <v>16.539538227936688</v>
      </c>
    </row>
    <row r="42" spans="2:41" x14ac:dyDescent="0.3">
      <c r="D42" s="51" t="s">
        <v>35</v>
      </c>
      <c r="E42" s="52">
        <f t="shared" si="6"/>
        <v>170.83328828350281</v>
      </c>
      <c r="F42" s="53"/>
      <c r="G42" s="53"/>
      <c r="H42" s="53"/>
      <c r="I42" s="53"/>
      <c r="J42" s="53"/>
      <c r="K42" s="42"/>
      <c r="L42" s="42"/>
      <c r="M42" s="42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49">
        <f>IF(Y$18-X$18&lt;=$E$16,X$21/$E$16,0)</f>
        <v>16.870328992495423</v>
      </c>
      <c r="Z42" s="49">
        <f>IF(Z$18-X$18&lt;=$E$16,X$21/$E$16,0)</f>
        <v>16.870328992495423</v>
      </c>
      <c r="AA42" s="49">
        <f>IF(AA$18-X$18&lt;=$E$16,X$21/$E$16,0)</f>
        <v>16.870328992495423</v>
      </c>
      <c r="AB42" s="49">
        <f>IF(AB$18-X$18&lt;=$E$16,X$21/$E$16,0)</f>
        <v>16.870328992495423</v>
      </c>
      <c r="AC42" s="49">
        <f>IF(AC$18-X$18&lt;=$E$16,X$21/$E$16,0)</f>
        <v>16.870328992495423</v>
      </c>
      <c r="AD42" s="49">
        <f>IF(AD$18-X$18&lt;=$E$16,X$21/$E$16,0)</f>
        <v>16.870328992495423</v>
      </c>
      <c r="AE42" s="49">
        <f>IF(AE$18-X$18&lt;=$E$16,X$21/$E$16,0)</f>
        <v>16.870328992495423</v>
      </c>
      <c r="AF42" s="49">
        <f>IF(AF$18-X$18&lt;=$E$16,X$21/$E$16,0)</f>
        <v>16.870328992495423</v>
      </c>
      <c r="AG42" s="49">
        <f>IF(AG$18-X$18&lt;=$E$16,X$21/$E$16,0)</f>
        <v>16.870328992495423</v>
      </c>
      <c r="AH42" s="49">
        <f>IF(AH$18-X$18&lt;=$E$16,X$21/$E$16,0)</f>
        <v>16.870328992495423</v>
      </c>
      <c r="AI42" s="49">
        <f>IF(AI$18-X$18&lt;=$E$16,X$21/$E$16,0)</f>
        <v>16.870328992495423</v>
      </c>
      <c r="AJ42" s="49">
        <f>IF(AJ$18-X$18&lt;=$E$16,X$21/$E$16,0)</f>
        <v>16.870328992495423</v>
      </c>
      <c r="AK42" s="49">
        <f>IF(AK$18-X$18&lt;=$E$16,X$21/$E$16,0)</f>
        <v>16.870328992495423</v>
      </c>
      <c r="AL42" s="49">
        <f>IF(AL$18-X$18&lt;=$E$16,X$21/$E$16,0)</f>
        <v>16.870328992495423</v>
      </c>
      <c r="AM42" s="49">
        <f>IF(AM$18-X$18&lt;=$E$16,X$21/$E$16,0)</f>
        <v>16.870328992495423</v>
      </c>
      <c r="AN42" s="49">
        <f>IF(AN$18-X$18&lt;=$E$16,X$21/$E$16,0)</f>
        <v>16.870328992495423</v>
      </c>
    </row>
    <row r="43" spans="2:41" x14ac:dyDescent="0.3">
      <c r="D43" s="45" t="s">
        <v>36</v>
      </c>
      <c r="E43" s="50">
        <f t="shared" si="6"/>
        <v>174.24995404917283</v>
      </c>
      <c r="F43" s="54"/>
      <c r="G43" s="54"/>
      <c r="H43" s="54"/>
      <c r="I43" s="54"/>
      <c r="J43" s="54"/>
      <c r="K43" s="55"/>
      <c r="L43" s="55"/>
      <c r="M43" s="55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>
        <f>IF(Z$18-Y$18&lt;=$E$16,Y$21/$E$16,0)</f>
        <v>17.207735572345335</v>
      </c>
      <c r="AA43" s="54">
        <f>IF(AA$18-Y$18&lt;=$E$16,Y$21/$E$16,0)</f>
        <v>17.207735572345335</v>
      </c>
      <c r="AB43" s="54">
        <f>IF(AB$18-Y$18&lt;=$E$16,Y$21/$E$16,0)</f>
        <v>17.207735572345335</v>
      </c>
      <c r="AC43" s="54">
        <f>IF(AC$18-Y$18&lt;=$E$16,Y$21/$E$16,0)</f>
        <v>17.207735572345335</v>
      </c>
      <c r="AD43" s="54">
        <f>IF(AD$18-Y$18&lt;=$E$16,Y$21/$E$16,0)</f>
        <v>17.207735572345335</v>
      </c>
      <c r="AE43" s="54">
        <f>IF(AE$18-Y$18&lt;=$E$16,Y$21/$E$16,0)</f>
        <v>17.207735572345335</v>
      </c>
      <c r="AF43" s="54">
        <f>IF(AF$18-Y$18&lt;=$E$16,Y$21/$E$16,0)</f>
        <v>17.207735572345335</v>
      </c>
      <c r="AG43" s="54">
        <f>IF(AG$18-Y$18&lt;=$E$16,Y$21/$E$16,0)</f>
        <v>17.207735572345335</v>
      </c>
      <c r="AH43" s="54">
        <f>IF(AH$18-Y$18&lt;=$E$16,Y$21/$E$16,0)</f>
        <v>17.207735572345335</v>
      </c>
      <c r="AI43" s="54">
        <f>IF(AI$18-Y$18&lt;=$E$16,Y$21/$E$16,0)</f>
        <v>17.207735572345335</v>
      </c>
      <c r="AJ43" s="54">
        <f>IF(AJ$18-Y$18&lt;=$E$16,Y$21/$E$16,0)</f>
        <v>17.207735572345335</v>
      </c>
      <c r="AK43" s="54">
        <f>IF(AK$18-Y$18&lt;=$E$16,Y$21/$E$16,0)</f>
        <v>17.207735572345335</v>
      </c>
      <c r="AL43" s="54">
        <f>IF(AL$18-Y$18&lt;=$E$16,Y$21/$E$16,0)</f>
        <v>17.207735572345335</v>
      </c>
      <c r="AM43" s="54">
        <f>IF(AM$18-Y$18&lt;=$E$16,Y$21/$E$16,0)</f>
        <v>17.207735572345335</v>
      </c>
      <c r="AN43" s="54">
        <f>IF(AN$18-Y$18&lt;=$E$16,Y$21/$E$16,0)</f>
        <v>17.207735572345335</v>
      </c>
      <c r="AO43" s="54">
        <f>IF(AO$18-Y$18&lt;=$E$16,Y$21/$E$16,0)</f>
        <v>17.207735572345335</v>
      </c>
    </row>
    <row r="44" spans="2:41" x14ac:dyDescent="0.3">
      <c r="D44" s="34" t="s">
        <v>6</v>
      </c>
      <c r="E44" s="48">
        <f t="shared" si="6"/>
        <v>1451.3666207062727</v>
      </c>
      <c r="F44" s="49">
        <f t="shared" ref="F44:S44" si="7">SUM(F24:F43)</f>
        <v>0</v>
      </c>
      <c r="G44" s="49">
        <f t="shared" si="7"/>
        <v>10.669499999999999</v>
      </c>
      <c r="H44" s="49">
        <f t="shared" si="7"/>
        <v>21.831164999999999</v>
      </c>
      <c r="I44" s="49">
        <f t="shared" si="7"/>
        <v>33.508777049999999</v>
      </c>
      <c r="J44" s="49">
        <f t="shared" si="7"/>
        <v>45.727290824999997</v>
      </c>
      <c r="K44" s="49">
        <f t="shared" si="7"/>
        <v>58.512891824999997</v>
      </c>
      <c r="L44" s="49">
        <f t="shared" si="7"/>
        <v>71.554204845000001</v>
      </c>
      <c r="M44" s="49">
        <f t="shared" si="7"/>
        <v>84.8563441254</v>
      </c>
      <c r="N44" s="49">
        <f t="shared" si="7"/>
        <v>98.424526191408006</v>
      </c>
      <c r="O44" s="49">
        <f t="shared" si="7"/>
        <v>112.26407189873616</v>
      </c>
      <c r="P44" s="49">
        <f t="shared" si="7"/>
        <v>126.38040852021089</v>
      </c>
      <c r="Q44" s="49">
        <f t="shared" si="7"/>
        <v>140.77907187411512</v>
      </c>
      <c r="R44" s="49">
        <f t="shared" si="7"/>
        <v>155.46570849509743</v>
      </c>
      <c r="S44" s="49">
        <f t="shared" si="7"/>
        <v>170.44607784849939</v>
      </c>
      <c r="T44" s="49">
        <f>SUM(T24:T43)</f>
        <v>185.72605458896936</v>
      </c>
      <c r="U44" s="49">
        <f t="shared" ref="U44:AO44" si="8">SUM(U24:U43)</f>
        <v>201.31163086424874</v>
      </c>
      <c r="V44" s="49">
        <f t="shared" si="8"/>
        <v>217.20891866503371</v>
      </c>
      <c r="W44" s="49">
        <f t="shared" si="8"/>
        <v>222.75465222183439</v>
      </c>
      <c r="X44" s="49">
        <f t="shared" si="8"/>
        <v>228.13252544977104</v>
      </c>
      <c r="Y44" s="49">
        <f t="shared" si="8"/>
        <v>233.32524239226646</v>
      </c>
      <c r="Z44" s="49">
        <f t="shared" si="8"/>
        <v>238.31446418961184</v>
      </c>
      <c r="AA44" s="49">
        <f t="shared" si="8"/>
        <v>225.5288631896118</v>
      </c>
      <c r="AB44" s="49">
        <f t="shared" si="8"/>
        <v>212.48755016961184</v>
      </c>
      <c r="AC44" s="49">
        <f t="shared" si="8"/>
        <v>199.18541088921182</v>
      </c>
      <c r="AD44" s="49">
        <f t="shared" si="8"/>
        <v>185.61722882320385</v>
      </c>
      <c r="AE44" s="49">
        <f t="shared" si="8"/>
        <v>171.77768311587567</v>
      </c>
      <c r="AF44" s="49">
        <f t="shared" si="8"/>
        <v>157.66134649440099</v>
      </c>
      <c r="AG44" s="49">
        <f t="shared" si="8"/>
        <v>143.26268314049676</v>
      </c>
      <c r="AH44" s="49">
        <f t="shared" si="8"/>
        <v>128.57604651951445</v>
      </c>
      <c r="AI44" s="49">
        <f t="shared" si="8"/>
        <v>113.59567716611247</v>
      </c>
      <c r="AJ44" s="49">
        <f t="shared" si="8"/>
        <v>98.31570042564249</v>
      </c>
      <c r="AK44" s="49">
        <f t="shared" si="8"/>
        <v>82.73012415036311</v>
      </c>
      <c r="AL44" s="49">
        <f t="shared" si="8"/>
        <v>66.832836349578116</v>
      </c>
      <c r="AM44" s="49">
        <f t="shared" si="8"/>
        <v>50.617602792777447</v>
      </c>
      <c r="AN44" s="49">
        <f t="shared" si="8"/>
        <v>34.078064564840759</v>
      </c>
      <c r="AO44" s="49">
        <f t="shared" si="8"/>
        <v>17.207735572345335</v>
      </c>
    </row>
    <row r="45" spans="2:41" x14ac:dyDescent="0.3">
      <c r="B45" s="41" t="s">
        <v>87</v>
      </c>
      <c r="E45" s="48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2:41" x14ac:dyDescent="0.3">
      <c r="E46" s="61" t="s">
        <v>84</v>
      </c>
      <c r="F46" s="56">
        <v>2023</v>
      </c>
      <c r="G46" s="56">
        <v>2024</v>
      </c>
      <c r="H46" s="56">
        <v>2025</v>
      </c>
      <c r="I46" s="56">
        <v>2026</v>
      </c>
      <c r="J46" s="56">
        <v>2027</v>
      </c>
      <c r="K46" s="56">
        <v>2028</v>
      </c>
      <c r="L46" s="56">
        <v>2029</v>
      </c>
      <c r="M46" s="56">
        <v>2030</v>
      </c>
      <c r="N46" s="56">
        <v>2031</v>
      </c>
      <c r="O46" s="56">
        <v>2032</v>
      </c>
      <c r="P46" s="56">
        <v>2033</v>
      </c>
      <c r="Q46" s="56">
        <v>2034</v>
      </c>
      <c r="R46" s="56">
        <v>2035</v>
      </c>
      <c r="S46" s="56">
        <v>2036</v>
      </c>
      <c r="T46" s="56">
        <v>2037</v>
      </c>
      <c r="U46" s="56">
        <v>2038</v>
      </c>
      <c r="V46" s="56">
        <v>2039</v>
      </c>
      <c r="W46" s="56">
        <v>2040</v>
      </c>
      <c r="X46" s="56">
        <v>2041</v>
      </c>
      <c r="Y46" s="56">
        <v>2042</v>
      </c>
      <c r="Z46" s="56">
        <v>2043</v>
      </c>
      <c r="AA46" s="56">
        <v>2044</v>
      </c>
      <c r="AB46" s="56">
        <v>2045</v>
      </c>
      <c r="AC46" s="56">
        <v>2046</v>
      </c>
      <c r="AD46" s="56">
        <v>2047</v>
      </c>
      <c r="AE46" s="56">
        <v>2048</v>
      </c>
      <c r="AF46" s="56">
        <v>2049</v>
      </c>
      <c r="AG46" s="56">
        <v>2050</v>
      </c>
      <c r="AH46" s="56">
        <v>2051</v>
      </c>
      <c r="AI46" s="56">
        <v>2052</v>
      </c>
      <c r="AJ46" s="56">
        <v>2052</v>
      </c>
      <c r="AK46" s="56">
        <v>2052</v>
      </c>
      <c r="AL46" s="56">
        <v>2052</v>
      </c>
      <c r="AM46" s="56">
        <v>2052</v>
      </c>
      <c r="AN46" s="56">
        <v>2052</v>
      </c>
      <c r="AO46" s="56">
        <v>2052</v>
      </c>
    </row>
    <row r="47" spans="2:41" x14ac:dyDescent="0.3">
      <c r="D47" s="34" t="s">
        <v>80</v>
      </c>
      <c r="E47" s="48">
        <f>NPV($E$15,F47:AO47)*(1+$E$15)</f>
        <v>0</v>
      </c>
      <c r="F47" s="42">
        <f t="shared" ref="F47:AO47" si="9">F19</f>
        <v>0</v>
      </c>
      <c r="G47" s="42">
        <f t="shared" si="9"/>
        <v>0</v>
      </c>
      <c r="H47" s="42">
        <f t="shared" si="9"/>
        <v>0</v>
      </c>
      <c r="I47" s="42">
        <f t="shared" si="9"/>
        <v>0</v>
      </c>
      <c r="J47" s="42">
        <f t="shared" si="9"/>
        <v>0</v>
      </c>
      <c r="K47" s="42">
        <f t="shared" si="9"/>
        <v>0</v>
      </c>
      <c r="L47" s="42">
        <f t="shared" si="9"/>
        <v>0</v>
      </c>
      <c r="M47" s="42">
        <f t="shared" si="9"/>
        <v>0</v>
      </c>
      <c r="N47" s="42">
        <f t="shared" si="9"/>
        <v>0</v>
      </c>
      <c r="O47" s="42">
        <f t="shared" si="9"/>
        <v>0</v>
      </c>
      <c r="P47" s="42">
        <f t="shared" si="9"/>
        <v>0</v>
      </c>
      <c r="Q47" s="42">
        <f t="shared" si="9"/>
        <v>0</v>
      </c>
      <c r="R47" s="42">
        <f t="shared" si="9"/>
        <v>0</v>
      </c>
      <c r="S47" s="42">
        <f t="shared" si="9"/>
        <v>0</v>
      </c>
      <c r="T47" s="42">
        <f t="shared" si="9"/>
        <v>0</v>
      </c>
      <c r="U47" s="42">
        <f t="shared" si="9"/>
        <v>0</v>
      </c>
      <c r="V47" s="42">
        <f t="shared" si="9"/>
        <v>0</v>
      </c>
      <c r="W47" s="42">
        <f t="shared" si="9"/>
        <v>0</v>
      </c>
      <c r="X47" s="42">
        <f t="shared" si="9"/>
        <v>0</v>
      </c>
      <c r="Y47" s="42">
        <f t="shared" si="9"/>
        <v>0</v>
      </c>
      <c r="Z47" s="42">
        <f t="shared" si="9"/>
        <v>0</v>
      </c>
      <c r="AA47" s="42">
        <f t="shared" si="9"/>
        <v>0</v>
      </c>
      <c r="AB47" s="42">
        <f t="shared" si="9"/>
        <v>0</v>
      </c>
      <c r="AC47" s="42">
        <f t="shared" si="9"/>
        <v>0</v>
      </c>
      <c r="AD47" s="42">
        <f t="shared" si="9"/>
        <v>0</v>
      </c>
      <c r="AE47" s="42">
        <f t="shared" si="9"/>
        <v>0</v>
      </c>
      <c r="AF47" s="42">
        <f t="shared" si="9"/>
        <v>0</v>
      </c>
      <c r="AG47" s="42">
        <f t="shared" si="9"/>
        <v>0</v>
      </c>
      <c r="AH47" s="42">
        <f t="shared" si="9"/>
        <v>0</v>
      </c>
      <c r="AI47" s="42">
        <f t="shared" si="9"/>
        <v>0</v>
      </c>
      <c r="AJ47" s="42">
        <f t="shared" si="9"/>
        <v>0</v>
      </c>
      <c r="AK47" s="42">
        <f t="shared" si="9"/>
        <v>0</v>
      </c>
      <c r="AL47" s="42">
        <f t="shared" si="9"/>
        <v>0</v>
      </c>
      <c r="AM47" s="42">
        <f t="shared" si="9"/>
        <v>0</v>
      </c>
      <c r="AN47" s="42">
        <f t="shared" si="9"/>
        <v>0</v>
      </c>
      <c r="AO47" s="42">
        <f t="shared" si="9"/>
        <v>0</v>
      </c>
    </row>
    <row r="48" spans="2:41" x14ac:dyDescent="0.3">
      <c r="D48" s="34" t="s">
        <v>45</v>
      </c>
      <c r="E48" s="48">
        <f t="shared" ref="E48:E53" si="10">NPV($E$15,F48:AO48)*(1+$E$15)</f>
        <v>1552.500216415242</v>
      </c>
      <c r="F48" s="53"/>
      <c r="G48" s="53">
        <f t="shared" ref="G48:AO48" si="11">G44</f>
        <v>10.669499999999999</v>
      </c>
      <c r="H48" s="53">
        <f t="shared" si="11"/>
        <v>21.831164999999999</v>
      </c>
      <c r="I48" s="53">
        <f t="shared" si="11"/>
        <v>33.508777049999999</v>
      </c>
      <c r="J48" s="53">
        <f t="shared" si="11"/>
        <v>45.727290824999997</v>
      </c>
      <c r="K48" s="53">
        <f t="shared" si="11"/>
        <v>58.512891824999997</v>
      </c>
      <c r="L48" s="53">
        <f t="shared" si="11"/>
        <v>71.554204845000001</v>
      </c>
      <c r="M48" s="53">
        <f t="shared" si="11"/>
        <v>84.8563441254</v>
      </c>
      <c r="N48" s="53">
        <f t="shared" si="11"/>
        <v>98.424526191408006</v>
      </c>
      <c r="O48" s="53">
        <f t="shared" si="11"/>
        <v>112.26407189873616</v>
      </c>
      <c r="P48" s="53">
        <f t="shared" si="11"/>
        <v>126.38040852021089</v>
      </c>
      <c r="Q48" s="53">
        <f t="shared" si="11"/>
        <v>140.77907187411512</v>
      </c>
      <c r="R48" s="53">
        <f t="shared" si="11"/>
        <v>155.46570849509743</v>
      </c>
      <c r="S48" s="53">
        <f t="shared" si="11"/>
        <v>170.44607784849939</v>
      </c>
      <c r="T48" s="53">
        <f t="shared" si="11"/>
        <v>185.72605458896936</v>
      </c>
      <c r="U48" s="53">
        <f t="shared" si="11"/>
        <v>201.31163086424874</v>
      </c>
      <c r="V48" s="53">
        <f t="shared" si="11"/>
        <v>217.20891866503371</v>
      </c>
      <c r="W48" s="53">
        <f t="shared" si="11"/>
        <v>222.75465222183439</v>
      </c>
      <c r="X48" s="53">
        <f t="shared" si="11"/>
        <v>228.13252544977104</v>
      </c>
      <c r="Y48" s="53">
        <f t="shared" si="11"/>
        <v>233.32524239226646</v>
      </c>
      <c r="Z48" s="53">
        <f t="shared" si="11"/>
        <v>238.31446418961184</v>
      </c>
      <c r="AA48" s="53">
        <f t="shared" si="11"/>
        <v>225.5288631896118</v>
      </c>
      <c r="AB48" s="53">
        <f t="shared" si="11"/>
        <v>212.48755016961184</v>
      </c>
      <c r="AC48" s="53">
        <f t="shared" si="11"/>
        <v>199.18541088921182</v>
      </c>
      <c r="AD48" s="53">
        <f t="shared" si="11"/>
        <v>185.61722882320385</v>
      </c>
      <c r="AE48" s="53">
        <f t="shared" si="11"/>
        <v>171.77768311587567</v>
      </c>
      <c r="AF48" s="53">
        <f t="shared" si="11"/>
        <v>157.66134649440099</v>
      </c>
      <c r="AG48" s="53">
        <f t="shared" si="11"/>
        <v>143.26268314049676</v>
      </c>
      <c r="AH48" s="53">
        <f t="shared" si="11"/>
        <v>128.57604651951445</v>
      </c>
      <c r="AI48" s="53">
        <f t="shared" si="11"/>
        <v>113.59567716611247</v>
      </c>
      <c r="AJ48" s="53">
        <f t="shared" si="11"/>
        <v>98.31570042564249</v>
      </c>
      <c r="AK48" s="53">
        <f t="shared" si="11"/>
        <v>82.73012415036311</v>
      </c>
      <c r="AL48" s="53">
        <f t="shared" si="11"/>
        <v>66.832836349578116</v>
      </c>
      <c r="AM48" s="53">
        <f t="shared" si="11"/>
        <v>50.617602792777447</v>
      </c>
      <c r="AN48" s="53">
        <f t="shared" si="11"/>
        <v>34.078064564840759</v>
      </c>
      <c r="AO48" s="53">
        <f t="shared" si="11"/>
        <v>17.207735572345335</v>
      </c>
    </row>
    <row r="49" spans="3:41" x14ac:dyDescent="0.3">
      <c r="D49" s="114" t="s">
        <v>78</v>
      </c>
      <c r="E49" s="115">
        <f t="shared" si="10"/>
        <v>393.63852919062634</v>
      </c>
      <c r="F49" s="114"/>
      <c r="G49" s="116">
        <f t="shared" ref="G49:AO49" si="12">F$22*$H10</f>
        <v>4.3702271999999995</v>
      </c>
      <c r="H49" s="116">
        <f t="shared" si="12"/>
        <v>8.6689059840000002</v>
      </c>
      <c r="I49" s="116">
        <f t="shared" si="12"/>
        <v>12.893178055680002</v>
      </c>
      <c r="J49" s="116">
        <f t="shared" si="12"/>
        <v>17.04005660544</v>
      </c>
      <c r="K49" s="116">
        <f t="shared" si="12"/>
        <v>21.106420129920004</v>
      </c>
      <c r="L49" s="116">
        <f t="shared" si="12"/>
        <v>24.950211912192003</v>
      </c>
      <c r="M49" s="116">
        <f t="shared" si="12"/>
        <v>28.566980517411846</v>
      </c>
      <c r="N49" s="116">
        <f t="shared" si="12"/>
        <v>31.952185482038477</v>
      </c>
      <c r="O49" s="116">
        <f t="shared" si="12"/>
        <v>35.101195533260046</v>
      </c>
      <c r="P49" s="116">
        <f t="shared" si="12"/>
        <v>38.009286772808451</v>
      </c>
      <c r="Q49" s="116">
        <f t="shared" si="12"/>
        <v>40.671640824450215</v>
      </c>
      <c r="R49" s="116">
        <f t="shared" si="12"/>
        <v>43.083342944427223</v>
      </c>
      <c r="S49" s="116">
        <f t="shared" si="12"/>
        <v>45.239380094106167</v>
      </c>
      <c r="T49" s="116">
        <f t="shared" si="12"/>
        <v>47.134638974081085</v>
      </c>
      <c r="U49" s="116">
        <f t="shared" si="12"/>
        <v>48.763904018957902</v>
      </c>
      <c r="V49" s="116">
        <f t="shared" si="12"/>
        <v>50.121855352034657</v>
      </c>
      <c r="W49" s="116">
        <f t="shared" si="12"/>
        <v>51.20306669907535</v>
      </c>
      <c r="X49" s="116">
        <f t="shared" si="12"/>
        <v>52.275142460359262</v>
      </c>
      <c r="Y49" s="116">
        <f t="shared" si="12"/>
        <v>53.345036564171245</v>
      </c>
      <c r="Z49" s="116">
        <f t="shared" si="12"/>
        <v>54.420198849361881</v>
      </c>
      <c r="AA49" s="116">
        <f t="shared" si="12"/>
        <v>48.319348566107813</v>
      </c>
      <c r="AB49" s="116">
        <f t="shared" si="12"/>
        <v>42.545809668453749</v>
      </c>
      <c r="AC49" s="116">
        <f t="shared" si="12"/>
        <v>37.106128384111685</v>
      </c>
      <c r="AD49" s="116">
        <f t="shared" si="12"/>
        <v>32.006981865347861</v>
      </c>
      <c r="AE49" s="116">
        <f t="shared" si="12"/>
        <v>27.255180807473838</v>
      </c>
      <c r="AF49" s="116">
        <f t="shared" si="12"/>
        <v>22.85767211970742</v>
      </c>
      <c r="AG49" s="116">
        <f t="shared" si="12"/>
        <v>18.821541649450754</v>
      </c>
      <c r="AH49" s="116">
        <f t="shared" si="12"/>
        <v>15.154016961054039</v>
      </c>
      <c r="AI49" s="116">
        <f t="shared" si="12"/>
        <v>11.86247017015447</v>
      </c>
      <c r="AJ49" s="116">
        <f t="shared" si="12"/>
        <v>8.95442083470199</v>
      </c>
      <c r="AK49" s="116">
        <f t="shared" si="12"/>
        <v>6.4375389038055424</v>
      </c>
      <c r="AL49" s="116">
        <f t="shared" si="12"/>
        <v>4.3196477255562469</v>
      </c>
      <c r="AM49" s="116">
        <f t="shared" si="12"/>
        <v>2.608727115007047</v>
      </c>
      <c r="AN49" s="116">
        <f t="shared" si="12"/>
        <v>1.3129164835119442</v>
      </c>
      <c r="AO49" s="116">
        <f t="shared" si="12"/>
        <v>0.44051803065202078</v>
      </c>
    </row>
    <row r="50" spans="3:41" x14ac:dyDescent="0.3">
      <c r="D50" s="117" t="s">
        <v>126</v>
      </c>
      <c r="E50" s="118">
        <f t="shared" si="10"/>
        <v>498.19876350688651</v>
      </c>
      <c r="F50" s="119"/>
      <c r="G50" s="120">
        <f t="shared" ref="G50:AO50" si="13">F$22*$H11</f>
        <v>5.531068799999999</v>
      </c>
      <c r="H50" s="120">
        <f t="shared" si="13"/>
        <v>10.971584135999999</v>
      </c>
      <c r="I50" s="120">
        <f t="shared" si="13"/>
        <v>16.317928476719999</v>
      </c>
      <c r="J50" s="120">
        <f t="shared" si="13"/>
        <v>21.56632164126</v>
      </c>
      <c r="K50" s="120">
        <f t="shared" si="13"/>
        <v>26.71281297693</v>
      </c>
      <c r="L50" s="120">
        <f t="shared" si="13"/>
        <v>31.577611951368002</v>
      </c>
      <c r="M50" s="120">
        <f t="shared" si="13"/>
        <v>36.155084717349361</v>
      </c>
      <c r="N50" s="120">
        <f t="shared" si="13"/>
        <v>40.439484750704942</v>
      </c>
      <c r="O50" s="120">
        <f t="shared" si="13"/>
        <v>44.424950596782246</v>
      </c>
      <c r="P50" s="120">
        <f t="shared" si="13"/>
        <v>48.10550357183569</v>
      </c>
      <c r="Q50" s="120">
        <f t="shared" si="13"/>
        <v>51.4750454184448</v>
      </c>
      <c r="R50" s="120">
        <f t="shared" si="13"/>
        <v>54.527355914040697</v>
      </c>
      <c r="S50" s="120">
        <f t="shared" si="13"/>
        <v>57.256090431603113</v>
      </c>
      <c r="T50" s="120">
        <f t="shared" si="13"/>
        <v>59.65477745157137</v>
      </c>
      <c r="U50" s="120">
        <f t="shared" si="13"/>
        <v>61.716816023993587</v>
      </c>
      <c r="V50" s="120">
        <f t="shared" si="13"/>
        <v>63.435473179918851</v>
      </c>
      <c r="W50" s="120">
        <f t="shared" si="13"/>
        <v>64.803881291017234</v>
      </c>
      <c r="X50" s="120">
        <f t="shared" si="13"/>
        <v>66.160727176392186</v>
      </c>
      <c r="Y50" s="120">
        <f t="shared" si="13"/>
        <v>67.514811901529228</v>
      </c>
      <c r="Z50" s="120">
        <f t="shared" si="13"/>
        <v>68.875564168723628</v>
      </c>
      <c r="AA50" s="120">
        <f t="shared" si="13"/>
        <v>61.154175528980197</v>
      </c>
      <c r="AB50" s="120">
        <f t="shared" si="13"/>
        <v>53.847040361636772</v>
      </c>
      <c r="AC50" s="120">
        <f t="shared" si="13"/>
        <v>46.962443736141346</v>
      </c>
      <c r="AD50" s="120">
        <f t="shared" si="13"/>
        <v>40.508836423330884</v>
      </c>
      <c r="AE50" s="120">
        <f t="shared" si="13"/>
        <v>34.494838209459076</v>
      </c>
      <c r="AF50" s="120">
        <f t="shared" si="13"/>
        <v>28.929241276504701</v>
      </c>
      <c r="AG50" s="120">
        <f t="shared" si="13"/>
        <v>23.821013650086108</v>
      </c>
      <c r="AH50" s="120">
        <f t="shared" si="13"/>
        <v>19.179302716334018</v>
      </c>
      <c r="AI50" s="120">
        <f t="shared" si="13"/>
        <v>15.01343880910175</v>
      </c>
      <c r="AJ50" s="120">
        <f t="shared" si="13"/>
        <v>11.332938868919705</v>
      </c>
      <c r="AK50" s="120">
        <f t="shared" si="13"/>
        <v>8.1475101751288896</v>
      </c>
      <c r="AL50" s="120">
        <f t="shared" si="13"/>
        <v>5.4670541526571244</v>
      </c>
      <c r="AM50" s="120">
        <f t="shared" si="13"/>
        <v>3.3016702549307935</v>
      </c>
      <c r="AN50" s="120">
        <f t="shared" si="13"/>
        <v>1.6616599244448043</v>
      </c>
      <c r="AO50" s="120">
        <f t="shared" si="13"/>
        <v>0.55753063254396373</v>
      </c>
    </row>
    <row r="51" spans="3:41" x14ac:dyDescent="0.3">
      <c r="D51" s="34" t="s">
        <v>79</v>
      </c>
      <c r="E51" s="48">
        <f t="shared" si="10"/>
        <v>891.83729269751291</v>
      </c>
      <c r="F51" s="42"/>
      <c r="G51" s="42">
        <f>SUM(G49:G50)</f>
        <v>9.9012959999999985</v>
      </c>
      <c r="H51" s="42">
        <f t="shared" ref="H51:AO51" si="14">SUM(H49:H50)</f>
        <v>19.640490119999999</v>
      </c>
      <c r="I51" s="42">
        <f t="shared" si="14"/>
        <v>29.211106532400002</v>
      </c>
      <c r="J51" s="42">
        <f t="shared" si="14"/>
        <v>38.606378246700004</v>
      </c>
      <c r="K51" s="42">
        <f t="shared" si="14"/>
        <v>47.819233106850007</v>
      </c>
      <c r="L51" s="42">
        <f t="shared" si="14"/>
        <v>56.527823863560002</v>
      </c>
      <c r="M51" s="42">
        <f t="shared" si="14"/>
        <v>64.722065234761203</v>
      </c>
      <c r="N51" s="42">
        <f t="shared" si="14"/>
        <v>72.391670232743422</v>
      </c>
      <c r="O51" s="42">
        <f t="shared" si="14"/>
        <v>79.526146130042292</v>
      </c>
      <c r="P51" s="42">
        <f t="shared" si="14"/>
        <v>86.114790344644149</v>
      </c>
      <c r="Q51" s="42">
        <f t="shared" si="14"/>
        <v>92.146686242895015</v>
      </c>
      <c r="R51" s="42">
        <f t="shared" si="14"/>
        <v>97.610698858467913</v>
      </c>
      <c r="S51" s="42">
        <f t="shared" si="14"/>
        <v>102.49547052570928</v>
      </c>
      <c r="T51" s="42">
        <f t="shared" si="14"/>
        <v>106.78941642565246</v>
      </c>
      <c r="U51" s="42">
        <f t="shared" si="14"/>
        <v>110.48072004295149</v>
      </c>
      <c r="V51" s="42">
        <f t="shared" si="14"/>
        <v>113.55732853195352</v>
      </c>
      <c r="W51" s="42">
        <f t="shared" si="14"/>
        <v>116.00694799009258</v>
      </c>
      <c r="X51" s="42">
        <f t="shared" si="14"/>
        <v>118.43586963675145</v>
      </c>
      <c r="Y51" s="42">
        <f t="shared" si="14"/>
        <v>120.85984846570048</v>
      </c>
      <c r="Z51" s="42">
        <f t="shared" si="14"/>
        <v>123.29576301808551</v>
      </c>
      <c r="AA51" s="42">
        <f t="shared" si="14"/>
        <v>109.47352409508801</v>
      </c>
      <c r="AB51" s="42">
        <f t="shared" si="14"/>
        <v>96.392850030090528</v>
      </c>
      <c r="AC51" s="42">
        <f t="shared" si="14"/>
        <v>84.068572120253037</v>
      </c>
      <c r="AD51" s="42">
        <f t="shared" si="14"/>
        <v>72.515818288678744</v>
      </c>
      <c r="AE51" s="42">
        <f t="shared" si="14"/>
        <v>61.75001901693291</v>
      </c>
      <c r="AF51" s="42">
        <f t="shared" si="14"/>
        <v>51.786913396212121</v>
      </c>
      <c r="AG51" s="42">
        <f t="shared" si="14"/>
        <v>42.642555299536866</v>
      </c>
      <c r="AH51" s="42">
        <f t="shared" si="14"/>
        <v>34.333319677388054</v>
      </c>
      <c r="AI51" s="42">
        <f t="shared" si="14"/>
        <v>26.87590897925622</v>
      </c>
      <c r="AJ51" s="42">
        <f t="shared" si="14"/>
        <v>20.287359703621696</v>
      </c>
      <c r="AK51" s="42">
        <f t="shared" si="14"/>
        <v>14.585049078934432</v>
      </c>
      <c r="AL51" s="42">
        <f t="shared" si="14"/>
        <v>9.7867018782133712</v>
      </c>
      <c r="AM51" s="42">
        <f t="shared" si="14"/>
        <v>5.91039736993784</v>
      </c>
      <c r="AN51" s="42">
        <f t="shared" si="14"/>
        <v>2.9745764079567483</v>
      </c>
      <c r="AO51" s="42">
        <f t="shared" si="14"/>
        <v>0.99804866319598451</v>
      </c>
    </row>
    <row r="52" spans="3:41" x14ac:dyDescent="0.3">
      <c r="D52" s="45" t="s">
        <v>46</v>
      </c>
      <c r="E52" s="50">
        <f>NPV($E$15,F52:AO52)*(1+$E$15)</f>
        <v>179.6226834412584</v>
      </c>
      <c r="F52" s="55"/>
      <c r="G52" s="55">
        <f t="shared" ref="G52:AO52" si="15">G50*($H$14-1)</f>
        <v>1.9941948734693871</v>
      </c>
      <c r="H52" s="55">
        <f t="shared" si="15"/>
        <v>3.9557412191020398</v>
      </c>
      <c r="I52" s="55">
        <f t="shared" si="15"/>
        <v>5.8833347569126522</v>
      </c>
      <c r="J52" s="55">
        <f t="shared" si="15"/>
        <v>7.7756125645359173</v>
      </c>
      <c r="K52" s="55">
        <f t="shared" si="15"/>
        <v>9.6311502569883665</v>
      </c>
      <c r="L52" s="55">
        <f t="shared" si="15"/>
        <v>11.385125397431999</v>
      </c>
      <c r="M52" s="55">
        <f t="shared" si="15"/>
        <v>13.035506734826638</v>
      </c>
      <c r="N52" s="55">
        <f t="shared" si="15"/>
        <v>14.580222393111304</v>
      </c>
      <c r="O52" s="55">
        <f t="shared" si="15"/>
        <v>16.0171590587038</v>
      </c>
      <c r="P52" s="55">
        <f t="shared" si="15"/>
        <v>17.344161151750281</v>
      </c>
      <c r="Q52" s="55">
        <f t="shared" si="15"/>
        <v>18.559029980799824</v>
      </c>
      <c r="R52" s="55">
        <f t="shared" si="15"/>
        <v>19.659522880572492</v>
      </c>
      <c r="S52" s="55">
        <f t="shared" si="15"/>
        <v>20.643352332482753</v>
      </c>
      <c r="T52" s="55">
        <f t="shared" si="15"/>
        <v>21.508185067573347</v>
      </c>
      <c r="U52" s="55">
        <f t="shared" si="15"/>
        <v>22.25164115150789</v>
      </c>
      <c r="V52" s="55">
        <f t="shared" si="15"/>
        <v>22.871293051263258</v>
      </c>
      <c r="W52" s="55">
        <f t="shared" si="15"/>
        <v>23.364664683155869</v>
      </c>
      <c r="X52" s="55">
        <f t="shared" si="15"/>
        <v>23.85386762142031</v>
      </c>
      <c r="Y52" s="55">
        <f t="shared" si="15"/>
        <v>24.342075039326861</v>
      </c>
      <c r="Z52" s="55">
        <f t="shared" si="15"/>
        <v>24.832686400968381</v>
      </c>
      <c r="AA52" s="55">
        <f t="shared" si="15"/>
        <v>22.048784374394216</v>
      </c>
      <c r="AB52" s="55">
        <f t="shared" si="15"/>
        <v>19.414239041950669</v>
      </c>
      <c r="AC52" s="55">
        <f t="shared" si="15"/>
        <v>16.932037537520348</v>
      </c>
      <c r="AD52" s="55">
        <f t="shared" si="15"/>
        <v>14.605226737663514</v>
      </c>
      <c r="AE52" s="55">
        <f t="shared" si="15"/>
        <v>12.436914456471637</v>
      </c>
      <c r="AF52" s="55">
        <f t="shared" si="15"/>
        <v>10.430270664318019</v>
      </c>
      <c r="AG52" s="55">
        <f t="shared" si="15"/>
        <v>8.5885287309834251</v>
      </c>
      <c r="AH52" s="55">
        <f t="shared" si="15"/>
        <v>6.914986693644237</v>
      </c>
      <c r="AI52" s="55">
        <f t="shared" si="15"/>
        <v>5.4130085502203578</v>
      </c>
      <c r="AJ52" s="55">
        <f t="shared" si="15"/>
        <v>4.086025578590097</v>
      </c>
      <c r="AK52" s="55">
        <f t="shared" si="15"/>
        <v>2.9375376821893271</v>
      </c>
      <c r="AL52" s="55">
        <f t="shared" si="15"/>
        <v>1.9711147625226364</v>
      </c>
      <c r="AM52" s="55">
        <f t="shared" si="15"/>
        <v>1.1903981191247077</v>
      </c>
      <c r="AN52" s="55">
        <f t="shared" si="15"/>
        <v>0.5991018775209157</v>
      </c>
      <c r="AO52" s="55">
        <f t="shared" si="15"/>
        <v>0.20101444574714336</v>
      </c>
    </row>
    <row r="53" spans="3:41" x14ac:dyDescent="0.3">
      <c r="D53" s="123" t="s">
        <v>52</v>
      </c>
      <c r="E53" s="124">
        <f t="shared" si="10"/>
        <v>2453.0291186228719</v>
      </c>
      <c r="F53" s="125">
        <f>SUM(F48,F51,F47,F52)</f>
        <v>0</v>
      </c>
      <c r="G53" s="125">
        <f t="shared" ref="G53:AO53" si="16">SUM(G48,G51,G47,G52)</f>
        <v>22.564990873469384</v>
      </c>
      <c r="H53" s="125">
        <f t="shared" si="16"/>
        <v>45.427396339102032</v>
      </c>
      <c r="I53" s="125">
        <f t="shared" si="16"/>
        <v>68.603218339312647</v>
      </c>
      <c r="J53" s="125">
        <f t="shared" si="16"/>
        <v>92.10928163623592</v>
      </c>
      <c r="K53" s="125">
        <f t="shared" si="16"/>
        <v>115.96327518883837</v>
      </c>
      <c r="L53" s="125">
        <f t="shared" si="16"/>
        <v>139.46715410599202</v>
      </c>
      <c r="M53" s="125">
        <f t="shared" si="16"/>
        <v>162.61391609498784</v>
      </c>
      <c r="N53" s="125">
        <f t="shared" si="16"/>
        <v>185.39641881726274</v>
      </c>
      <c r="O53" s="125">
        <f t="shared" si="16"/>
        <v>207.80737708748225</v>
      </c>
      <c r="P53" s="125">
        <f t="shared" si="16"/>
        <v>229.83936001660533</v>
      </c>
      <c r="Q53" s="125">
        <f t="shared" si="16"/>
        <v>251.48478809780997</v>
      </c>
      <c r="R53" s="125">
        <f t="shared" si="16"/>
        <v>272.73593023413781</v>
      </c>
      <c r="S53" s="125">
        <f t="shared" si="16"/>
        <v>293.58490070669143</v>
      </c>
      <c r="T53" s="125">
        <f t="shared" si="16"/>
        <v>314.02365608219515</v>
      </c>
      <c r="U53" s="125">
        <f t="shared" si="16"/>
        <v>334.04399205870811</v>
      </c>
      <c r="V53" s="125">
        <f t="shared" si="16"/>
        <v>353.6375402482505</v>
      </c>
      <c r="W53" s="125">
        <f t="shared" si="16"/>
        <v>362.12626489508284</v>
      </c>
      <c r="X53" s="125">
        <f t="shared" si="16"/>
        <v>370.42226270794282</v>
      </c>
      <c r="Y53" s="125">
        <f t="shared" si="16"/>
        <v>378.5271658972938</v>
      </c>
      <c r="Z53" s="125">
        <f t="shared" si="16"/>
        <v>386.44291360866572</v>
      </c>
      <c r="AA53" s="125">
        <f t="shared" si="16"/>
        <v>357.05117165909405</v>
      </c>
      <c r="AB53" s="125">
        <f t="shared" si="16"/>
        <v>328.29463924165304</v>
      </c>
      <c r="AC53" s="125">
        <f t="shared" si="16"/>
        <v>300.18602054698516</v>
      </c>
      <c r="AD53" s="125">
        <f t="shared" si="16"/>
        <v>272.73827384954609</v>
      </c>
      <c r="AE53" s="125">
        <f t="shared" si="16"/>
        <v>245.96461658928024</v>
      </c>
      <c r="AF53" s="125">
        <f t="shared" si="16"/>
        <v>219.87853055493113</v>
      </c>
      <c r="AG53" s="125">
        <f t="shared" si="16"/>
        <v>194.49376717101705</v>
      </c>
      <c r="AH53" s="125">
        <f t="shared" si="16"/>
        <v>169.82435289054675</v>
      </c>
      <c r="AI53" s="125">
        <f t="shared" si="16"/>
        <v>145.88459469558904</v>
      </c>
      <c r="AJ53" s="125">
        <f t="shared" si="16"/>
        <v>122.68908570785428</v>
      </c>
      <c r="AK53" s="125">
        <f t="shared" si="16"/>
        <v>100.25271091148687</v>
      </c>
      <c r="AL53" s="125">
        <f t="shared" si="16"/>
        <v>78.590652990314112</v>
      </c>
      <c r="AM53" s="125">
        <f t="shared" si="16"/>
        <v>57.718398281839995</v>
      </c>
      <c r="AN53" s="125">
        <f t="shared" si="16"/>
        <v>37.651742850318421</v>
      </c>
      <c r="AO53" s="125">
        <f t="shared" si="16"/>
        <v>18.406798681288464</v>
      </c>
    </row>
    <row r="54" spans="3:41" x14ac:dyDescent="0.3">
      <c r="E54" s="48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</row>
    <row r="55" spans="3:41" x14ac:dyDescent="0.3">
      <c r="D55" s="34" t="s">
        <v>111</v>
      </c>
      <c r="E55" s="48">
        <f>NPV($E$15,F55:AO55)*(1+$E$15)</f>
        <v>1.20570220474292E-12</v>
      </c>
      <c r="F55" s="49">
        <f t="shared" ref="F55:AO55" si="17">-F8+F53</f>
        <v>-170.71199999999999</v>
      </c>
      <c r="G55" s="49">
        <f t="shared" si="17"/>
        <v>-156.02164912653063</v>
      </c>
      <c r="H55" s="49">
        <f t="shared" si="17"/>
        <v>-141.41439646089793</v>
      </c>
      <c r="I55" s="49">
        <f t="shared" si="17"/>
        <v>-126.89300206068735</v>
      </c>
      <c r="J55" s="49">
        <f t="shared" si="17"/>
        <v>-112.46033436376408</v>
      </c>
      <c r="K55" s="49">
        <f t="shared" si="17"/>
        <v>-92.697733131161613</v>
      </c>
      <c r="L55" s="49">
        <f t="shared" si="17"/>
        <v>-73.367074380407956</v>
      </c>
      <c r="M55" s="49">
        <f t="shared" si="17"/>
        <v>-54.476996961140145</v>
      </c>
      <c r="N55" s="49">
        <f t="shared" si="17"/>
        <v>-36.036312499987815</v>
      </c>
      <c r="O55" s="49">
        <f t="shared" si="17"/>
        <v>-18.054008856113342</v>
      </c>
      <c r="P55" s="49">
        <f t="shared" si="17"/>
        <v>-0.53925364586217484</v>
      </c>
      <c r="Q55" s="49">
        <f t="shared" si="17"/>
        <v>16.498602162093107</v>
      </c>
      <c r="R55" s="49">
        <f t="shared" si="17"/>
        <v>33.050020579706597</v>
      </c>
      <c r="S55" s="49">
        <f t="shared" si="17"/>
        <v>49.105272859171606</v>
      </c>
      <c r="T55" s="49">
        <f t="shared" si="17"/>
        <v>64.654435677724905</v>
      </c>
      <c r="U55" s="49">
        <f t="shared" si="17"/>
        <v>79.687387246148489</v>
      </c>
      <c r="V55" s="49">
        <f t="shared" si="17"/>
        <v>94.193803339439683</v>
      </c>
      <c r="W55" s="49">
        <f t="shared" si="17"/>
        <v>97.493653248095825</v>
      </c>
      <c r="X55" s="49">
        <f t="shared" si="17"/>
        <v>100.49699882801605</v>
      </c>
      <c r="Y55" s="49">
        <f t="shared" si="17"/>
        <v>103.20339673976844</v>
      </c>
      <c r="Z55" s="49">
        <f t="shared" si="17"/>
        <v>386.44291360866572</v>
      </c>
      <c r="AA55" s="49">
        <f t="shared" si="17"/>
        <v>357.05117165909405</v>
      </c>
      <c r="AB55" s="49">
        <f t="shared" si="17"/>
        <v>328.29463924165304</v>
      </c>
      <c r="AC55" s="49">
        <f t="shared" si="17"/>
        <v>300.18602054698516</v>
      </c>
      <c r="AD55" s="49">
        <f t="shared" si="17"/>
        <v>272.73827384954609</v>
      </c>
      <c r="AE55" s="49">
        <f t="shared" si="17"/>
        <v>245.96461658928024</v>
      </c>
      <c r="AF55" s="49">
        <f t="shared" si="17"/>
        <v>219.87853055493113</v>
      </c>
      <c r="AG55" s="49">
        <f t="shared" si="17"/>
        <v>194.49376717101705</v>
      </c>
      <c r="AH55" s="49">
        <f t="shared" si="17"/>
        <v>169.82435289054675</v>
      </c>
      <c r="AI55" s="49">
        <f t="shared" si="17"/>
        <v>145.88459469558904</v>
      </c>
      <c r="AJ55" s="49">
        <f t="shared" si="17"/>
        <v>122.68908570785428</v>
      </c>
      <c r="AK55" s="49">
        <f t="shared" si="17"/>
        <v>100.25271091148687</v>
      </c>
      <c r="AL55" s="49">
        <f t="shared" si="17"/>
        <v>78.590652990314112</v>
      </c>
      <c r="AM55" s="49">
        <f t="shared" si="17"/>
        <v>57.718398281839995</v>
      </c>
      <c r="AN55" s="49">
        <f t="shared" si="17"/>
        <v>37.651742850318421</v>
      </c>
      <c r="AO55" s="49">
        <f t="shared" si="17"/>
        <v>18.406798681288464</v>
      </c>
    </row>
    <row r="56" spans="3:41" x14ac:dyDescent="0.3">
      <c r="C56" s="34"/>
      <c r="D56" s="34" t="s">
        <v>53</v>
      </c>
      <c r="F56" s="49">
        <f>F22</f>
        <v>170.71199999999999</v>
      </c>
      <c r="G56" s="49">
        <f t="shared" ref="G56:AO56" si="18">G22</f>
        <v>338.62914000000001</v>
      </c>
      <c r="H56" s="49">
        <f t="shared" si="18"/>
        <v>503.63976780000002</v>
      </c>
      <c r="I56" s="49">
        <f t="shared" si="18"/>
        <v>665.62721114999999</v>
      </c>
      <c r="J56" s="49">
        <f t="shared" si="18"/>
        <v>824.46953632500004</v>
      </c>
      <c r="K56" s="49">
        <f t="shared" si="18"/>
        <v>974.6176528200001</v>
      </c>
      <c r="L56" s="49">
        <f t="shared" si="18"/>
        <v>1115.8976764614001</v>
      </c>
      <c r="M56" s="49">
        <f t="shared" si="18"/>
        <v>1248.132245392128</v>
      </c>
      <c r="N56" s="49">
        <f t="shared" si="18"/>
        <v>1371.1404505179705</v>
      </c>
      <c r="O56" s="49">
        <f t="shared" si="18"/>
        <v>1484.7377645628301</v>
      </c>
      <c r="P56" s="49">
        <f t="shared" si="18"/>
        <v>1588.7359697050865</v>
      </c>
      <c r="Q56" s="49">
        <f t="shared" si="18"/>
        <v>1682.9430837666882</v>
      </c>
      <c r="R56" s="49">
        <f t="shared" si="18"/>
        <v>1767.163284926022</v>
      </c>
      <c r="S56" s="49">
        <f t="shared" si="18"/>
        <v>1841.1968349250424</v>
      </c>
      <c r="T56" s="49">
        <f t="shared" si="18"/>
        <v>1904.840000740543</v>
      </c>
      <c r="U56" s="49">
        <f t="shared" si="18"/>
        <v>1957.8849746888536</v>
      </c>
      <c r="V56" s="49">
        <f t="shared" si="18"/>
        <v>2000.1197929326308</v>
      </c>
      <c r="W56" s="49">
        <f t="shared" si="18"/>
        <v>2041.9977523577836</v>
      </c>
      <c r="X56" s="49">
        <f t="shared" si="18"/>
        <v>2083.7904907879392</v>
      </c>
      <c r="Y56" s="49">
        <f t="shared" si="18"/>
        <v>2125.7890175531984</v>
      </c>
      <c r="Z56" s="49">
        <f t="shared" si="18"/>
        <v>1887.4745533635864</v>
      </c>
      <c r="AA56" s="49">
        <f t="shared" si="18"/>
        <v>1661.9456901739745</v>
      </c>
      <c r="AB56" s="49">
        <f t="shared" si="18"/>
        <v>1449.4581400043626</v>
      </c>
      <c r="AC56" s="49">
        <f t="shared" si="18"/>
        <v>1250.2727291151507</v>
      </c>
      <c r="AD56" s="49">
        <f t="shared" si="18"/>
        <v>1064.6555002919467</v>
      </c>
      <c r="AE56" s="49">
        <f t="shared" si="18"/>
        <v>892.87781717607106</v>
      </c>
      <c r="AF56" s="49">
        <f t="shared" si="18"/>
        <v>735.2164706816701</v>
      </c>
      <c r="AG56" s="49">
        <f t="shared" si="18"/>
        <v>591.95378754117337</v>
      </c>
      <c r="AH56" s="49">
        <f t="shared" si="18"/>
        <v>463.37774102165895</v>
      </c>
      <c r="AI56" s="49">
        <f t="shared" si="18"/>
        <v>349.78206385554648</v>
      </c>
      <c r="AJ56" s="49">
        <f t="shared" si="18"/>
        <v>251.46636342990399</v>
      </c>
      <c r="AK56" s="49">
        <f t="shared" si="18"/>
        <v>168.73623927954088</v>
      </c>
      <c r="AL56" s="49">
        <f t="shared" si="18"/>
        <v>101.90340292996277</v>
      </c>
      <c r="AM56" s="49">
        <f t="shared" si="18"/>
        <v>51.285800137185319</v>
      </c>
      <c r="AN56" s="49">
        <f t="shared" si="18"/>
        <v>17.207735572344561</v>
      </c>
      <c r="AO56" s="49">
        <f t="shared" si="18"/>
        <v>-7.744915819785092E-13</v>
      </c>
    </row>
    <row r="57" spans="3:41" x14ac:dyDescent="0.3"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</row>
    <row r="58" spans="3:41" x14ac:dyDescent="0.3"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</row>
    <row r="59" spans="3:41" x14ac:dyDescent="0.3"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</row>
    <row r="60" spans="3:41" x14ac:dyDescent="0.3"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</row>
    <row r="61" spans="3:41" x14ac:dyDescent="0.3"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</row>
    <row r="62" spans="3:41" x14ac:dyDescent="0.3"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</row>
    <row r="63" spans="3:41" x14ac:dyDescent="0.3"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</row>
    <row r="64" spans="3:41" x14ac:dyDescent="0.3"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FCF1-D5BC-4758-93E7-04B75B1B4654}">
  <dimension ref="A1:AK31"/>
  <sheetViews>
    <sheetView workbookViewId="0">
      <selection activeCell="S11" sqref="S11"/>
    </sheetView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16384" width="8.88671875" style="1"/>
  </cols>
  <sheetData>
    <row r="1" spans="1:37" x14ac:dyDescent="0.25">
      <c r="A1" s="64" t="s">
        <v>110</v>
      </c>
    </row>
    <row r="2" spans="1:37" x14ac:dyDescent="0.25">
      <c r="A2" s="64"/>
    </row>
    <row r="3" spans="1:37" x14ac:dyDescent="0.25">
      <c r="B3" s="65" t="s">
        <v>55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Q3" s="65" t="str">
        <f>B3</f>
        <v>Expense</v>
      </c>
    </row>
    <row r="4" spans="1:37" x14ac:dyDescent="0.25">
      <c r="C4" s="73" t="s">
        <v>12</v>
      </c>
      <c r="D4" s="95">
        <f>-'Xp1'!F$8</f>
        <v>-142.26</v>
      </c>
      <c r="E4" s="95">
        <f>-'Xp1'!G$8</f>
        <v>0</v>
      </c>
      <c r="F4" s="95">
        <f>-'Xp1'!H$8</f>
        <v>0</v>
      </c>
      <c r="G4" s="95">
        <f>-'Xp1'!I$8</f>
        <v>0</v>
      </c>
      <c r="H4" s="95">
        <f>-'Xp1'!J$8</f>
        <v>0</v>
      </c>
      <c r="I4" s="95">
        <f>-'Xp1'!K$8</f>
        <v>0</v>
      </c>
      <c r="J4" s="95">
        <f>-'Xp1'!L$8</f>
        <v>0</v>
      </c>
      <c r="K4" s="95">
        <f>-'Xp1'!M$8</f>
        <v>0</v>
      </c>
      <c r="L4" s="95">
        <f>-'Xp1'!N$8</f>
        <v>0</v>
      </c>
      <c r="M4" s="95">
        <f>-'Xp1'!O$8</f>
        <v>0</v>
      </c>
      <c r="N4" s="96">
        <f>-'Xp1'!P$8</f>
        <v>0</v>
      </c>
      <c r="Q4" s="65"/>
      <c r="R4" s="71" t="s">
        <v>69</v>
      </c>
      <c r="S4" s="70">
        <f>'Xp1'!$E$53</f>
        <v>142.26</v>
      </c>
    </row>
    <row r="5" spans="1:37" x14ac:dyDescent="0.25">
      <c r="C5" s="76" t="s">
        <v>55</v>
      </c>
      <c r="D5" s="97">
        <f>'Xp1'!F$47</f>
        <v>142.26</v>
      </c>
      <c r="E5" s="97">
        <f>'Xp1'!G$47</f>
        <v>0</v>
      </c>
      <c r="F5" s="97">
        <f>'Xp1'!H$47</f>
        <v>0</v>
      </c>
      <c r="G5" s="97">
        <f>'Xp1'!I$47</f>
        <v>0</v>
      </c>
      <c r="H5" s="97">
        <f>'Xp1'!J$47</f>
        <v>0</v>
      </c>
      <c r="I5" s="97">
        <f>'Xp1'!K$47</f>
        <v>0</v>
      </c>
      <c r="J5" s="97">
        <f>'Xp1'!L$47</f>
        <v>0</v>
      </c>
      <c r="K5" s="97">
        <f>'Xp1'!M$47</f>
        <v>0</v>
      </c>
      <c r="L5" s="97">
        <f>'Xp1'!N$47</f>
        <v>0</v>
      </c>
      <c r="M5" s="97">
        <f>'Xp1'!O$47</f>
        <v>0</v>
      </c>
      <c r="N5" s="98">
        <f>'Xp1'!P$47</f>
        <v>0</v>
      </c>
      <c r="Q5" s="65"/>
      <c r="R5" s="1" t="s">
        <v>70</v>
      </c>
      <c r="S5" s="70">
        <f>'Xp1'!$E$55</f>
        <v>0</v>
      </c>
    </row>
    <row r="6" spans="1:37" x14ac:dyDescent="0.25">
      <c r="C6" s="76" t="s">
        <v>45</v>
      </c>
      <c r="D6" s="97">
        <f>'Xp1'!F$48</f>
        <v>0</v>
      </c>
      <c r="E6" s="97">
        <f>'Xp1'!G$48</f>
        <v>0</v>
      </c>
      <c r="F6" s="97">
        <f>'Xp1'!H$48</f>
        <v>0</v>
      </c>
      <c r="G6" s="97">
        <f>'Xp1'!I$48</f>
        <v>0</v>
      </c>
      <c r="H6" s="97">
        <f>'Xp1'!J$48</f>
        <v>0</v>
      </c>
      <c r="I6" s="97">
        <f>'Xp1'!K$48</f>
        <v>0</v>
      </c>
      <c r="J6" s="97">
        <f>'Xp1'!L$48</f>
        <v>0</v>
      </c>
      <c r="K6" s="97">
        <f>'Xp1'!M$48</f>
        <v>0</v>
      </c>
      <c r="L6" s="97">
        <f>'Xp1'!N$48</f>
        <v>0</v>
      </c>
      <c r="M6" s="97">
        <f>'Xp1'!O$48</f>
        <v>0</v>
      </c>
      <c r="N6" s="98">
        <f>'Xp1'!P$48</f>
        <v>0</v>
      </c>
      <c r="Q6" s="65"/>
    </row>
    <row r="7" spans="1:37" x14ac:dyDescent="0.25">
      <c r="C7" s="76" t="s">
        <v>54</v>
      </c>
      <c r="D7" s="97">
        <f>'Xp1'!F$51</f>
        <v>0</v>
      </c>
      <c r="E7" s="97">
        <f>'Xp1'!G$51</f>
        <v>0</v>
      </c>
      <c r="F7" s="97">
        <f>'Xp1'!H$51</f>
        <v>0</v>
      </c>
      <c r="G7" s="97">
        <f>'Xp1'!I$51</f>
        <v>0</v>
      </c>
      <c r="H7" s="97">
        <f>'Xp1'!J$51</f>
        <v>0</v>
      </c>
      <c r="I7" s="97">
        <f>'Xp1'!K$51</f>
        <v>0</v>
      </c>
      <c r="J7" s="97">
        <f>'Xp1'!L$51</f>
        <v>0</v>
      </c>
      <c r="K7" s="97">
        <f>'Xp1'!M$51</f>
        <v>0</v>
      </c>
      <c r="L7" s="97">
        <f>'Xp1'!N$51</f>
        <v>0</v>
      </c>
      <c r="M7" s="97">
        <f>'Xp1'!O$51</f>
        <v>0</v>
      </c>
      <c r="N7" s="98">
        <f>'Xp1'!P$51</f>
        <v>0</v>
      </c>
      <c r="Q7" s="65"/>
      <c r="S7" s="70"/>
    </row>
    <row r="8" spans="1:37" x14ac:dyDescent="0.25">
      <c r="C8" s="79" t="s">
        <v>128</v>
      </c>
      <c r="D8" s="99">
        <f>'Xp1'!F$52</f>
        <v>0</v>
      </c>
      <c r="E8" s="99">
        <f>'Xp1'!G$52</f>
        <v>0</v>
      </c>
      <c r="F8" s="99">
        <f>'Xp1'!H$52</f>
        <v>0</v>
      </c>
      <c r="G8" s="99">
        <f>'Xp1'!I$52</f>
        <v>0</v>
      </c>
      <c r="H8" s="99">
        <f>'Xp1'!J$52</f>
        <v>0</v>
      </c>
      <c r="I8" s="99">
        <f>'Xp1'!K$52</f>
        <v>0</v>
      </c>
      <c r="J8" s="99">
        <f>'Xp1'!L$52</f>
        <v>0</v>
      </c>
      <c r="K8" s="99">
        <f>'Xp1'!M$52</f>
        <v>0</v>
      </c>
      <c r="L8" s="99">
        <f>'Xp1'!N$52</f>
        <v>0</v>
      </c>
      <c r="M8" s="99">
        <f>'Xp1'!O$52</f>
        <v>0</v>
      </c>
      <c r="N8" s="100">
        <f>'Xp1'!P$52</f>
        <v>0</v>
      </c>
      <c r="Q8" s="65"/>
      <c r="S8" s="70"/>
    </row>
    <row r="9" spans="1:37" x14ac:dyDescent="0.25">
      <c r="B9" s="65" t="s">
        <v>45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Q9" s="65" t="str">
        <f>B9</f>
        <v>Amortization</v>
      </c>
      <c r="S9" s="6"/>
    </row>
    <row r="10" spans="1:37" x14ac:dyDescent="0.25">
      <c r="C10" s="73" t="s">
        <v>12</v>
      </c>
      <c r="D10" s="95">
        <f>-'Am1-10yr'!F$8</f>
        <v>-142.26</v>
      </c>
      <c r="E10" s="95">
        <f>-'Am1-10yr'!G$8</f>
        <v>0</v>
      </c>
      <c r="F10" s="95">
        <f>-'Am1-10yr'!H$8</f>
        <v>0</v>
      </c>
      <c r="G10" s="95">
        <f>-'Am1-10yr'!I$8</f>
        <v>0</v>
      </c>
      <c r="H10" s="95">
        <f>-'Am1-10yr'!J$8</f>
        <v>0</v>
      </c>
      <c r="I10" s="95">
        <f>-'Am1-10yr'!K$8</f>
        <v>0</v>
      </c>
      <c r="J10" s="95">
        <f>-'Am1-10yr'!L$8</f>
        <v>0</v>
      </c>
      <c r="K10" s="95">
        <f>-'Am1-10yr'!M$8</f>
        <v>0</v>
      </c>
      <c r="L10" s="95">
        <f>-'Am1-10yr'!N$8</f>
        <v>0</v>
      </c>
      <c r="M10" s="95">
        <f>-'Am1-10yr'!O$8</f>
        <v>0</v>
      </c>
      <c r="N10" s="96">
        <f>-'Am1-10yr'!P$8</f>
        <v>0</v>
      </c>
      <c r="Q10" s="65"/>
      <c r="R10" s="71" t="s">
        <v>69</v>
      </c>
      <c r="S10" s="70">
        <f>'Am1-10yr'!$E$53</f>
        <v>142.26000000000005</v>
      </c>
    </row>
    <row r="11" spans="1:37" x14ac:dyDescent="0.25">
      <c r="C11" s="76" t="s">
        <v>55</v>
      </c>
      <c r="D11" s="97">
        <f>'Am1-10yr'!F$47</f>
        <v>0</v>
      </c>
      <c r="E11" s="97">
        <f>'Am1-10yr'!G$47</f>
        <v>0</v>
      </c>
      <c r="F11" s="97">
        <f>'Am1-10yr'!H$47</f>
        <v>0</v>
      </c>
      <c r="G11" s="97">
        <f>'Am1-10yr'!I$47</f>
        <v>0</v>
      </c>
      <c r="H11" s="97">
        <f>'Am1-10yr'!J$47</f>
        <v>0</v>
      </c>
      <c r="I11" s="97">
        <f>'Am1-10yr'!K$47</f>
        <v>0</v>
      </c>
      <c r="J11" s="97">
        <f>'Am1-10yr'!L$47</f>
        <v>0</v>
      </c>
      <c r="K11" s="97">
        <f>'Am1-10yr'!M$47</f>
        <v>0</v>
      </c>
      <c r="L11" s="97">
        <f>'Am1-10yr'!N$47</f>
        <v>0</v>
      </c>
      <c r="M11" s="97">
        <f>'Am1-10yr'!O$47</f>
        <v>0</v>
      </c>
      <c r="N11" s="98">
        <f>'Am1-10yr'!P$47</f>
        <v>0</v>
      </c>
      <c r="Q11" s="65"/>
      <c r="R11" s="1" t="s">
        <v>70</v>
      </c>
      <c r="S11" s="70">
        <f>'Am1-10yr'!$E$55</f>
        <v>6.4128961340563942E-14</v>
      </c>
    </row>
    <row r="12" spans="1:37" x14ac:dyDescent="0.25">
      <c r="C12" s="76" t="s">
        <v>45</v>
      </c>
      <c r="D12" s="97">
        <f>'Am1-10yr'!F$48</f>
        <v>0</v>
      </c>
      <c r="E12" s="97">
        <f>'Am1-10yr'!G$48</f>
        <v>14.225999999999999</v>
      </c>
      <c r="F12" s="97">
        <f>'Am1-10yr'!H$48</f>
        <v>14.225999999999999</v>
      </c>
      <c r="G12" s="97">
        <f>'Am1-10yr'!I$48</f>
        <v>14.225999999999999</v>
      </c>
      <c r="H12" s="97">
        <f>'Am1-10yr'!J$48</f>
        <v>14.225999999999999</v>
      </c>
      <c r="I12" s="97">
        <f>'Am1-10yr'!K$48</f>
        <v>14.225999999999999</v>
      </c>
      <c r="J12" s="97">
        <f>'Am1-10yr'!L$48</f>
        <v>14.225999999999999</v>
      </c>
      <c r="K12" s="97">
        <f>'Am1-10yr'!M$48</f>
        <v>14.225999999999999</v>
      </c>
      <c r="L12" s="97">
        <f>'Am1-10yr'!N$48</f>
        <v>14.225999999999999</v>
      </c>
      <c r="M12" s="97">
        <f>'Am1-10yr'!O$48</f>
        <v>14.225999999999999</v>
      </c>
      <c r="N12" s="98">
        <f>'Am1-10yr'!P$48</f>
        <v>14.225999999999999</v>
      </c>
      <c r="AI12" s="65"/>
    </row>
    <row r="13" spans="1:37" x14ac:dyDescent="0.25">
      <c r="C13" s="76" t="s">
        <v>54</v>
      </c>
      <c r="D13" s="97">
        <f>'Am1-10yr'!F$51</f>
        <v>0</v>
      </c>
      <c r="E13" s="97">
        <f>'Am1-10yr'!G$51</f>
        <v>8.2510799999999982</v>
      </c>
      <c r="F13" s="97">
        <f>'Am1-10yr'!H$51</f>
        <v>7.4259719999999998</v>
      </c>
      <c r="G13" s="97">
        <f>'Am1-10yr'!I$51</f>
        <v>6.6008639999999996</v>
      </c>
      <c r="H13" s="97">
        <f>'Am1-10yr'!J$51</f>
        <v>5.7757559999999994</v>
      </c>
      <c r="I13" s="97">
        <f>'Am1-10yr'!K$51</f>
        <v>4.9506479999999993</v>
      </c>
      <c r="J13" s="97">
        <f>'Am1-10yr'!L$51</f>
        <v>4.1255399999999991</v>
      </c>
      <c r="K13" s="97">
        <f>'Am1-10yr'!M$51</f>
        <v>3.3004319999999998</v>
      </c>
      <c r="L13" s="97">
        <f>'Am1-10yr'!N$51</f>
        <v>2.4753239999999996</v>
      </c>
      <c r="M13" s="97">
        <f>'Am1-10yr'!O$51</f>
        <v>1.6502159999999999</v>
      </c>
      <c r="N13" s="98">
        <f>'Am1-10yr'!P$51</f>
        <v>0.82510799999999995</v>
      </c>
      <c r="AI13" s="65"/>
      <c r="AK13" s="70"/>
    </row>
    <row r="14" spans="1:37" x14ac:dyDescent="0.25">
      <c r="C14" s="79" t="s">
        <v>128</v>
      </c>
      <c r="D14" s="99">
        <f>'Am1-10yr'!F$52</f>
        <v>0</v>
      </c>
      <c r="E14" s="99">
        <f>'Am1-10yr'!G$52</f>
        <v>1.6618290612244893</v>
      </c>
      <c r="F14" s="99">
        <f>'Am1-10yr'!H$52</f>
        <v>1.4956461551020406</v>
      </c>
      <c r="G14" s="99">
        <f>'Am1-10yr'!I$52</f>
        <v>1.3294632489795914</v>
      </c>
      <c r="H14" s="99">
        <f>'Am1-10yr'!J$52</f>
        <v>1.1632803428571425</v>
      </c>
      <c r="I14" s="99">
        <f>'Am1-10yr'!K$52</f>
        <v>0.99709743673469353</v>
      </c>
      <c r="J14" s="99">
        <f>'Am1-10yr'!L$52</f>
        <v>0.83091453061224463</v>
      </c>
      <c r="K14" s="99">
        <f>'Am1-10yr'!M$52</f>
        <v>0.66473162448979572</v>
      </c>
      <c r="L14" s="99">
        <f>'Am1-10yr'!N$52</f>
        <v>0.49854871836734677</v>
      </c>
      <c r="M14" s="99">
        <f>'Am1-10yr'!O$52</f>
        <v>0.33236581224489786</v>
      </c>
      <c r="N14" s="100">
        <f>'Am1-10yr'!P$52</f>
        <v>0.16618290612244893</v>
      </c>
      <c r="AI14" s="65"/>
      <c r="AK14" s="70"/>
    </row>
    <row r="15" spans="1:37" x14ac:dyDescent="0.25"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</row>
    <row r="16" spans="1:37" x14ac:dyDescent="0.25">
      <c r="D16" s="36" t="s">
        <v>96</v>
      </c>
      <c r="N16" s="68"/>
      <c r="O16" s="68"/>
      <c r="P16" s="36" t="s">
        <v>97</v>
      </c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</row>
    <row r="17" spans="4:33" x14ac:dyDescent="0.25"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</row>
    <row r="18" spans="4:33" x14ac:dyDescent="0.25"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</row>
    <row r="19" spans="4:33" x14ac:dyDescent="0.25"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</row>
    <row r="20" spans="4:33" x14ac:dyDescent="0.25"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</row>
    <row r="21" spans="4:33" x14ac:dyDescent="0.25"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</row>
    <row r="22" spans="4:33" x14ac:dyDescent="0.25"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</row>
    <row r="23" spans="4:33" x14ac:dyDescent="0.25"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4:33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4:33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4:33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4:33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4:33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4:33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4:33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4:33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D2BF3-1968-488A-807C-F7C8EF483908}">
  <dimension ref="A1:AG10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9.7773437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1.77734375" style="1" customWidth="1"/>
    <col min="36" max="36" width="17.21875" style="1" bestFit="1" customWidth="1"/>
    <col min="37" max="38" width="8.88671875" style="1"/>
    <col min="39" max="39" width="17.21875" style="1" bestFit="1" customWidth="1"/>
    <col min="40" max="16384" width="8.88671875" style="1"/>
  </cols>
  <sheetData>
    <row r="1" spans="1:33" x14ac:dyDescent="0.25">
      <c r="A1" s="64" t="s">
        <v>98</v>
      </c>
    </row>
    <row r="3" spans="1:33" x14ac:dyDescent="0.25">
      <c r="B3" s="65" t="s">
        <v>52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</row>
    <row r="4" spans="1:33" x14ac:dyDescent="0.25">
      <c r="C4" s="73" t="s">
        <v>68</v>
      </c>
      <c r="D4" s="74">
        <f>'Am20-10yr'!F$53</f>
        <v>0</v>
      </c>
      <c r="E4" s="74">
        <f>'Am20-10yr'!G$53</f>
        <v>24.138909061224485</v>
      </c>
      <c r="F4" s="74">
        <f>'Am20-10yr'!H$53</f>
        <v>48.400012026122447</v>
      </c>
      <c r="G4" s="74">
        <f>'Am20-10yr'!I$53</f>
        <v>72.79138744133877</v>
      </c>
      <c r="H4" s="74">
        <f>'Am20-10yr'!J$53</f>
        <v>97.32155726308244</v>
      </c>
      <c r="I4" s="74">
        <f>'Am20-10yr'!K$53</f>
        <v>121.9995095828408</v>
      </c>
      <c r="J4" s="74">
        <f>'Am20-10yr'!L$53</f>
        <v>146.06809494032655</v>
      </c>
      <c r="K4" s="74">
        <f>'Am20-10yr'!M$53</f>
        <v>169.51512599629419</v>
      </c>
      <c r="L4" s="74">
        <f>'Am20-10yr'!N$53</f>
        <v>192.32817166471332</v>
      </c>
      <c r="M4" s="74">
        <f>'Am20-10yr'!O$53</f>
        <v>214.49455223783298</v>
      </c>
      <c r="N4" s="74">
        <f>'Am20-10yr'!P$53</f>
        <v>236.00133441374726</v>
      </c>
      <c r="O4" s="74">
        <f>'Am20-10yr'!Q$53</f>
        <v>242.60932622451199</v>
      </c>
      <c r="P4" s="74">
        <f>'Am20-10yr'!R$53</f>
        <v>248.86614276894664</v>
      </c>
      <c r="Q4" s="74">
        <f>'Am20-10yr'!S$53</f>
        <v>254.77207620458177</v>
      </c>
      <c r="R4" s="74">
        <f>'Am20-10yr'!T$53</f>
        <v>260.32779025324146</v>
      </c>
      <c r="S4" s="74">
        <f>'Am20-10yr'!U$53</f>
        <v>265.53434605830626</v>
      </c>
      <c r="T4" s="74">
        <f>'Am20-10yr'!V$53</f>
        <v>270.84503297947242</v>
      </c>
      <c r="U4" s="74">
        <f>'Am20-10yr'!W$53</f>
        <v>276.26193363906185</v>
      </c>
      <c r="V4" s="74">
        <f>'Am20-10yr'!X$53</f>
        <v>281.78717231184305</v>
      </c>
      <c r="W4" s="74">
        <f>'Am20-10yr'!Y$53</f>
        <v>287.42291575807991</v>
      </c>
      <c r="X4" s="74">
        <f>'Am20-10yr'!Z$53</f>
        <v>293.17137407324151</v>
      </c>
      <c r="Y4" s="74">
        <f>'Am20-10yr'!AA$53</f>
        <v>259.32502289468943</v>
      </c>
      <c r="Z4" s="74">
        <f>'Am20-10yr'!AB$53</f>
        <v>226.432470520729</v>
      </c>
      <c r="AA4" s="74">
        <f>'Am20-10yr'!AC$53</f>
        <v>194.51279292745213</v>
      </c>
      <c r="AB4" s="74">
        <f>'Am20-10yr'!AD$53</f>
        <v>163.58544761047247</v>
      </c>
      <c r="AC4" s="74">
        <f>'Am20-10yr'!AE$53</f>
        <v>133.67028121531587</v>
      </c>
      <c r="AD4" s="74">
        <f>'Am20-10yr'!AF$53</f>
        <v>104.78753732041892</v>
      </c>
      <c r="AE4" s="74">
        <f>'Am20-10yr'!AG$53</f>
        <v>76.957864375786741</v>
      </c>
      <c r="AF4" s="74">
        <f>'Am20-10yr'!AH$53</f>
        <v>50.202323800424629</v>
      </c>
      <c r="AG4" s="75">
        <f>'Am20-10yr'!AI$53</f>
        <v>24.542398241718026</v>
      </c>
    </row>
    <row r="5" spans="1:33" x14ac:dyDescent="0.25">
      <c r="C5" s="79" t="s">
        <v>67</v>
      </c>
      <c r="D5" s="80">
        <f>'Xp20'!F$53</f>
        <v>142.26</v>
      </c>
      <c r="E5" s="80">
        <f>'Xp20'!G$53</f>
        <v>148.82220000000001</v>
      </c>
      <c r="F5" s="80">
        <f>'Xp20'!H$53</f>
        <v>155.701494</v>
      </c>
      <c r="G5" s="80">
        <f>'Xp20'!I$53</f>
        <v>162.91351700000001</v>
      </c>
      <c r="H5" s="80">
        <f>'Xp20'!J$53</f>
        <v>170.47468000000001</v>
      </c>
      <c r="I5" s="80">
        <f>'Xp20'!K$53</f>
        <v>173.8841736</v>
      </c>
      <c r="J5" s="80">
        <f>'Xp20'!L$53</f>
        <v>177.36185707199999</v>
      </c>
      <c r="K5" s="80">
        <f>'Xp20'!M$53</f>
        <v>180.90909421344</v>
      </c>
      <c r="L5" s="80">
        <f>'Xp20'!N$53</f>
        <v>184.52727609770881</v>
      </c>
      <c r="M5" s="80">
        <f>'Xp20'!O$53</f>
        <v>188.217821619663</v>
      </c>
      <c r="N5" s="80">
        <f>'Xp20'!P$53</f>
        <v>191.98217805205627</v>
      </c>
      <c r="O5" s="80">
        <f>'Xp20'!Q$53</f>
        <v>195.8218216130974</v>
      </c>
      <c r="P5" s="80">
        <f>'Xp20'!R$53</f>
        <v>199.73825804535934</v>
      </c>
      <c r="Q5" s="80">
        <f>'Xp20'!S$53</f>
        <v>203.73302320626652</v>
      </c>
      <c r="R5" s="80">
        <f>'Xp20'!T$53</f>
        <v>207.80768367039187</v>
      </c>
      <c r="S5" s="80">
        <f>'Xp20'!U$53</f>
        <v>211.9638373437997</v>
      </c>
      <c r="T5" s="80">
        <f>'Xp20'!V$53</f>
        <v>216.20311409067568</v>
      </c>
      <c r="U5" s="80">
        <f>'Xp20'!W$53</f>
        <v>220.52717637248921</v>
      </c>
      <c r="V5" s="80">
        <f>'Xp20'!X$53</f>
        <v>224.937719899939</v>
      </c>
      <c r="W5" s="80">
        <f>'Xp20'!Y$53</f>
        <v>229.43647429793779</v>
      </c>
      <c r="X5" s="80">
        <f>'Xp20'!Z$53</f>
        <v>0</v>
      </c>
      <c r="Y5" s="80">
        <f>'Xp20'!AA$53</f>
        <v>0</v>
      </c>
      <c r="Z5" s="80">
        <f>'Xp20'!AB$53</f>
        <v>0</v>
      </c>
      <c r="AA5" s="80">
        <f>'Xp20'!AC$53</f>
        <v>0</v>
      </c>
      <c r="AB5" s="80">
        <f>'Xp20'!AD$53</f>
        <v>0</v>
      </c>
      <c r="AC5" s="80">
        <f>'Xp20'!AE$53</f>
        <v>0</v>
      </c>
      <c r="AD5" s="80">
        <f>'Xp20'!AF$53</f>
        <v>0</v>
      </c>
      <c r="AE5" s="80">
        <f>'Xp20'!AG$53</f>
        <v>0</v>
      </c>
      <c r="AF5" s="80">
        <f>'Xp20'!AH$53</f>
        <v>0</v>
      </c>
      <c r="AG5" s="81">
        <f>'Xp20'!AI$53</f>
        <v>0</v>
      </c>
    </row>
    <row r="6" spans="1:33" x14ac:dyDescent="0.25">
      <c r="B6" s="65" t="s">
        <v>66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</row>
    <row r="7" spans="1:33" x14ac:dyDescent="0.25">
      <c r="C7" s="73" t="s">
        <v>68</v>
      </c>
      <c r="D7" s="74">
        <f>'Am20-10yr'!F$22</f>
        <v>142.26</v>
      </c>
      <c r="E7" s="74">
        <f>'Am20-10yr'!G$22</f>
        <v>276.8562</v>
      </c>
      <c r="F7" s="74">
        <f>'Am20-10yr'!H$22</f>
        <v>403.44947399999995</v>
      </c>
      <c r="G7" s="74">
        <f>'Am20-10yr'!I$22</f>
        <v>521.68462160000001</v>
      </c>
      <c r="H7" s="74">
        <f>'Am20-10yr'!J$22</f>
        <v>631.18958050000003</v>
      </c>
      <c r="I7" s="74">
        <f>'Am20-10yr'!K$22</f>
        <v>727.05656500000009</v>
      </c>
      <c r="J7" s="74">
        <f>'Am20-10yr'!L$22</f>
        <v>809.01281561200017</v>
      </c>
      <c r="K7" s="74">
        <f>'Am20-10yr'!M$22</f>
        <v>876.7801176582401</v>
      </c>
      <c r="L7" s="74">
        <f>'Am20-10yr'!N$22</f>
        <v>930.07469216740481</v>
      </c>
      <c r="M7" s="74">
        <f>'Am20-10yr'!O$22</f>
        <v>968.60708458875285</v>
      </c>
      <c r="N7" s="74">
        <f>'Am20-10yr'!P$22</f>
        <v>992.08205128052782</v>
      </c>
      <c r="O7" s="74">
        <f>'Am20-10yr'!Q$22</f>
        <v>1014.4244437281384</v>
      </c>
      <c r="P7" s="74">
        <f>'Am20-10yr'!R$22</f>
        <v>1035.9833104467011</v>
      </c>
      <c r="Q7" s="74">
        <f>'Am20-10yr'!S$22</f>
        <v>1057.1332659216353</v>
      </c>
      <c r="R7" s="74">
        <f>'Am20-10yr'!T$22</f>
        <v>1078.2759312400681</v>
      </c>
      <c r="S7" s="74">
        <f>'Am20-10yr'!U$22</f>
        <v>1099.8414498648694</v>
      </c>
      <c r="T7" s="74">
        <f>'Am20-10yr'!V$22</f>
        <v>1121.8382788621668</v>
      </c>
      <c r="U7" s="74">
        <f>'Am20-10yr'!W$22</f>
        <v>1144.2750444394103</v>
      </c>
      <c r="V7" s="74">
        <f>'Am20-10yr'!X$22</f>
        <v>1167.1605453281984</v>
      </c>
      <c r="W7" s="74">
        <f>'Am20-10yr'!Y$22</f>
        <v>1190.5037562347625</v>
      </c>
      <c r="X7" s="74">
        <f>'Am20-10yr'!Z$22</f>
        <v>980.28862757556124</v>
      </c>
      <c r="Y7" s="74">
        <f>'Am20-10yr'!AA$22</f>
        <v>789.27171672156555</v>
      </c>
      <c r="Z7" s="74">
        <f>'Am20-10yr'!AB$22</f>
        <v>617.83698802887966</v>
      </c>
      <c r="AA7" s="74">
        <f>'Am20-10yr'!AC$22</f>
        <v>466.37608514072974</v>
      </c>
      <c r="AB7" s="74">
        <f>'Am20-10yr'!AD$22</f>
        <v>335.2884845732064</v>
      </c>
      <c r="AC7" s="74">
        <f>'Am20-10yr'!AE$22</f>
        <v>224.98165237272227</v>
      </c>
      <c r="AD7" s="74">
        <f>'Am20-10yr'!AF$22</f>
        <v>135.87120390661809</v>
      </c>
      <c r="AE7" s="74">
        <f>'Am20-10yr'!AG$22</f>
        <v>68.381066849581487</v>
      </c>
      <c r="AF7" s="74">
        <f>'Am20-10yr'!AH$22</f>
        <v>22.943647429793813</v>
      </c>
      <c r="AG7" s="75">
        <f>'Am20-10yr'!AI$22</f>
        <v>3.5527136788005009E-14</v>
      </c>
    </row>
    <row r="8" spans="1:33" x14ac:dyDescent="0.25">
      <c r="C8" s="79" t="s">
        <v>67</v>
      </c>
      <c r="D8" s="80">
        <f>'Xp20'!F$22</f>
        <v>0</v>
      </c>
      <c r="E8" s="80">
        <f>'Xp20'!G$22</f>
        <v>0</v>
      </c>
      <c r="F8" s="80">
        <f>'Xp20'!H$22</f>
        <v>0</v>
      </c>
      <c r="G8" s="80">
        <f>'Xp20'!I$22</f>
        <v>0</v>
      </c>
      <c r="H8" s="80">
        <f>'Xp20'!J$22</f>
        <v>0</v>
      </c>
      <c r="I8" s="80">
        <f>'Xp20'!K$22</f>
        <v>0</v>
      </c>
      <c r="J8" s="80">
        <f>'Xp20'!L$22</f>
        <v>0</v>
      </c>
      <c r="K8" s="80">
        <f>'Xp20'!M$22</f>
        <v>0</v>
      </c>
      <c r="L8" s="80">
        <f>'Xp20'!N$22</f>
        <v>0</v>
      </c>
      <c r="M8" s="80">
        <f>'Xp20'!O$22</f>
        <v>0</v>
      </c>
      <c r="N8" s="80">
        <f>'Xp20'!P$22</f>
        <v>0</v>
      </c>
      <c r="O8" s="80">
        <f>'Xp20'!Q$22</f>
        <v>0</v>
      </c>
      <c r="P8" s="80">
        <f>'Xp20'!R$22</f>
        <v>0</v>
      </c>
      <c r="Q8" s="80">
        <f>'Xp20'!S$22</f>
        <v>0</v>
      </c>
      <c r="R8" s="80">
        <f>'Xp20'!T$22</f>
        <v>0</v>
      </c>
      <c r="S8" s="80">
        <f>'Xp20'!U$22</f>
        <v>0</v>
      </c>
      <c r="T8" s="80">
        <f>'Xp20'!V$22</f>
        <v>0</v>
      </c>
      <c r="U8" s="80">
        <f>'Xp20'!W$22</f>
        <v>0</v>
      </c>
      <c r="V8" s="80">
        <f>'Xp20'!X$22</f>
        <v>0</v>
      </c>
      <c r="W8" s="80">
        <f>'Xp20'!Y$22</f>
        <v>0</v>
      </c>
      <c r="X8" s="80">
        <f>'Xp20'!Z$22</f>
        <v>0</v>
      </c>
      <c r="Y8" s="80">
        <f>'Xp20'!AA$22</f>
        <v>0</v>
      </c>
      <c r="Z8" s="80">
        <f>'Xp20'!AB$22</f>
        <v>0</v>
      </c>
      <c r="AA8" s="80">
        <f>'Xp20'!AC$22</f>
        <v>0</v>
      </c>
      <c r="AB8" s="80">
        <f>'Xp20'!AD$22</f>
        <v>0</v>
      </c>
      <c r="AC8" s="80">
        <f>'Xp20'!AE$22</f>
        <v>0</v>
      </c>
      <c r="AD8" s="80">
        <f>'Xp20'!AF$22</f>
        <v>0</v>
      </c>
      <c r="AE8" s="80">
        <f>'Xp20'!AG$22</f>
        <v>0</v>
      </c>
      <c r="AF8" s="80">
        <f>'Xp20'!AH$22</f>
        <v>0</v>
      </c>
      <c r="AG8" s="81">
        <f>'Xp20'!AI$22</f>
        <v>0</v>
      </c>
    </row>
    <row r="9" spans="1:33" x14ac:dyDescent="0.25">
      <c r="A9" s="1" t="s">
        <v>93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</row>
    <row r="10" spans="1:33" x14ac:dyDescent="0.25">
      <c r="D10" s="36" t="s">
        <v>94</v>
      </c>
      <c r="L10" s="36" t="s">
        <v>95</v>
      </c>
      <c r="T10" s="3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9CF9A-8445-49C8-82AE-87A60DEE3CFF}">
  <dimension ref="A1:AM65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1" width="7.77734375" style="1" customWidth="1"/>
    <col min="32" max="35" width="6.33203125" style="1" bestFit="1" customWidth="1"/>
    <col min="36" max="39" width="6.77734375" style="1" customWidth="1"/>
    <col min="40" max="16384" width="8.88671875" style="1"/>
  </cols>
  <sheetData>
    <row r="1" spans="1:39" x14ac:dyDescent="0.25">
      <c r="A1" s="64" t="s">
        <v>106</v>
      </c>
    </row>
    <row r="3" spans="1:39" x14ac:dyDescent="0.25">
      <c r="B3" s="65" t="s">
        <v>52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50</v>
      </c>
      <c r="D4" s="74">
        <f>'Am20-5yr'!F$53</f>
        <v>0</v>
      </c>
      <c r="E4" s="74">
        <f>'Am20-5yr'!G$53</f>
        <v>38.364909061224488</v>
      </c>
      <c r="F4" s="74">
        <f>'Am20-5yr'!H$53</f>
        <v>76.516941119999998</v>
      </c>
      <c r="G4" s="74">
        <f>'Am20-5yr'!I$53</f>
        <v>114.45015764199185</v>
      </c>
      <c r="H4" s="74">
        <f>'Am20-5yr'!J$53</f>
        <v>152.15841743966695</v>
      </c>
      <c r="I4" s="74">
        <f>'Am20-5yr'!K$53</f>
        <v>189.6353680507755</v>
      </c>
      <c r="J4" s="74">
        <f>'Am20-5yr'!L$53</f>
        <v>197.20400565677062</v>
      </c>
      <c r="K4" s="74">
        <f>'Am20-5yr'!M$53</f>
        <v>203.95734580979487</v>
      </c>
      <c r="L4" s="74">
        <f>'Am20-5yr'!N$53</f>
        <v>209.89371388650318</v>
      </c>
      <c r="M4" s="74">
        <f>'Am20-5yr'!O$53</f>
        <v>215.01213321336917</v>
      </c>
      <c r="N4" s="74">
        <f>'Am20-5yr'!P$53</f>
        <v>219.31237587763658</v>
      </c>
      <c r="O4" s="74">
        <f>'Am20-5yr'!Q$53</f>
        <v>223.69862339518934</v>
      </c>
      <c r="P4" s="74">
        <f>'Am20-5yr'!R$53</f>
        <v>228.17259586309311</v>
      </c>
      <c r="Q4" s="74">
        <f>'Am20-5yr'!S$53</f>
        <v>232.73604778035497</v>
      </c>
      <c r="R4" s="74">
        <f>'Am20-5yr'!T$53</f>
        <v>237.39076873596204</v>
      </c>
      <c r="S4" s="74">
        <f>'Am20-5yr'!U$53</f>
        <v>242.13858411068131</v>
      </c>
      <c r="T4" s="74">
        <f>'Am20-5yr'!V$53</f>
        <v>246.98135579289496</v>
      </c>
      <c r="U4" s="74">
        <f>'Am20-5yr'!W$53</f>
        <v>251.92098290875285</v>
      </c>
      <c r="V4" s="74">
        <f>'Am20-5yr'!X$53</f>
        <v>256.95940256692785</v>
      </c>
      <c r="W4" s="74">
        <f>'Am20-5yr'!Y$53</f>
        <v>262.09859061826648</v>
      </c>
      <c r="X4" s="74">
        <f>'Am20-5yr'!Z$53</f>
        <v>267.34056243063179</v>
      </c>
      <c r="Y4" s="74">
        <f>'Am20-5yr'!AA$53</f>
        <v>209.57507464083784</v>
      </c>
      <c r="Z4" s="74">
        <f>'Am20-5yr'!AB$53</f>
        <v>153.91572875157351</v>
      </c>
      <c r="AA4" s="74">
        <f>'Am20-5yr'!AC$53</f>
        <v>100.40464760084929</v>
      </c>
      <c r="AB4" s="74">
        <f>'Am20-5yr'!AD$53</f>
        <v>49.084796483436051</v>
      </c>
      <c r="AC4" s="74">
        <f>'Am20-5yr'!AE$53</f>
        <v>1.2873062253359477E-14</v>
      </c>
      <c r="AD4" s="74">
        <f>'Am20-5yr'!AF$53</f>
        <v>1.2873062253359477E-14</v>
      </c>
      <c r="AE4" s="74">
        <f>'Am20-5yr'!AG$53</f>
        <v>1.2873062253359477E-14</v>
      </c>
      <c r="AF4" s="74">
        <f>'Am20-5yr'!AH$53</f>
        <v>1.2873062253359477E-14</v>
      </c>
      <c r="AG4" s="74">
        <f>'Am20-5yr'!AI$53</f>
        <v>1.2873062253359477E-14</v>
      </c>
      <c r="AH4" s="74">
        <f>'Am20-5yr'!AJ$53</f>
        <v>1.2873062253359477E-14</v>
      </c>
      <c r="AI4" s="74">
        <f>'Am20-5yr'!AK$53</f>
        <v>1.2873062253359477E-14</v>
      </c>
      <c r="AJ4" s="74">
        <f>'Am20-5yr'!AL$53</f>
        <v>1.2873062253359477E-14</v>
      </c>
      <c r="AK4" s="74">
        <f>'Am20-5yr'!AM$53</f>
        <v>1.2873062253359477E-14</v>
      </c>
      <c r="AL4" s="74">
        <f>'Am20-5yr'!AN$53</f>
        <v>1.2873062253359477E-14</v>
      </c>
      <c r="AM4" s="75">
        <f>'Am20-5yr'!AO$53</f>
        <v>1.2873062253359477E-14</v>
      </c>
    </row>
    <row r="5" spans="1:39" x14ac:dyDescent="0.25">
      <c r="C5" s="76" t="s">
        <v>51</v>
      </c>
      <c r="D5" s="77">
        <f>'Am20-10yr'!F$53</f>
        <v>0</v>
      </c>
      <c r="E5" s="77">
        <f>'Am20-10yr'!G$53</f>
        <v>24.138909061224485</v>
      </c>
      <c r="F5" s="77">
        <f>'Am20-10yr'!H$53</f>
        <v>48.400012026122447</v>
      </c>
      <c r="G5" s="77">
        <f>'Am20-10yr'!I$53</f>
        <v>72.79138744133877</v>
      </c>
      <c r="H5" s="77">
        <f>'Am20-10yr'!J$53</f>
        <v>97.32155726308244</v>
      </c>
      <c r="I5" s="77">
        <f>'Am20-10yr'!K$53</f>
        <v>121.9995095828408</v>
      </c>
      <c r="J5" s="77">
        <f>'Am20-10yr'!L$53</f>
        <v>146.06809494032655</v>
      </c>
      <c r="K5" s="77">
        <f>'Am20-10yr'!M$53</f>
        <v>169.51512599629419</v>
      </c>
      <c r="L5" s="77">
        <f>'Am20-10yr'!N$53</f>
        <v>192.32817166471332</v>
      </c>
      <c r="M5" s="77">
        <f>'Am20-10yr'!O$53</f>
        <v>214.49455223783298</v>
      </c>
      <c r="N5" s="77">
        <f>'Am20-10yr'!P$53</f>
        <v>236.00133441374726</v>
      </c>
      <c r="O5" s="77">
        <f>'Am20-10yr'!Q$53</f>
        <v>242.60932622451199</v>
      </c>
      <c r="P5" s="77">
        <f>'Am20-10yr'!R$53</f>
        <v>248.86614276894664</v>
      </c>
      <c r="Q5" s="77">
        <f>'Am20-10yr'!S$53</f>
        <v>254.77207620458177</v>
      </c>
      <c r="R5" s="77">
        <f>'Am20-10yr'!T$53</f>
        <v>260.32779025324146</v>
      </c>
      <c r="S5" s="77">
        <f>'Am20-10yr'!U$53</f>
        <v>265.53434605830626</v>
      </c>
      <c r="T5" s="77">
        <f>'Am20-10yr'!V$53</f>
        <v>270.84503297947242</v>
      </c>
      <c r="U5" s="77">
        <f>'Am20-10yr'!W$53</f>
        <v>276.26193363906185</v>
      </c>
      <c r="V5" s="77">
        <f>'Am20-10yr'!X$53</f>
        <v>281.78717231184305</v>
      </c>
      <c r="W5" s="77">
        <f>'Am20-10yr'!Y$53</f>
        <v>287.42291575807991</v>
      </c>
      <c r="X5" s="77">
        <f>'Am20-10yr'!Z$53</f>
        <v>293.17137407324151</v>
      </c>
      <c r="Y5" s="77">
        <f>'Am20-10yr'!AA$53</f>
        <v>259.32502289468943</v>
      </c>
      <c r="Z5" s="77">
        <f>'Am20-10yr'!AB$53</f>
        <v>226.432470520729</v>
      </c>
      <c r="AA5" s="77">
        <f>'Am20-10yr'!AC$53</f>
        <v>194.51279292745213</v>
      </c>
      <c r="AB5" s="77">
        <f>'Am20-10yr'!AD$53</f>
        <v>163.58544761047247</v>
      </c>
      <c r="AC5" s="77">
        <f>'Am20-10yr'!AE$53</f>
        <v>133.67028121531587</v>
      </c>
      <c r="AD5" s="77">
        <f>'Am20-10yr'!AF$53</f>
        <v>104.78753732041892</v>
      </c>
      <c r="AE5" s="77">
        <f>'Am20-10yr'!AG$53</f>
        <v>76.957864375786741</v>
      </c>
      <c r="AF5" s="77">
        <f>'Am20-10yr'!AH$53</f>
        <v>50.202323800424629</v>
      </c>
      <c r="AG5" s="77">
        <f>'Am20-10yr'!AI$53</f>
        <v>24.542398241718026</v>
      </c>
      <c r="AH5" s="77">
        <f>'Am20-10yr'!AJ$53</f>
        <v>2.4755888948768224E-15</v>
      </c>
      <c r="AI5" s="77">
        <f>'Am20-10yr'!AK$53</f>
        <v>2.4755888948768224E-15</v>
      </c>
      <c r="AJ5" s="77">
        <f>'Am20-10yr'!AL$53</f>
        <v>2.4755888948768224E-15</v>
      </c>
      <c r="AK5" s="77">
        <f>'Am20-10yr'!AM$53</f>
        <v>2.4755888948768224E-15</v>
      </c>
      <c r="AL5" s="77">
        <f>'Am20-10yr'!AN$53</f>
        <v>2.4755888948768224E-15</v>
      </c>
      <c r="AM5" s="78">
        <f>'Am20-10yr'!AO$53</f>
        <v>2.4755888948768224E-15</v>
      </c>
    </row>
    <row r="6" spans="1:39" x14ac:dyDescent="0.25">
      <c r="C6" s="76" t="s">
        <v>65</v>
      </c>
      <c r="D6" s="77">
        <f>'Am20-16yr'!F$53</f>
        <v>0</v>
      </c>
      <c r="E6" s="77">
        <f>'Am20-16yr'!G$53</f>
        <v>18.804159061224485</v>
      </c>
      <c r="F6" s="77">
        <f>'Am20-16yr'!H$53</f>
        <v>37.856163615918362</v>
      </c>
      <c r="G6" s="77">
        <f>'Am20-16yr'!I$53</f>
        <v>57.16934861609387</v>
      </c>
      <c r="H6" s="77">
        <f>'Am20-16yr'!J$53</f>
        <v>76.757734696863267</v>
      </c>
      <c r="I6" s="77">
        <f>'Am20-16yr'!K$53</f>
        <v>96.636062657365301</v>
      </c>
      <c r="J6" s="77">
        <f>'Am20-16yr'!L$53</f>
        <v>116.22262842165998</v>
      </c>
      <c r="K6" s="77">
        <f>'Am20-16yr'!M$53</f>
        <v>135.5115967458232</v>
      </c>
      <c r="L6" s="77">
        <f>'Am20-16yr'!N$53</f>
        <v>154.49701568105229</v>
      </c>
      <c r="M6" s="77">
        <f>'Am20-16yr'!O$53</f>
        <v>173.17281423956857</v>
      </c>
      <c r="N6" s="77">
        <f>'Am20-16yr'!P$53</f>
        <v>191.53280001383777</v>
      </c>
      <c r="O6" s="77">
        <f>'Am20-16yr'!Q$53</f>
        <v>209.570656748175</v>
      </c>
      <c r="P6" s="77">
        <f>'Am20-16yr'!R$53</f>
        <v>227.27994186178154</v>
      </c>
      <c r="Q6" s="77">
        <f>'Am20-16yr'!S$53</f>
        <v>244.65408392224288</v>
      </c>
      <c r="R6" s="77">
        <f>'Am20-16yr'!T$53</f>
        <v>261.68638006849596</v>
      </c>
      <c r="S6" s="77">
        <f>'Am20-16yr'!U$53</f>
        <v>278.36999338225684</v>
      </c>
      <c r="T6" s="77">
        <f>'Am20-16yr'!V$53</f>
        <v>294.69795020687548</v>
      </c>
      <c r="U6" s="77">
        <f>'Am20-16yr'!W$53</f>
        <v>301.77188741256907</v>
      </c>
      <c r="V6" s="77">
        <f>'Am20-16yr'!X$53</f>
        <v>308.68521892328573</v>
      </c>
      <c r="W6" s="77">
        <f>'Am20-16yr'!Y$53</f>
        <v>315.43930491441154</v>
      </c>
      <c r="X6" s="77">
        <f>'Am20-16yr'!Z$53</f>
        <v>322.03576134055481</v>
      </c>
      <c r="Y6" s="77">
        <f>'Am20-16yr'!AA$53</f>
        <v>297.5426430492451</v>
      </c>
      <c r="Z6" s="77">
        <f>'Am20-16yr'!AB$53</f>
        <v>273.57886603471093</v>
      </c>
      <c r="AA6" s="77">
        <f>'Am20-16yr'!AC$53</f>
        <v>250.15501712248778</v>
      </c>
      <c r="AB6" s="77">
        <f>'Am20-16yr'!AD$53</f>
        <v>227.2818948746218</v>
      </c>
      <c r="AC6" s="77">
        <f>'Am20-16yr'!AE$53</f>
        <v>204.97051382440029</v>
      </c>
      <c r="AD6" s="77">
        <f>'Am20-16yr'!AF$53</f>
        <v>183.23210879577599</v>
      </c>
      <c r="AE6" s="77">
        <f>'Am20-16yr'!AG$53</f>
        <v>162.07813930918093</v>
      </c>
      <c r="AF6" s="77">
        <f>'Am20-16yr'!AH$53</f>
        <v>141.52029407545569</v>
      </c>
      <c r="AG6" s="77">
        <f>'Am20-16yr'!AI$53</f>
        <v>121.57049557965762</v>
      </c>
      <c r="AH6" s="77">
        <f>'Am20-16yr'!AJ$53</f>
        <v>102.24090475654529</v>
      </c>
      <c r="AI6" s="77">
        <f>'Am20-16yr'!AK$53</f>
        <v>83.543925759572431</v>
      </c>
      <c r="AJ6" s="77">
        <f>'Am20-16yr'!AL$53</f>
        <v>65.492210825261836</v>
      </c>
      <c r="AK6" s="77">
        <f>'Am20-16yr'!AM$53</f>
        <v>48.098665234866729</v>
      </c>
      <c r="AL6" s="77">
        <f>'Am20-16yr'!AN$53</f>
        <v>31.376452375265412</v>
      </c>
      <c r="AM6" s="78">
        <f>'Am20-16yr'!AO$53</f>
        <v>15.338998901073776</v>
      </c>
    </row>
    <row r="7" spans="1:39" x14ac:dyDescent="0.25">
      <c r="C7" s="79" t="s">
        <v>55</v>
      </c>
      <c r="D7" s="80">
        <f>'Xp20'!F$53</f>
        <v>142.26</v>
      </c>
      <c r="E7" s="80">
        <f>'Xp20'!G$53</f>
        <v>148.82220000000001</v>
      </c>
      <c r="F7" s="80">
        <f>'Xp20'!H$53</f>
        <v>155.701494</v>
      </c>
      <c r="G7" s="80">
        <f>'Xp20'!I$53</f>
        <v>162.91351700000001</v>
      </c>
      <c r="H7" s="80">
        <f>'Xp20'!J$53</f>
        <v>170.47468000000001</v>
      </c>
      <c r="I7" s="80">
        <f>'Xp20'!K$53</f>
        <v>173.8841736</v>
      </c>
      <c r="J7" s="80">
        <f>'Xp20'!L$53</f>
        <v>177.36185707199999</v>
      </c>
      <c r="K7" s="80">
        <f>'Xp20'!M$53</f>
        <v>180.90909421344</v>
      </c>
      <c r="L7" s="80">
        <f>'Xp20'!N$53</f>
        <v>184.52727609770881</v>
      </c>
      <c r="M7" s="80">
        <f>'Xp20'!O$53</f>
        <v>188.217821619663</v>
      </c>
      <c r="N7" s="80">
        <f>'Xp20'!P$53</f>
        <v>191.98217805205627</v>
      </c>
      <c r="O7" s="80">
        <f>'Xp20'!Q$53</f>
        <v>195.8218216130974</v>
      </c>
      <c r="P7" s="80">
        <f>'Xp20'!R$53</f>
        <v>199.73825804535934</v>
      </c>
      <c r="Q7" s="80">
        <f>'Xp20'!S$53</f>
        <v>203.73302320626652</v>
      </c>
      <c r="R7" s="80">
        <f>'Xp20'!T$53</f>
        <v>207.80768367039187</v>
      </c>
      <c r="S7" s="80">
        <f>'Xp20'!U$53</f>
        <v>211.9638373437997</v>
      </c>
      <c r="T7" s="80">
        <f>'Xp20'!V$53</f>
        <v>216.20311409067568</v>
      </c>
      <c r="U7" s="80">
        <f>'Xp20'!W$53</f>
        <v>220.52717637248921</v>
      </c>
      <c r="V7" s="80">
        <f>'Xp20'!X$53</f>
        <v>224.937719899939</v>
      </c>
      <c r="W7" s="80">
        <f>'Xp20'!Y$53</f>
        <v>229.43647429793779</v>
      </c>
      <c r="X7" s="80">
        <f>'Xp20'!Z$53</f>
        <v>0</v>
      </c>
      <c r="Y7" s="80">
        <f>'Xp20'!AA$53</f>
        <v>0</v>
      </c>
      <c r="Z7" s="80">
        <f>'Xp20'!AB$53</f>
        <v>0</v>
      </c>
      <c r="AA7" s="80">
        <f>'Xp20'!AC$53</f>
        <v>0</v>
      </c>
      <c r="AB7" s="80">
        <f>'Xp20'!AD$53</f>
        <v>0</v>
      </c>
      <c r="AC7" s="80">
        <f>'Xp20'!AE$53</f>
        <v>0</v>
      </c>
      <c r="AD7" s="80">
        <f>'Xp20'!AF$53</f>
        <v>0</v>
      </c>
      <c r="AE7" s="80">
        <f>'Xp20'!AG$53</f>
        <v>0</v>
      </c>
      <c r="AF7" s="80">
        <f>'Xp20'!AH$53</f>
        <v>0</v>
      </c>
      <c r="AG7" s="80">
        <f>'Xp20'!AI$53</f>
        <v>0</v>
      </c>
      <c r="AH7" s="80">
        <f>'Xp20'!AJ$53</f>
        <v>0</v>
      </c>
      <c r="AI7" s="80">
        <f>'Xp20'!AK$53</f>
        <v>0</v>
      </c>
      <c r="AJ7" s="80">
        <f>'Xp20'!AL$53</f>
        <v>0</v>
      </c>
      <c r="AK7" s="80">
        <f>'Xp20'!AM$53</f>
        <v>0</v>
      </c>
      <c r="AL7" s="80">
        <f>'Xp20'!AN$53</f>
        <v>0</v>
      </c>
      <c r="AM7" s="81">
        <f>'Xp20'!AO$53</f>
        <v>0</v>
      </c>
    </row>
    <row r="8" spans="1:39" x14ac:dyDescent="0.25">
      <c r="C8" s="1" t="s">
        <v>100</v>
      </c>
      <c r="D8" s="68"/>
      <c r="E8" s="67">
        <f t="shared" ref="E8:AG8" si="0">E4/E$6</f>
        <v>2.0402352977504674</v>
      </c>
      <c r="F8" s="67">
        <f t="shared" si="0"/>
        <v>2.0212545015476673</v>
      </c>
      <c r="G8" s="67">
        <f t="shared" si="0"/>
        <v>2.0019496533107732</v>
      </c>
      <c r="H8" s="67">
        <f t="shared" si="0"/>
        <v>1.9823203230342983</v>
      </c>
      <c r="I8" s="67">
        <f t="shared" si="0"/>
        <v>1.9623664586082148</v>
      </c>
      <c r="J8" s="67">
        <f t="shared" si="0"/>
        <v>1.6967780572067879</v>
      </c>
      <c r="K8" s="67">
        <f t="shared" si="0"/>
        <v>1.5050914512678513</v>
      </c>
      <c r="L8" s="67">
        <f t="shared" si="0"/>
        <v>1.358561606910345</v>
      </c>
      <c r="M8" s="67">
        <f t="shared" si="0"/>
        <v>1.241604429410726</v>
      </c>
      <c r="N8" s="67">
        <f t="shared" si="0"/>
        <v>1.1450382172755362</v>
      </c>
      <c r="O8" s="67">
        <f t="shared" si="0"/>
        <v>1.0674138587254172</v>
      </c>
      <c r="P8" s="67">
        <f t="shared" si="0"/>
        <v>1.0039275529287772</v>
      </c>
      <c r="Q8" s="67">
        <f t="shared" si="0"/>
        <v>0.95128617535901927</v>
      </c>
      <c r="R8" s="67">
        <f t="shared" si="0"/>
        <v>0.90715752449105458</v>
      </c>
      <c r="S8" s="67">
        <f t="shared" si="0"/>
        <v>0.86984441522825107</v>
      </c>
      <c r="T8" s="67">
        <f t="shared" si="0"/>
        <v>0.83808304611388074</v>
      </c>
      <c r="U8" s="67">
        <f t="shared" si="0"/>
        <v>0.83480600220502887</v>
      </c>
      <c r="V8" s="67">
        <f t="shared" si="0"/>
        <v>0.83243183286591782</v>
      </c>
      <c r="W8" s="67">
        <f t="shared" si="0"/>
        <v>0.83090022877580827</v>
      </c>
      <c r="X8" s="67">
        <f t="shared" si="0"/>
        <v>0.83015799648386712</v>
      </c>
      <c r="Y8" s="67">
        <f t="shared" si="0"/>
        <v>0.70435307185918861</v>
      </c>
      <c r="Z8" s="67">
        <f t="shared" si="0"/>
        <v>0.56260094568871089</v>
      </c>
      <c r="AA8" s="67">
        <f t="shared" si="0"/>
        <v>0.40136971369111657</v>
      </c>
      <c r="AB8" s="67">
        <f t="shared" si="0"/>
        <v>0.21596439307457058</v>
      </c>
      <c r="AC8" s="67">
        <f t="shared" si="0"/>
        <v>6.2804459105702994E-17</v>
      </c>
      <c r="AD8" s="67">
        <f t="shared" si="0"/>
        <v>7.0255493635710625E-17</v>
      </c>
      <c r="AE8" s="67">
        <f t="shared" si="0"/>
        <v>7.9425037258126283E-17</v>
      </c>
      <c r="AF8" s="67">
        <f t="shared" si="0"/>
        <v>9.0962659012677189E-17</v>
      </c>
      <c r="AG8" s="67">
        <f t="shared" si="0"/>
        <v>1.0588969134311505E-16</v>
      </c>
      <c r="AH8" s="67">
        <f t="shared" ref="AH8:AM8" si="1">AH4/AH$6</f>
        <v>1.2590911909487347E-16</v>
      </c>
      <c r="AI8" s="67">
        <f t="shared" si="1"/>
        <v>1.540873514898776E-16</v>
      </c>
      <c r="AJ8" s="67">
        <f t="shared" si="1"/>
        <v>1.9655867607990483E-16</v>
      </c>
      <c r="AK8" s="67">
        <f t="shared" si="1"/>
        <v>2.676386587964564E-16</v>
      </c>
      <c r="AL8" s="67">
        <f t="shared" si="1"/>
        <v>4.1027781278126681E-16</v>
      </c>
      <c r="AM8" s="67">
        <f t="shared" si="1"/>
        <v>8.3923744544100093E-16</v>
      </c>
    </row>
    <row r="9" spans="1:39" x14ac:dyDescent="0.25">
      <c r="C9" s="1" t="s">
        <v>101</v>
      </c>
      <c r="D9" s="68"/>
      <c r="E9" s="67">
        <f t="shared" ref="E9:AG9" si="2">E5/E$6</f>
        <v>1.2837005357501274</v>
      </c>
      <c r="F9" s="67">
        <f t="shared" si="2"/>
        <v>1.2785239549675456</v>
      </c>
      <c r="G9" s="67">
        <f t="shared" si="2"/>
        <v>1.2732589963574834</v>
      </c>
      <c r="H9" s="67">
        <f t="shared" si="2"/>
        <v>1.2679055426457175</v>
      </c>
      <c r="I9" s="67">
        <f t="shared" si="2"/>
        <v>1.2624635796204222</v>
      </c>
      <c r="J9" s="67">
        <f t="shared" si="2"/>
        <v>1.2567956595370233</v>
      </c>
      <c r="K9" s="67">
        <f t="shared" si="2"/>
        <v>1.2509270798000471</v>
      </c>
      <c r="L9" s="67">
        <f t="shared" si="2"/>
        <v>1.2448665808649706</v>
      </c>
      <c r="M9" s="67">
        <f t="shared" si="2"/>
        <v>1.2386156174669518</v>
      </c>
      <c r="N9" s="67">
        <f t="shared" si="2"/>
        <v>1.2321719016100467</v>
      </c>
      <c r="O9" s="67">
        <f t="shared" si="2"/>
        <v>1.1576493102087142</v>
      </c>
      <c r="P9" s="67">
        <f t="shared" si="2"/>
        <v>1.0949762690466218</v>
      </c>
      <c r="Q9" s="67">
        <f t="shared" si="2"/>
        <v>1.0413563187670092</v>
      </c>
      <c r="R9" s="67">
        <f t="shared" si="2"/>
        <v>0.9948083281411173</v>
      </c>
      <c r="S9" s="67">
        <f t="shared" si="2"/>
        <v>0.95388997510832751</v>
      </c>
      <c r="T9" s="67">
        <f t="shared" si="2"/>
        <v>0.91905977896806368</v>
      </c>
      <c r="U9" s="67">
        <f t="shared" si="2"/>
        <v>0.91546610258419747</v>
      </c>
      <c r="V9" s="67">
        <f t="shared" si="2"/>
        <v>0.91286253774876291</v>
      </c>
      <c r="W9" s="67">
        <f t="shared" si="2"/>
        <v>0.91118294797177113</v>
      </c>
      <c r="X9" s="67">
        <f t="shared" si="2"/>
        <v>0.91036900017824718</v>
      </c>
      <c r="Y9" s="67">
        <f t="shared" si="2"/>
        <v>0.87155582217426752</v>
      </c>
      <c r="Z9" s="67">
        <f t="shared" si="2"/>
        <v>0.82766799132795543</v>
      </c>
      <c r="AA9" s="67">
        <f t="shared" si="2"/>
        <v>0.77756902565823582</v>
      </c>
      <c r="AB9" s="67">
        <f t="shared" si="2"/>
        <v>0.7197469367312036</v>
      </c>
      <c r="AC9" s="67">
        <f t="shared" si="2"/>
        <v>0.65214395339727815</v>
      </c>
      <c r="AD9" s="67">
        <f t="shared" si="2"/>
        <v>0.57188414197214421</v>
      </c>
      <c r="AE9" s="67">
        <f t="shared" si="2"/>
        <v>0.47481952041034725</v>
      </c>
      <c r="AF9" s="67">
        <f t="shared" si="2"/>
        <v>0.35473586405676766</v>
      </c>
      <c r="AG9" s="67">
        <f t="shared" si="2"/>
        <v>0.20187791556411738</v>
      </c>
      <c r="AH9" s="67">
        <f t="shared" ref="AH9:AM9" si="3">AH5/AH$6</f>
        <v>2.4213292133629513E-17</v>
      </c>
      <c r="AI9" s="67">
        <f t="shared" si="3"/>
        <v>2.9632182978822615E-17</v>
      </c>
      <c r="AJ9" s="67">
        <f t="shared" si="3"/>
        <v>3.7799745399981693E-17</v>
      </c>
      <c r="AK9" s="67">
        <f t="shared" si="3"/>
        <v>5.1468972845472384E-17</v>
      </c>
      <c r="AL9" s="67">
        <f t="shared" si="3"/>
        <v>7.8899579381012845E-17</v>
      </c>
      <c r="AM9" s="67">
        <f t="shared" si="3"/>
        <v>1.6139181643096172E-16</v>
      </c>
    </row>
    <row r="10" spans="1:39" x14ac:dyDescent="0.25">
      <c r="B10" s="65" t="s">
        <v>66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</row>
    <row r="11" spans="1:39" x14ac:dyDescent="0.25">
      <c r="C11" s="73" t="s">
        <v>50</v>
      </c>
      <c r="D11" s="74">
        <f>'Am20-5yr'!F$56</f>
        <v>142.26</v>
      </c>
      <c r="E11" s="74">
        <f>'Am20-5yr'!G$56</f>
        <v>262.6302</v>
      </c>
      <c r="F11" s="74">
        <f>'Am20-5yr'!H$56</f>
        <v>360.11525399999999</v>
      </c>
      <c r="G11" s="74">
        <f>'Am20-5yr'!I$56</f>
        <v>433.67203219999999</v>
      </c>
      <c r="H11" s="74">
        <f>'Am20-5yr'!J$56</f>
        <v>482.20726999999999</v>
      </c>
      <c r="I11" s="74">
        <f>'Am20-5yr'!K$56</f>
        <v>500.05706540000006</v>
      </c>
      <c r="J11" s="74">
        <f>'Am20-5yr'!L$56</f>
        <v>515.05970955200007</v>
      </c>
      <c r="K11" s="74">
        <f>'Am20-5yr'!M$56</f>
        <v>527.90165943104012</v>
      </c>
      <c r="L11" s="74">
        <f>'Am20-5yr'!N$56</f>
        <v>539.32027115166102</v>
      </c>
      <c r="M11" s="74">
        <f>'Am20-5yr'!O$56</f>
        <v>550.10667657469435</v>
      </c>
      <c r="N11" s="74">
        <f>'Am20-5yr'!P$56</f>
        <v>561.10881010618823</v>
      </c>
      <c r="O11" s="74">
        <f>'Am20-5yr'!Q$56</f>
        <v>572.33098630831205</v>
      </c>
      <c r="P11" s="74">
        <f>'Am20-5yr'!R$56</f>
        <v>583.77760603447825</v>
      </c>
      <c r="Q11" s="74">
        <f>'Am20-5yr'!S$56</f>
        <v>595.45315815516778</v>
      </c>
      <c r="R11" s="74">
        <f>'Am20-5yr'!T$56</f>
        <v>607.36222131827117</v>
      </c>
      <c r="S11" s="74">
        <f>'Am20-5yr'!U$56</f>
        <v>619.5094657446366</v>
      </c>
      <c r="T11" s="74">
        <f>'Am20-5yr'!V$56</f>
        <v>631.89965505952932</v>
      </c>
      <c r="U11" s="74">
        <f>'Am20-5yr'!W$56</f>
        <v>644.53764816071987</v>
      </c>
      <c r="V11" s="74">
        <f>'Am20-5yr'!X$56</f>
        <v>657.42840112393424</v>
      </c>
      <c r="W11" s="74">
        <f>'Am20-5yr'!Y$56</f>
        <v>670.57696914641292</v>
      </c>
      <c r="X11" s="74">
        <f>'Am20-5yr'!Z$56</f>
        <v>449.96330474544465</v>
      </c>
      <c r="Y11" s="74">
        <f>'Am20-5yr'!AA$56</f>
        <v>271.7424078132363</v>
      </c>
      <c r="Z11" s="74">
        <f>'Am20-5yr'!AB$56</f>
        <v>136.76213369916309</v>
      </c>
      <c r="AA11" s="74">
        <f>'Am20-5yr'!AC$56</f>
        <v>45.88729485958774</v>
      </c>
      <c r="AB11" s="74">
        <f>'Am20-5yr'!AD$56</f>
        <v>1.8474111129762605E-13</v>
      </c>
      <c r="AC11" s="74">
        <f>'Am20-5yr'!AE$56</f>
        <v>1.8474111129762605E-13</v>
      </c>
      <c r="AD11" s="74">
        <f>'Am20-5yr'!AF$56</f>
        <v>1.8474111129762605E-13</v>
      </c>
      <c r="AE11" s="74">
        <f>'Am20-5yr'!AG$56</f>
        <v>1.8474111129762605E-13</v>
      </c>
      <c r="AF11" s="74">
        <f>'Am20-5yr'!AH$56</f>
        <v>1.8474111129762605E-13</v>
      </c>
      <c r="AG11" s="74">
        <f>'Am20-5yr'!AI$56</f>
        <v>1.8474111129762605E-13</v>
      </c>
      <c r="AH11" s="74">
        <f>'Am20-5yr'!AJ$56</f>
        <v>1.8474111129762605E-13</v>
      </c>
      <c r="AI11" s="74">
        <f>'Am20-5yr'!AK$56</f>
        <v>1.8474111129762605E-13</v>
      </c>
      <c r="AJ11" s="74">
        <f>'Am20-5yr'!AL$56</f>
        <v>1.8474111129762605E-13</v>
      </c>
      <c r="AK11" s="74">
        <f>'Am20-5yr'!AM$56</f>
        <v>1.8474111129762605E-13</v>
      </c>
      <c r="AL11" s="74">
        <f>'Am20-5yr'!AN$56</f>
        <v>1.8474111129762605E-13</v>
      </c>
      <c r="AM11" s="75">
        <f>'Am20-5yr'!AO$56</f>
        <v>1.8474111129762605E-13</v>
      </c>
    </row>
    <row r="12" spans="1:39" x14ac:dyDescent="0.25">
      <c r="C12" s="76" t="s">
        <v>51</v>
      </c>
      <c r="D12" s="77">
        <f>'Am20-10yr'!F$56</f>
        <v>142.26</v>
      </c>
      <c r="E12" s="77">
        <f>'Am20-10yr'!G$56</f>
        <v>276.8562</v>
      </c>
      <c r="F12" s="77">
        <f>'Am20-10yr'!H$56</f>
        <v>403.44947399999995</v>
      </c>
      <c r="G12" s="77">
        <f>'Am20-10yr'!I$56</f>
        <v>521.68462160000001</v>
      </c>
      <c r="H12" s="77">
        <f>'Am20-10yr'!J$56</f>
        <v>631.18958050000003</v>
      </c>
      <c r="I12" s="77">
        <f>'Am20-10yr'!K$56</f>
        <v>727.05656500000009</v>
      </c>
      <c r="J12" s="77">
        <f>'Am20-10yr'!L$56</f>
        <v>809.01281561200017</v>
      </c>
      <c r="K12" s="77">
        <f>'Am20-10yr'!M$56</f>
        <v>876.7801176582401</v>
      </c>
      <c r="L12" s="77">
        <f>'Am20-10yr'!N$56</f>
        <v>930.07469216740481</v>
      </c>
      <c r="M12" s="77">
        <f>'Am20-10yr'!O$56</f>
        <v>968.60708458875285</v>
      </c>
      <c r="N12" s="77">
        <f>'Am20-10yr'!P$56</f>
        <v>992.08205128052782</v>
      </c>
      <c r="O12" s="77">
        <f>'Am20-10yr'!Q$56</f>
        <v>1014.4244437281384</v>
      </c>
      <c r="P12" s="77">
        <f>'Am20-10yr'!R$56</f>
        <v>1035.9833104467011</v>
      </c>
      <c r="Q12" s="77">
        <f>'Am20-10yr'!S$56</f>
        <v>1057.1332659216353</v>
      </c>
      <c r="R12" s="77">
        <f>'Am20-10yr'!T$56</f>
        <v>1078.2759312400681</v>
      </c>
      <c r="S12" s="77">
        <f>'Am20-10yr'!U$56</f>
        <v>1099.8414498648694</v>
      </c>
      <c r="T12" s="77">
        <f>'Am20-10yr'!V$56</f>
        <v>1121.8382788621668</v>
      </c>
      <c r="U12" s="77">
        <f>'Am20-10yr'!W$56</f>
        <v>1144.2750444394103</v>
      </c>
      <c r="V12" s="77">
        <f>'Am20-10yr'!X$56</f>
        <v>1167.1605453281984</v>
      </c>
      <c r="W12" s="77">
        <f>'Am20-10yr'!Y$56</f>
        <v>1190.5037562347625</v>
      </c>
      <c r="X12" s="77">
        <f>'Am20-10yr'!Z$56</f>
        <v>980.28862757556124</v>
      </c>
      <c r="Y12" s="77">
        <f>'Am20-10yr'!AA$56</f>
        <v>789.27171672156555</v>
      </c>
      <c r="Z12" s="77">
        <f>'Am20-10yr'!AB$56</f>
        <v>617.83698802887966</v>
      </c>
      <c r="AA12" s="77">
        <f>'Am20-10yr'!AC$56</f>
        <v>466.37608514072974</v>
      </c>
      <c r="AB12" s="77">
        <f>'Am20-10yr'!AD$56</f>
        <v>335.2884845732064</v>
      </c>
      <c r="AC12" s="77">
        <f>'Am20-10yr'!AE$56</f>
        <v>224.98165237272227</v>
      </c>
      <c r="AD12" s="77">
        <f>'Am20-10yr'!AF$56</f>
        <v>135.87120390661809</v>
      </c>
      <c r="AE12" s="77">
        <f>'Am20-10yr'!AG$56</f>
        <v>68.381066849581487</v>
      </c>
      <c r="AF12" s="77">
        <f>'Am20-10yr'!AH$56</f>
        <v>22.943647429793813</v>
      </c>
      <c r="AG12" s="77">
        <f>'Am20-10yr'!AI$56</f>
        <v>3.5527136788005009E-14</v>
      </c>
      <c r="AH12" s="77">
        <f>'Am20-10yr'!AJ$56</f>
        <v>3.5527136788005009E-14</v>
      </c>
      <c r="AI12" s="77">
        <f>'Am20-10yr'!AK$56</f>
        <v>3.5527136788005009E-14</v>
      </c>
      <c r="AJ12" s="77">
        <f>'Am20-10yr'!AL$56</f>
        <v>3.5527136788005009E-14</v>
      </c>
      <c r="AK12" s="77">
        <f>'Am20-10yr'!AM$56</f>
        <v>3.5527136788005009E-14</v>
      </c>
      <c r="AL12" s="77">
        <f>'Am20-10yr'!AN$56</f>
        <v>3.5527136788005009E-14</v>
      </c>
      <c r="AM12" s="78">
        <f>'Am20-10yr'!AO$56</f>
        <v>3.5527136788005009E-14</v>
      </c>
    </row>
    <row r="13" spans="1:39" x14ac:dyDescent="0.25">
      <c r="C13" s="76" t="s">
        <v>65</v>
      </c>
      <c r="D13" s="77">
        <f>'Am20-16yr'!F$56</f>
        <v>142.26</v>
      </c>
      <c r="E13" s="77">
        <f>'Am20-16yr'!G$56</f>
        <v>282.19094999999999</v>
      </c>
      <c r="F13" s="77">
        <f>'Am20-16yr'!H$56</f>
        <v>419.69980649999997</v>
      </c>
      <c r="G13" s="77">
        <f>'Am20-16yr'!I$56</f>
        <v>554.68934262499999</v>
      </c>
      <c r="H13" s="77">
        <f>'Am20-16yr'!J$56</f>
        <v>687.05794693749999</v>
      </c>
      <c r="I13" s="77">
        <f>'Am20-16yr'!K$56</f>
        <v>812.18137734999993</v>
      </c>
      <c r="J13" s="77">
        <f>'Am20-16yr'!L$56</f>
        <v>929.91473038449999</v>
      </c>
      <c r="K13" s="77">
        <f>'Am20-16yr'!M$56</f>
        <v>1040.1102044934401</v>
      </c>
      <c r="L13" s="77">
        <f>'Am20-16yr'!N$56</f>
        <v>1142.617042098309</v>
      </c>
      <c r="M13" s="77">
        <f>'Am20-16yr'!O$56</f>
        <v>1237.2814704690252</v>
      </c>
      <c r="N13" s="77">
        <f>'Am20-16yr'!P$56</f>
        <v>1323.9466414209057</v>
      </c>
      <c r="O13" s="77">
        <f>'Am20-16yr'!Q$56</f>
        <v>1402.4525698055738</v>
      </c>
      <c r="P13" s="77">
        <f>'Am20-16yr'!R$56</f>
        <v>1472.6360707716854</v>
      </c>
      <c r="Q13" s="77">
        <f>'Am20-16yr'!S$56</f>
        <v>1534.3306957708692</v>
      </c>
      <c r="R13" s="77">
        <f>'Am20-16yr'!T$56</f>
        <v>1587.3666672837867</v>
      </c>
      <c r="S13" s="77">
        <f>'Am20-16yr'!U$56</f>
        <v>1631.5708122407125</v>
      </c>
      <c r="T13" s="77">
        <f>'Am20-16yr'!V$56</f>
        <v>1666.7664941105268</v>
      </c>
      <c r="U13" s="77">
        <f>'Am20-16yr'!W$56</f>
        <v>1701.6647936314873</v>
      </c>
      <c r="V13" s="77">
        <f>'Am20-16yr'!X$56</f>
        <v>1736.4920756566171</v>
      </c>
      <c r="W13" s="77">
        <f>'Am20-16yr'!Y$56</f>
        <v>1771.4908479609994</v>
      </c>
      <c r="X13" s="77">
        <f>'Am20-16yr'!Z$56</f>
        <v>1572.8954611363229</v>
      </c>
      <c r="Y13" s="77">
        <f>'Am20-16yr'!AA$56</f>
        <v>1384.9547418116463</v>
      </c>
      <c r="Z13" s="77">
        <f>'Am20-16yr'!AB$56</f>
        <v>1207.8817833369696</v>
      </c>
      <c r="AA13" s="77">
        <f>'Am20-16yr'!AC$56</f>
        <v>1041.893940929293</v>
      </c>
      <c r="AB13" s="77">
        <f>'Am20-16yr'!AD$56</f>
        <v>887.21291690995645</v>
      </c>
      <c r="AC13" s="77">
        <f>'Am20-16yr'!AE$56</f>
        <v>744.06484764672666</v>
      </c>
      <c r="AD13" s="77">
        <f>'Am20-16yr'!AF$56</f>
        <v>612.6803922347259</v>
      </c>
      <c r="AE13" s="77">
        <f>'Am20-16yr'!AG$56</f>
        <v>493.29482295097864</v>
      </c>
      <c r="AF13" s="77">
        <f>'Am20-16yr'!AH$56</f>
        <v>386.14811751804996</v>
      </c>
      <c r="AG13" s="77">
        <f>'Am20-16yr'!AI$56</f>
        <v>291.48505321295625</v>
      </c>
      <c r="AH13" s="77">
        <f>'Am20-16yr'!AJ$56</f>
        <v>209.55530285825415</v>
      </c>
      <c r="AI13" s="77">
        <f>'Am20-16yr'!AK$56</f>
        <v>140.61353273295157</v>
      </c>
      <c r="AJ13" s="77">
        <f>'Am20-16yr'!AL$56</f>
        <v>84.919502441636467</v>
      </c>
      <c r="AK13" s="77">
        <f>'Am20-16yr'!AM$56</f>
        <v>42.738166780988593</v>
      </c>
      <c r="AL13" s="77">
        <f>'Am20-16yr'!AN$56</f>
        <v>14.339779643621291</v>
      </c>
      <c r="AM13" s="78">
        <f>'Am20-16yr'!AO$56</f>
        <v>1.794120407794253E-13</v>
      </c>
    </row>
    <row r="14" spans="1:39" x14ac:dyDescent="0.25">
      <c r="C14" s="79" t="s">
        <v>55</v>
      </c>
      <c r="D14" s="80">
        <f>'Xp20'!F$56</f>
        <v>0</v>
      </c>
      <c r="E14" s="80">
        <f>'Xp20'!G$56</f>
        <v>0</v>
      </c>
      <c r="F14" s="80">
        <f>'Xp20'!H$56</f>
        <v>0</v>
      </c>
      <c r="G14" s="80">
        <f>'Xp20'!I$56</f>
        <v>0</v>
      </c>
      <c r="H14" s="80">
        <f>'Xp20'!J$56</f>
        <v>0</v>
      </c>
      <c r="I14" s="80">
        <f>'Xp20'!K$56</f>
        <v>0</v>
      </c>
      <c r="J14" s="80">
        <f>'Xp20'!L$56</f>
        <v>0</v>
      </c>
      <c r="K14" s="80">
        <f>'Xp20'!M$56</f>
        <v>0</v>
      </c>
      <c r="L14" s="80">
        <f>'Xp20'!N$56</f>
        <v>0</v>
      </c>
      <c r="M14" s="80">
        <f>'Xp20'!O$56</f>
        <v>0</v>
      </c>
      <c r="N14" s="80">
        <f>'Xp20'!P$56</f>
        <v>0</v>
      </c>
      <c r="O14" s="80">
        <f>'Xp20'!Q$56</f>
        <v>0</v>
      </c>
      <c r="P14" s="80">
        <f>'Xp20'!R$56</f>
        <v>0</v>
      </c>
      <c r="Q14" s="80">
        <f>'Xp20'!S$56</f>
        <v>0</v>
      </c>
      <c r="R14" s="80">
        <f>'Xp20'!T$56</f>
        <v>0</v>
      </c>
      <c r="S14" s="80">
        <f>'Xp20'!U$56</f>
        <v>0</v>
      </c>
      <c r="T14" s="80">
        <f>'Xp20'!V$56</f>
        <v>0</v>
      </c>
      <c r="U14" s="80">
        <f>'Xp20'!W$56</f>
        <v>0</v>
      </c>
      <c r="V14" s="80">
        <f>'Xp20'!X$56</f>
        <v>0</v>
      </c>
      <c r="W14" s="80">
        <f>'Xp20'!Y$56</f>
        <v>0</v>
      </c>
      <c r="X14" s="80">
        <f>'Xp20'!Z$56</f>
        <v>0</v>
      </c>
      <c r="Y14" s="80">
        <f>'Xp20'!AA$56</f>
        <v>0</v>
      </c>
      <c r="Z14" s="80">
        <f>'Xp20'!AB$56</f>
        <v>0</v>
      </c>
      <c r="AA14" s="80">
        <f>'Xp20'!AC$56</f>
        <v>0</v>
      </c>
      <c r="AB14" s="80">
        <f>'Xp20'!AD$56</f>
        <v>0</v>
      </c>
      <c r="AC14" s="80">
        <f>'Xp20'!AE$56</f>
        <v>0</v>
      </c>
      <c r="AD14" s="80">
        <f>'Xp20'!AF$56</f>
        <v>0</v>
      </c>
      <c r="AE14" s="80">
        <f>'Xp20'!AG$56</f>
        <v>0</v>
      </c>
      <c r="AF14" s="80">
        <f>'Xp20'!AH$56</f>
        <v>0</v>
      </c>
      <c r="AG14" s="80">
        <f>'Xp20'!AI$56</f>
        <v>0</v>
      </c>
      <c r="AH14" s="80">
        <f>'Xp20'!AJ$56</f>
        <v>0</v>
      </c>
      <c r="AI14" s="80">
        <f>'Xp20'!AK$56</f>
        <v>0</v>
      </c>
      <c r="AJ14" s="80">
        <f>'Xp20'!AL$56</f>
        <v>0</v>
      </c>
      <c r="AK14" s="80">
        <f>'Xp20'!AM$56</f>
        <v>0</v>
      </c>
      <c r="AL14" s="80">
        <f>'Xp20'!AN$56</f>
        <v>0</v>
      </c>
      <c r="AM14" s="81">
        <f>'Xp20'!AO$56</f>
        <v>0</v>
      </c>
    </row>
    <row r="15" spans="1:39" x14ac:dyDescent="0.25">
      <c r="C15" s="1" t="s">
        <v>102</v>
      </c>
      <c r="D15" s="67">
        <f t="shared" ref="D15:AA15" si="4">D12/D$11</f>
        <v>1</v>
      </c>
      <c r="E15" s="67">
        <f t="shared" si="4"/>
        <v>1.054167418674623</v>
      </c>
      <c r="F15" s="67">
        <f t="shared" si="4"/>
        <v>1.1203343083045296</v>
      </c>
      <c r="G15" s="67">
        <f t="shared" si="4"/>
        <v>1.2029473492987681</v>
      </c>
      <c r="H15" s="67">
        <f t="shared" si="4"/>
        <v>1.3089590716871606</v>
      </c>
      <c r="I15" s="67">
        <f t="shared" si="4"/>
        <v>1.4539471898440655</v>
      </c>
      <c r="J15" s="67">
        <f t="shared" si="4"/>
        <v>1.5707165608346285</v>
      </c>
      <c r="K15" s="67">
        <f t="shared" si="4"/>
        <v>1.6608777449254715</v>
      </c>
      <c r="L15" s="67">
        <f t="shared" si="4"/>
        <v>1.7245313071235564</v>
      </c>
      <c r="M15" s="67">
        <f t="shared" si="4"/>
        <v>1.7607622772730225</v>
      </c>
      <c r="N15" s="67">
        <f t="shared" si="4"/>
        <v>1.7680742726045937</v>
      </c>
      <c r="O15" s="67">
        <f t="shared" si="4"/>
        <v>1.7724436872996294</v>
      </c>
      <c r="P15" s="67">
        <f t="shared" si="4"/>
        <v>1.7746198205237687</v>
      </c>
      <c r="Q15" s="67">
        <f t="shared" si="4"/>
        <v>1.7753424454021609</v>
      </c>
      <c r="R15" s="67">
        <f t="shared" si="4"/>
        <v>1.7753424454021611</v>
      </c>
      <c r="S15" s="67">
        <f t="shared" si="4"/>
        <v>1.7753424454021611</v>
      </c>
      <c r="T15" s="67">
        <f t="shared" si="4"/>
        <v>1.7753424454021609</v>
      </c>
      <c r="U15" s="67">
        <f t="shared" si="4"/>
        <v>1.7753424454021614</v>
      </c>
      <c r="V15" s="67">
        <f t="shared" si="4"/>
        <v>1.7753424454021614</v>
      </c>
      <c r="W15" s="67">
        <f t="shared" si="4"/>
        <v>1.7753424454021614</v>
      </c>
      <c r="X15" s="67">
        <f t="shared" si="4"/>
        <v>2.1785968260903736</v>
      </c>
      <c r="Y15" s="67">
        <f t="shared" si="4"/>
        <v>2.9044848872613871</v>
      </c>
      <c r="Z15" s="67">
        <f t="shared" si="4"/>
        <v>4.5176027261167286</v>
      </c>
      <c r="AA15" s="67">
        <f t="shared" si="4"/>
        <v>10.163512287394832</v>
      </c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</row>
    <row r="16" spans="1:39" x14ac:dyDescent="0.25">
      <c r="C16" s="1" t="s">
        <v>99</v>
      </c>
      <c r="D16" s="67">
        <f t="shared" ref="D16:AA16" si="5">D13/D$11</f>
        <v>1</v>
      </c>
      <c r="E16" s="67">
        <f t="shared" si="5"/>
        <v>1.0744802006776066</v>
      </c>
      <c r="F16" s="67">
        <f t="shared" si="5"/>
        <v>1.1654596739187282</v>
      </c>
      <c r="G16" s="67">
        <f t="shared" si="5"/>
        <v>1.2790526052858062</v>
      </c>
      <c r="H16" s="67">
        <f t="shared" si="5"/>
        <v>1.4248187235698457</v>
      </c>
      <c r="I16" s="67">
        <f t="shared" si="5"/>
        <v>1.6241773860355895</v>
      </c>
      <c r="J16" s="67">
        <f t="shared" si="5"/>
        <v>1.8054503451519079</v>
      </c>
      <c r="K16" s="67">
        <f t="shared" si="5"/>
        <v>1.9702726557337329</v>
      </c>
      <c r="L16" s="67">
        <f t="shared" si="5"/>
        <v>2.1186243188270524</v>
      </c>
      <c r="M16" s="67">
        <f t="shared" si="5"/>
        <v>2.2491664310877075</v>
      </c>
      <c r="N16" s="67">
        <f t="shared" si="5"/>
        <v>2.3595185418142921</v>
      </c>
      <c r="O16" s="67">
        <f t="shared" si="5"/>
        <v>2.4504222265716695</v>
      </c>
      <c r="P16" s="67">
        <f t="shared" si="5"/>
        <v>2.5225977419296735</v>
      </c>
      <c r="Q16" s="67">
        <f t="shared" si="5"/>
        <v>2.5767445763904093</v>
      </c>
      <c r="R16" s="67">
        <f t="shared" si="5"/>
        <v>2.6135419879070345</v>
      </c>
      <c r="S16" s="67">
        <f t="shared" si="5"/>
        <v>2.6336495283080148</v>
      </c>
      <c r="T16" s="67">
        <f t="shared" si="5"/>
        <v>2.6377075549337117</v>
      </c>
      <c r="U16" s="67">
        <f t="shared" si="5"/>
        <v>2.6401325019375217</v>
      </c>
      <c r="V16" s="67">
        <f t="shared" si="5"/>
        <v>2.6413402169543092</v>
      </c>
      <c r="W16" s="67">
        <f t="shared" si="5"/>
        <v>2.6417412608368518</v>
      </c>
      <c r="X16" s="67">
        <f t="shared" si="5"/>
        <v>3.4956082963835211</v>
      </c>
      <c r="Y16" s="67">
        <f t="shared" si="5"/>
        <v>5.0965719813725245</v>
      </c>
      <c r="Z16" s="67">
        <f t="shared" si="5"/>
        <v>8.8319898985632843</v>
      </c>
      <c r="AA16" s="67">
        <f t="shared" si="5"/>
        <v>22.705499291632322</v>
      </c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</row>
    <row r="17" spans="2:39" x14ac:dyDescent="0.25">
      <c r="B17" s="65" t="s">
        <v>54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</row>
    <row r="18" spans="2:39" x14ac:dyDescent="0.25">
      <c r="C18" s="73" t="s">
        <v>50</v>
      </c>
      <c r="D18" s="74">
        <f>'Am20-5yr'!F$51</f>
        <v>0</v>
      </c>
      <c r="E18" s="74">
        <f>'Am20-5yr'!G$51</f>
        <v>8.2510799999999982</v>
      </c>
      <c r="F18" s="74">
        <f>'Am20-5yr'!H$51</f>
        <v>15.232551600000001</v>
      </c>
      <c r="G18" s="74">
        <f>'Am20-5yr'!I$51</f>
        <v>20.886684731999999</v>
      </c>
      <c r="H18" s="74">
        <f>'Am20-5yr'!J$51</f>
        <v>25.152977867600001</v>
      </c>
      <c r="I18" s="74">
        <f>'Am20-5yr'!K$51</f>
        <v>27.968021659999998</v>
      </c>
      <c r="J18" s="74">
        <f>'Am20-5yr'!L$51</f>
        <v>29.003309793200003</v>
      </c>
      <c r="K18" s="74">
        <f>'Am20-5yr'!M$51</f>
        <v>29.873463154016001</v>
      </c>
      <c r="L18" s="74">
        <f>'Am20-5yr'!N$51</f>
        <v>30.618296247000327</v>
      </c>
      <c r="M18" s="74">
        <f>'Am20-5yr'!O$51</f>
        <v>31.280575726796339</v>
      </c>
      <c r="N18" s="74">
        <f>'Am20-5yr'!P$51</f>
        <v>31.906187241332272</v>
      </c>
      <c r="O18" s="74">
        <f>'Am20-5yr'!Q$51</f>
        <v>32.544310986158919</v>
      </c>
      <c r="P18" s="74">
        <f>'Am20-5yr'!R$51</f>
        <v>33.195197205882096</v>
      </c>
      <c r="Q18" s="74">
        <f>'Am20-5yr'!S$51</f>
        <v>33.859101149999738</v>
      </c>
      <c r="R18" s="74">
        <f>'Am20-5yr'!T$51</f>
        <v>34.536283172999731</v>
      </c>
      <c r="S18" s="74">
        <f>'Am20-5yr'!U$51</f>
        <v>35.227008836459724</v>
      </c>
      <c r="T18" s="74">
        <f>'Am20-5yr'!V$51</f>
        <v>35.931549013188928</v>
      </c>
      <c r="U18" s="74">
        <f>'Am20-5yr'!W$51</f>
        <v>36.650179993452696</v>
      </c>
      <c r="V18" s="74">
        <f>'Am20-5yr'!X$51</f>
        <v>37.383183593321746</v>
      </c>
      <c r="W18" s="74">
        <f>'Am20-5yr'!Y$51</f>
        <v>38.13084726518818</v>
      </c>
      <c r="X18" s="74">
        <f>'Am20-5yr'!Z$51</f>
        <v>38.893464210491949</v>
      </c>
      <c r="Y18" s="74">
        <f>'Am20-5yr'!AA$51</f>
        <v>26.097871675235787</v>
      </c>
      <c r="Z18" s="74">
        <f>'Am20-5yr'!AB$51</f>
        <v>15.761059653167706</v>
      </c>
      <c r="AA18" s="74">
        <f>'Am20-5yr'!AC$51</f>
        <v>7.932203754551459</v>
      </c>
      <c r="AB18" s="74">
        <f>'Am20-5yr'!AD$51</f>
        <v>2.6614631018560893</v>
      </c>
      <c r="AC18" s="74">
        <f>'Am20-5yr'!AE$51</f>
        <v>1.0714984455262311E-14</v>
      </c>
      <c r="AD18" s="74">
        <f>'Am20-5yr'!AF$51</f>
        <v>1.0714984455262311E-14</v>
      </c>
      <c r="AE18" s="74">
        <f>'Am20-5yr'!AG$51</f>
        <v>1.0714984455262311E-14</v>
      </c>
      <c r="AF18" s="74">
        <f>'Am20-5yr'!AH$51</f>
        <v>1.0714984455262311E-14</v>
      </c>
      <c r="AG18" s="74">
        <f>'Am20-5yr'!AI$51</f>
        <v>1.0714984455262311E-14</v>
      </c>
      <c r="AH18" s="74">
        <f>'Am20-5yr'!AJ$51</f>
        <v>1.0714984455262311E-14</v>
      </c>
      <c r="AI18" s="74">
        <f>'Am20-5yr'!AK$51</f>
        <v>1.0714984455262311E-14</v>
      </c>
      <c r="AJ18" s="74">
        <f>'Am20-5yr'!AL$51</f>
        <v>1.0714984455262311E-14</v>
      </c>
      <c r="AK18" s="74">
        <f>'Am20-5yr'!AM$51</f>
        <v>1.0714984455262311E-14</v>
      </c>
      <c r="AL18" s="74">
        <f>'Am20-5yr'!AN$51</f>
        <v>1.0714984455262311E-14</v>
      </c>
      <c r="AM18" s="75">
        <f>'Am20-5yr'!AO$51</f>
        <v>1.0714984455262311E-14</v>
      </c>
    </row>
    <row r="19" spans="2:39" x14ac:dyDescent="0.25">
      <c r="C19" s="76" t="s">
        <v>51</v>
      </c>
      <c r="D19" s="77">
        <f>'Am20-10yr'!F$51</f>
        <v>0</v>
      </c>
      <c r="E19" s="77">
        <f>'Am20-10yr'!G$51</f>
        <v>8.2510799999999982</v>
      </c>
      <c r="F19" s="77">
        <f>'Am20-10yr'!H$51</f>
        <v>16.057659600000001</v>
      </c>
      <c r="G19" s="77">
        <f>'Am20-10yr'!I$51</f>
        <v>23.400069491999997</v>
      </c>
      <c r="H19" s="77">
        <f>'Am20-10yr'!J$51</f>
        <v>30.257708052799998</v>
      </c>
      <c r="I19" s="77">
        <f>'Am20-10yr'!K$51</f>
        <v>36.608995669000002</v>
      </c>
      <c r="J19" s="77">
        <f>'Am20-10yr'!L$51</f>
        <v>42.16928077</v>
      </c>
      <c r="K19" s="77">
        <f>'Am20-10yr'!M$51</f>
        <v>46.922743305496013</v>
      </c>
      <c r="L19" s="77">
        <f>'Am20-10yr'!N$51</f>
        <v>50.85324682417793</v>
      </c>
      <c r="M19" s="77">
        <f>'Am20-10yr'!O$51</f>
        <v>53.944332145709481</v>
      </c>
      <c r="N19" s="77">
        <f>'Am20-10yr'!P$51</f>
        <v>56.179210906147659</v>
      </c>
      <c r="O19" s="77">
        <f>'Am20-10yr'!Q$51</f>
        <v>57.540758974270609</v>
      </c>
      <c r="P19" s="77">
        <f>'Am20-10yr'!R$51</f>
        <v>58.836617736232029</v>
      </c>
      <c r="Q19" s="77">
        <f>'Am20-10yr'!S$51</f>
        <v>60.087032005908668</v>
      </c>
      <c r="R19" s="77">
        <f>'Am20-10yr'!T$51</f>
        <v>61.313729423454845</v>
      </c>
      <c r="S19" s="77">
        <f>'Am20-10yr'!U$51</f>
        <v>62.540004011923955</v>
      </c>
      <c r="T19" s="77">
        <f>'Am20-10yr'!V$51</f>
        <v>63.790804092162425</v>
      </c>
      <c r="U19" s="77">
        <f>'Am20-10yr'!W$51</f>
        <v>65.066620174005678</v>
      </c>
      <c r="V19" s="77">
        <f>'Am20-10yr'!X$51</f>
        <v>66.367952577485795</v>
      </c>
      <c r="W19" s="77">
        <f>'Am20-10yr'!Y$51</f>
        <v>67.695311629035501</v>
      </c>
      <c r="X19" s="77">
        <f>'Am20-10yr'!Z$51</f>
        <v>69.049217861616228</v>
      </c>
      <c r="Y19" s="77">
        <f>'Am20-10yr'!AA$51</f>
        <v>56.856740399382545</v>
      </c>
      <c r="Z19" s="77">
        <f>'Am20-10yr'!AB$51</f>
        <v>45.777759569850801</v>
      </c>
      <c r="AA19" s="77">
        <f>'Am20-10yr'!AC$51</f>
        <v>35.834545305675022</v>
      </c>
      <c r="AB19" s="77">
        <f>'Am20-10yr'!AD$51</f>
        <v>27.049812938162326</v>
      </c>
      <c r="AC19" s="77">
        <f>'Am20-10yr'!AE$51</f>
        <v>19.446732105245971</v>
      </c>
      <c r="AD19" s="77">
        <f>'Am20-10yr'!AF$51</f>
        <v>13.04893583761789</v>
      </c>
      <c r="AE19" s="77">
        <f>'Am20-10yr'!AG$51</f>
        <v>7.8805298265838495</v>
      </c>
      <c r="AF19" s="77">
        <f>'Am20-10yr'!AH$51</f>
        <v>3.9661018772757264</v>
      </c>
      <c r="AG19" s="77">
        <f>'Am20-10yr'!AI$51</f>
        <v>1.3307315509280411</v>
      </c>
      <c r="AH19" s="77">
        <f>'Am20-10yr'!AJ$51</f>
        <v>2.0605739337042904E-15</v>
      </c>
      <c r="AI19" s="77">
        <f>'Am20-10yr'!AK$51</f>
        <v>2.0605739337042904E-15</v>
      </c>
      <c r="AJ19" s="77">
        <f>'Am20-10yr'!AL$51</f>
        <v>2.0605739337042904E-15</v>
      </c>
      <c r="AK19" s="77">
        <f>'Am20-10yr'!AM$51</f>
        <v>2.0605739337042904E-15</v>
      </c>
      <c r="AL19" s="77">
        <f>'Am20-10yr'!AN$51</f>
        <v>2.0605739337042904E-15</v>
      </c>
      <c r="AM19" s="78">
        <f>'Am20-10yr'!AO$51</f>
        <v>2.0605739337042904E-15</v>
      </c>
    </row>
    <row r="20" spans="2:39" x14ac:dyDescent="0.25">
      <c r="C20" s="76" t="s">
        <v>65</v>
      </c>
      <c r="D20" s="77">
        <f>'Am20-16yr'!F$51</f>
        <v>0</v>
      </c>
      <c r="E20" s="77">
        <f>'Am20-16yr'!G$51</f>
        <v>8.2510799999999982</v>
      </c>
      <c r="F20" s="77">
        <f>'Am20-16yr'!H$51</f>
        <v>16.367075100000001</v>
      </c>
      <c r="G20" s="77">
        <f>'Am20-16yr'!I$51</f>
        <v>24.342588776999996</v>
      </c>
      <c r="H20" s="77">
        <f>'Am20-16yr'!J$51</f>
        <v>32.171981872250001</v>
      </c>
      <c r="I20" s="77">
        <f>'Am20-16yr'!K$51</f>
        <v>39.849360922374998</v>
      </c>
      <c r="J20" s="77">
        <f>'Am20-16yr'!L$51</f>
        <v>47.106519886299992</v>
      </c>
      <c r="K20" s="77">
        <f>'Am20-16yr'!M$51</f>
        <v>53.935054362301003</v>
      </c>
      <c r="L20" s="77">
        <f>'Am20-16yr'!N$51</f>
        <v>60.326391860619523</v>
      </c>
      <c r="M20" s="77">
        <f>'Am20-16yr'!O$51</f>
        <v>66.271788441701915</v>
      </c>
      <c r="N20" s="77">
        <f>'Am20-16yr'!P$51</f>
        <v>71.762325287203453</v>
      </c>
      <c r="O20" s="77">
        <f>'Am20-16yr'!Q$51</f>
        <v>76.788905202412536</v>
      </c>
      <c r="P20" s="77">
        <f>'Am20-16yr'!R$51</f>
        <v>81.342249048723289</v>
      </c>
      <c r="Q20" s="77">
        <f>'Am20-16yr'!S$51</f>
        <v>85.412892104757759</v>
      </c>
      <c r="R20" s="77">
        <f>'Am20-16yr'!T$51</f>
        <v>88.991180354710409</v>
      </c>
      <c r="S20" s="77">
        <f>'Am20-16yr'!U$51</f>
        <v>92.067266702459634</v>
      </c>
      <c r="T20" s="77">
        <f>'Am20-16yr'!V$51</f>
        <v>94.63110710996132</v>
      </c>
      <c r="U20" s="77">
        <f>'Am20-16yr'!W$51</f>
        <v>96.672456658410539</v>
      </c>
      <c r="V20" s="77">
        <f>'Am20-16yr'!X$51</f>
        <v>98.696558030626264</v>
      </c>
      <c r="W20" s="77">
        <f>'Am20-16yr'!Y$51</f>
        <v>100.71654038808379</v>
      </c>
      <c r="X20" s="77">
        <f>'Am20-16yr'!Z$51</f>
        <v>102.74646918173796</v>
      </c>
      <c r="Y20" s="77">
        <f>'Am20-16yr'!AA$51</f>
        <v>91.227936745906732</v>
      </c>
      <c r="Z20" s="77">
        <f>'Am20-16yr'!AB$51</f>
        <v>80.327375025075483</v>
      </c>
      <c r="AA20" s="77">
        <f>'Am20-16yr'!AC$51</f>
        <v>70.05714343354424</v>
      </c>
      <c r="AB20" s="77">
        <f>'Am20-16yr'!AD$51</f>
        <v>60.429848573898994</v>
      </c>
      <c r="AC20" s="77">
        <f>'Am20-16yr'!AE$51</f>
        <v>51.458349180777475</v>
      </c>
      <c r="AD20" s="77">
        <f>'Am20-16yr'!AF$51</f>
        <v>43.155761163510149</v>
      </c>
      <c r="AE20" s="77">
        <f>'Am20-16yr'!AG$51</f>
        <v>35.535462749614105</v>
      </c>
      <c r="AF20" s="77">
        <f>'Am20-16yr'!AH$51</f>
        <v>28.611099731156759</v>
      </c>
      <c r="AG20" s="77">
        <f>'Am20-16yr'!AI$51</f>
        <v>22.396590816046896</v>
      </c>
      <c r="AH20" s="77">
        <f>'Am20-16yr'!AJ$51</f>
        <v>16.90613308635146</v>
      </c>
      <c r="AI20" s="77">
        <f>'Am20-16yr'!AK$51</f>
        <v>12.154207565778741</v>
      </c>
      <c r="AJ20" s="77">
        <f>'Am20-16yr'!AL$51</f>
        <v>8.1555848985111918</v>
      </c>
      <c r="AK20" s="77">
        <f>'Am20-16yr'!AM$51</f>
        <v>4.9253311416149153</v>
      </c>
      <c r="AL20" s="77">
        <f>'Am20-16yr'!AN$51</f>
        <v>2.4788136732973385</v>
      </c>
      <c r="AM20" s="78">
        <f>'Am20-16yr'!AO$51</f>
        <v>0.83170721933003489</v>
      </c>
    </row>
    <row r="21" spans="2:39" x14ac:dyDescent="0.25">
      <c r="C21" s="79" t="s">
        <v>55</v>
      </c>
      <c r="D21" s="80">
        <f>'Xp20'!F$51</f>
        <v>0</v>
      </c>
      <c r="E21" s="80">
        <f>'Xp20'!G$51</f>
        <v>0</v>
      </c>
      <c r="F21" s="80">
        <f>'Xp20'!H$51</f>
        <v>0</v>
      </c>
      <c r="G21" s="80">
        <f>'Xp20'!I$51</f>
        <v>0</v>
      </c>
      <c r="H21" s="80">
        <f>'Xp20'!J$51</f>
        <v>0</v>
      </c>
      <c r="I21" s="80">
        <f>'Xp20'!K$51</f>
        <v>0</v>
      </c>
      <c r="J21" s="80">
        <f>'Xp20'!L$51</f>
        <v>0</v>
      </c>
      <c r="K21" s="80">
        <f>'Xp20'!M$51</f>
        <v>0</v>
      </c>
      <c r="L21" s="80">
        <f>'Xp20'!N$51</f>
        <v>0</v>
      </c>
      <c r="M21" s="80">
        <f>'Xp20'!O$51</f>
        <v>0</v>
      </c>
      <c r="N21" s="80">
        <f>'Xp20'!P$51</f>
        <v>0</v>
      </c>
      <c r="O21" s="80">
        <f>'Xp20'!Q$51</f>
        <v>0</v>
      </c>
      <c r="P21" s="80">
        <f>'Xp20'!R$51</f>
        <v>0</v>
      </c>
      <c r="Q21" s="80">
        <f>'Xp20'!S$51</f>
        <v>0</v>
      </c>
      <c r="R21" s="80">
        <f>'Xp20'!T$51</f>
        <v>0</v>
      </c>
      <c r="S21" s="80">
        <f>'Xp20'!U$51</f>
        <v>0</v>
      </c>
      <c r="T21" s="80">
        <f>'Xp20'!V$51</f>
        <v>0</v>
      </c>
      <c r="U21" s="80">
        <f>'Xp20'!W$51</f>
        <v>0</v>
      </c>
      <c r="V21" s="80">
        <f>'Xp20'!X$51</f>
        <v>0</v>
      </c>
      <c r="W21" s="80">
        <f>'Xp20'!Y$51</f>
        <v>0</v>
      </c>
      <c r="X21" s="80">
        <f>'Xp20'!Z$51</f>
        <v>0</v>
      </c>
      <c r="Y21" s="80">
        <f>'Xp20'!AA$51</f>
        <v>0</v>
      </c>
      <c r="Z21" s="80">
        <f>'Xp20'!AB$51</f>
        <v>0</v>
      </c>
      <c r="AA21" s="80">
        <f>'Xp20'!AC$51</f>
        <v>0</v>
      </c>
      <c r="AB21" s="80">
        <f>'Xp20'!AD$51</f>
        <v>0</v>
      </c>
      <c r="AC21" s="80">
        <f>'Xp20'!AE$51</f>
        <v>0</v>
      </c>
      <c r="AD21" s="80">
        <f>'Xp20'!AF$51</f>
        <v>0</v>
      </c>
      <c r="AE21" s="80">
        <f>'Xp20'!AG$51</f>
        <v>0</v>
      </c>
      <c r="AF21" s="80">
        <f>'Xp20'!AH$51</f>
        <v>0</v>
      </c>
      <c r="AG21" s="80">
        <f>'Xp20'!AI$51</f>
        <v>0</v>
      </c>
      <c r="AH21" s="80">
        <f>'Xp20'!AJ$51</f>
        <v>0</v>
      </c>
      <c r="AI21" s="80">
        <f>'Xp20'!AK$51</f>
        <v>0</v>
      </c>
      <c r="AJ21" s="80">
        <f>'Xp20'!AL$51</f>
        <v>0</v>
      </c>
      <c r="AK21" s="80">
        <f>'Xp20'!AM$51</f>
        <v>0</v>
      </c>
      <c r="AL21" s="80">
        <f>'Xp20'!AN$51</f>
        <v>0</v>
      </c>
      <c r="AM21" s="81">
        <f>'Xp20'!AO$51</f>
        <v>0</v>
      </c>
    </row>
    <row r="22" spans="2:39" x14ac:dyDescent="0.25">
      <c r="C22" s="1" t="s">
        <v>102</v>
      </c>
      <c r="D22" s="67"/>
      <c r="E22" s="67">
        <f t="shared" ref="E22:AB22" si="6">E19/E$18</f>
        <v>1</v>
      </c>
      <c r="F22" s="67">
        <f t="shared" si="6"/>
        <v>1.054167418674623</v>
      </c>
      <c r="G22" s="67">
        <f t="shared" si="6"/>
        <v>1.1203343083045296</v>
      </c>
      <c r="H22" s="67">
        <f t="shared" si="6"/>
        <v>1.2029473492987679</v>
      </c>
      <c r="I22" s="67">
        <f t="shared" si="6"/>
        <v>1.3089590716871609</v>
      </c>
      <c r="J22" s="67">
        <f t="shared" si="6"/>
        <v>1.4539471898440652</v>
      </c>
      <c r="K22" s="67">
        <f t="shared" si="6"/>
        <v>1.5707165608346287</v>
      </c>
      <c r="L22" s="67">
        <f t="shared" si="6"/>
        <v>1.6608777449254715</v>
      </c>
      <c r="M22" s="67">
        <f t="shared" si="6"/>
        <v>1.7245313071235564</v>
      </c>
      <c r="N22" s="67">
        <f t="shared" si="6"/>
        <v>1.7607622772730223</v>
      </c>
      <c r="O22" s="67">
        <f t="shared" si="6"/>
        <v>1.7680742726045935</v>
      </c>
      <c r="P22" s="67">
        <f t="shared" si="6"/>
        <v>1.7724436872996299</v>
      </c>
      <c r="Q22" s="67">
        <f t="shared" si="6"/>
        <v>1.7746198205237689</v>
      </c>
      <c r="R22" s="67">
        <f t="shared" si="6"/>
        <v>1.7753424454021609</v>
      </c>
      <c r="S22" s="67">
        <f t="shared" si="6"/>
        <v>1.7753424454021614</v>
      </c>
      <c r="T22" s="67">
        <f t="shared" si="6"/>
        <v>1.7753424454021607</v>
      </c>
      <c r="U22" s="67">
        <f t="shared" si="6"/>
        <v>1.7753424454021614</v>
      </c>
      <c r="V22" s="67">
        <f t="shared" si="6"/>
        <v>1.7753424454021616</v>
      </c>
      <c r="W22" s="67">
        <f t="shared" si="6"/>
        <v>1.7753424454021614</v>
      </c>
      <c r="X22" s="67">
        <f t="shared" si="6"/>
        <v>1.7753424454021616</v>
      </c>
      <c r="Y22" s="67">
        <f t="shared" si="6"/>
        <v>2.1785968260903736</v>
      </c>
      <c r="Z22" s="67">
        <f t="shared" si="6"/>
        <v>2.9044848872613871</v>
      </c>
      <c r="AA22" s="67">
        <f t="shared" si="6"/>
        <v>4.5176027261167286</v>
      </c>
      <c r="AB22" s="67">
        <f t="shared" si="6"/>
        <v>10.163512287394832</v>
      </c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</row>
    <row r="23" spans="2:39" x14ac:dyDescent="0.25">
      <c r="C23" s="1" t="s">
        <v>99</v>
      </c>
      <c r="D23" s="67"/>
      <c r="E23" s="67">
        <f t="shared" ref="E23:AB23" si="7">E20/E$18</f>
        <v>1</v>
      </c>
      <c r="F23" s="67">
        <f t="shared" si="7"/>
        <v>1.0744802006776069</v>
      </c>
      <c r="G23" s="67">
        <f t="shared" si="7"/>
        <v>1.1654596739187282</v>
      </c>
      <c r="H23" s="67">
        <f t="shared" si="7"/>
        <v>1.2790526052858062</v>
      </c>
      <c r="I23" s="67">
        <f t="shared" si="7"/>
        <v>1.424818723569846</v>
      </c>
      <c r="J23" s="67">
        <f t="shared" si="7"/>
        <v>1.6241773860355895</v>
      </c>
      <c r="K23" s="67">
        <f t="shared" si="7"/>
        <v>1.8054503451519082</v>
      </c>
      <c r="L23" s="67">
        <f t="shared" si="7"/>
        <v>1.9702726557337329</v>
      </c>
      <c r="M23" s="67">
        <f t="shared" si="7"/>
        <v>2.1186243188270519</v>
      </c>
      <c r="N23" s="67">
        <f t="shared" si="7"/>
        <v>2.2491664310877075</v>
      </c>
      <c r="O23" s="67">
        <f t="shared" si="7"/>
        <v>2.3595185418142921</v>
      </c>
      <c r="P23" s="67">
        <f t="shared" si="7"/>
        <v>2.45042222657167</v>
      </c>
      <c r="Q23" s="67">
        <f t="shared" si="7"/>
        <v>2.5225977419296739</v>
      </c>
      <c r="R23" s="67">
        <f t="shared" si="7"/>
        <v>2.5767445763904093</v>
      </c>
      <c r="S23" s="67">
        <f t="shared" si="7"/>
        <v>2.613541987907035</v>
      </c>
      <c r="T23" s="67">
        <f t="shared" si="7"/>
        <v>2.6336495283080144</v>
      </c>
      <c r="U23" s="67">
        <f t="shared" si="7"/>
        <v>2.6377075549337117</v>
      </c>
      <c r="V23" s="67">
        <f t="shared" si="7"/>
        <v>2.6401325019375221</v>
      </c>
      <c r="W23" s="67">
        <f t="shared" si="7"/>
        <v>2.6413402169543096</v>
      </c>
      <c r="X23" s="67">
        <f t="shared" si="7"/>
        <v>2.6417412608368518</v>
      </c>
      <c r="Y23" s="67">
        <f t="shared" si="7"/>
        <v>3.4956082963835216</v>
      </c>
      <c r="Z23" s="67">
        <f t="shared" si="7"/>
        <v>5.0965719813725237</v>
      </c>
      <c r="AA23" s="67">
        <f t="shared" si="7"/>
        <v>8.8319898985632843</v>
      </c>
      <c r="AB23" s="67">
        <f t="shared" si="7"/>
        <v>22.705499291632322</v>
      </c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</row>
    <row r="24" spans="2:39" x14ac:dyDescent="0.25">
      <c r="B24" s="65" t="s">
        <v>105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</row>
    <row r="25" spans="2:39" x14ac:dyDescent="0.25">
      <c r="C25" s="73" t="s">
        <v>57</v>
      </c>
      <c r="D25" s="90"/>
      <c r="E25" s="90">
        <f t="shared" ref="E25:AB25" si="8">E18/E4</f>
        <v>0.21506841021915482</v>
      </c>
      <c r="F25" s="90">
        <f t="shared" si="8"/>
        <v>0.19907423607160527</v>
      </c>
      <c r="G25" s="90">
        <f t="shared" si="8"/>
        <v>0.18249590181723488</v>
      </c>
      <c r="H25" s="90">
        <f t="shared" si="8"/>
        <v>0.16530783042333841</v>
      </c>
      <c r="I25" s="90">
        <f t="shared" si="8"/>
        <v>0.14748315120474503</v>
      </c>
      <c r="J25" s="90">
        <f t="shared" si="8"/>
        <v>0.14707262003429913</v>
      </c>
      <c r="K25" s="90">
        <f t="shared" si="8"/>
        <v>0.14646916998947018</v>
      </c>
      <c r="L25" s="90">
        <f t="shared" si="8"/>
        <v>0.14587524171189187</v>
      </c>
      <c r="M25" s="90">
        <f t="shared" si="8"/>
        <v>0.14548283977888254</v>
      </c>
      <c r="N25" s="90">
        <f t="shared" si="8"/>
        <v>0.14548283977888257</v>
      </c>
      <c r="O25" s="90">
        <f t="shared" si="8"/>
        <v>0.14548283977888254</v>
      </c>
      <c r="P25" s="90">
        <f t="shared" si="8"/>
        <v>0.14548283977888254</v>
      </c>
      <c r="Q25" s="90">
        <f t="shared" si="8"/>
        <v>0.14548283977888257</v>
      </c>
      <c r="R25" s="90">
        <f t="shared" si="8"/>
        <v>0.14548283977888257</v>
      </c>
      <c r="S25" s="90">
        <f t="shared" si="8"/>
        <v>0.14548283977888254</v>
      </c>
      <c r="T25" s="90">
        <f t="shared" si="8"/>
        <v>0.14548283977888257</v>
      </c>
      <c r="U25" s="90">
        <f t="shared" si="8"/>
        <v>0.14548283977888254</v>
      </c>
      <c r="V25" s="90">
        <f t="shared" si="8"/>
        <v>0.14548283977888254</v>
      </c>
      <c r="W25" s="90">
        <f t="shared" si="8"/>
        <v>0.14548283977888252</v>
      </c>
      <c r="X25" s="90">
        <f t="shared" si="8"/>
        <v>0.14548283977888254</v>
      </c>
      <c r="Y25" s="90">
        <f t="shared" si="8"/>
        <v>0.12452755519692106</v>
      </c>
      <c r="Z25" s="90">
        <f t="shared" si="8"/>
        <v>0.10240057842695675</v>
      </c>
      <c r="AA25" s="90">
        <f t="shared" si="8"/>
        <v>7.9002356405704507E-2</v>
      </c>
      <c r="AB25" s="90">
        <f t="shared" si="8"/>
        <v>5.4221740590372325E-2</v>
      </c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1"/>
    </row>
    <row r="26" spans="2:39" x14ac:dyDescent="0.25">
      <c r="C26" s="76" t="s">
        <v>58</v>
      </c>
      <c r="D26" s="83"/>
      <c r="E26" s="83">
        <f t="shared" ref="E26:AB26" si="9">E19/E5</f>
        <v>0.34181660733185798</v>
      </c>
      <c r="F26" s="83">
        <f t="shared" si="9"/>
        <v>0.33176974401025694</v>
      </c>
      <c r="G26" s="83">
        <f t="shared" si="9"/>
        <v>0.32146755700813751</v>
      </c>
      <c r="H26" s="83">
        <f t="shared" si="9"/>
        <v>0.31090447896355061</v>
      </c>
      <c r="I26" s="83">
        <f t="shared" si="9"/>
        <v>0.30007494123688716</v>
      </c>
      <c r="J26" s="83">
        <f t="shared" si="9"/>
        <v>0.28869604130338999</v>
      </c>
      <c r="K26" s="83">
        <f t="shared" si="9"/>
        <v>0.27680564214972653</v>
      </c>
      <c r="L26" s="83">
        <f t="shared" si="9"/>
        <v>0.26440872589810011</v>
      </c>
      <c r="M26" s="83">
        <f t="shared" si="9"/>
        <v>0.25149511529736035</v>
      </c>
      <c r="N26" s="83">
        <f t="shared" si="9"/>
        <v>0.23804615785628022</v>
      </c>
      <c r="O26" s="83">
        <f t="shared" si="9"/>
        <v>0.23717455495104123</v>
      </c>
      <c r="P26" s="83">
        <f t="shared" si="9"/>
        <v>0.23641873129707872</v>
      </c>
      <c r="Q26" s="83">
        <f t="shared" si="9"/>
        <v>0.23584622342072853</v>
      </c>
      <c r="R26" s="83">
        <f t="shared" si="9"/>
        <v>0.23552510227129467</v>
      </c>
      <c r="S26" s="83">
        <f t="shared" si="9"/>
        <v>0.23552510227129475</v>
      </c>
      <c r="T26" s="83">
        <f t="shared" si="9"/>
        <v>0.2355251022712947</v>
      </c>
      <c r="U26" s="83">
        <f t="shared" si="9"/>
        <v>0.23552510227129472</v>
      </c>
      <c r="V26" s="83">
        <f t="shared" si="9"/>
        <v>0.23552510227129478</v>
      </c>
      <c r="W26" s="83">
        <f t="shared" si="9"/>
        <v>0.23552510227129472</v>
      </c>
      <c r="X26" s="83">
        <f t="shared" si="9"/>
        <v>0.23552510227129478</v>
      </c>
      <c r="Y26" s="83">
        <f t="shared" si="9"/>
        <v>0.21924895547959433</v>
      </c>
      <c r="Z26" s="83">
        <f t="shared" si="9"/>
        <v>0.20216958930216691</v>
      </c>
      <c r="AA26" s="83">
        <f t="shared" si="9"/>
        <v>0.18422719023442491</v>
      </c>
      <c r="AB26" s="83">
        <f t="shared" si="9"/>
        <v>0.16535586345414408</v>
      </c>
      <c r="AC26" s="83">
        <f t="shared" ref="AC26:AG27" si="10">AC19/AC5</f>
        <v>0.14548283977888254</v>
      </c>
      <c r="AD26" s="83">
        <f t="shared" si="10"/>
        <v>0.12452755519692103</v>
      </c>
      <c r="AE26" s="83">
        <f t="shared" si="10"/>
        <v>0.10240057842695673</v>
      </c>
      <c r="AF26" s="83">
        <f t="shared" si="10"/>
        <v>7.9002356405704466E-2</v>
      </c>
      <c r="AG26" s="83">
        <f t="shared" si="10"/>
        <v>5.4221740590372179E-2</v>
      </c>
      <c r="AH26" s="83"/>
      <c r="AI26" s="83"/>
      <c r="AJ26" s="83"/>
      <c r="AK26" s="83"/>
      <c r="AL26" s="83"/>
      <c r="AM26" s="92"/>
    </row>
    <row r="27" spans="2:39" x14ac:dyDescent="0.25">
      <c r="C27" s="79" t="s">
        <v>59</v>
      </c>
      <c r="D27" s="93"/>
      <c r="E27" s="93">
        <f t="shared" ref="E27:AB27" si="11">E20/E6</f>
        <v>0.43879016196019699</v>
      </c>
      <c r="F27" s="93">
        <f t="shared" si="11"/>
        <v>0.43234901629381467</v>
      </c>
      <c r="G27" s="93">
        <f t="shared" si="11"/>
        <v>0.42579790335668194</v>
      </c>
      <c r="H27" s="93">
        <f t="shared" si="11"/>
        <v>0.41913667722615477</v>
      </c>
      <c r="I27" s="93">
        <f t="shared" si="11"/>
        <v>0.41236532021866068</v>
      </c>
      <c r="J27" s="93">
        <f t="shared" si="11"/>
        <v>0.40531280806518849</v>
      </c>
      <c r="K27" s="93">
        <f t="shared" si="11"/>
        <v>0.39801061796553155</v>
      </c>
      <c r="L27" s="93">
        <f t="shared" si="11"/>
        <v>0.39046962554382875</v>
      </c>
      <c r="M27" s="93">
        <f t="shared" si="11"/>
        <v>0.38269164090629737</v>
      </c>
      <c r="N27" s="93">
        <f t="shared" si="11"/>
        <v>0.37467381713220294</v>
      </c>
      <c r="O27" s="93">
        <f t="shared" si="11"/>
        <v>0.36641057671868577</v>
      </c>
      <c r="P27" s="93">
        <f t="shared" si="11"/>
        <v>0.35789453474161359</v>
      </c>
      <c r="Q27" s="93">
        <f t="shared" si="11"/>
        <v>0.34911696847825391</v>
      </c>
      <c r="R27" s="93">
        <f t="shared" si="11"/>
        <v>0.34006806289046115</v>
      </c>
      <c r="S27" s="93">
        <f t="shared" si="11"/>
        <v>0.330737036646163</v>
      </c>
      <c r="T27" s="93">
        <f t="shared" si="11"/>
        <v>0.32111219994414986</v>
      </c>
      <c r="U27" s="93">
        <f t="shared" si="11"/>
        <v>0.32034944503045859</v>
      </c>
      <c r="V27" s="93">
        <f t="shared" si="11"/>
        <v>0.31973205058177495</v>
      </c>
      <c r="W27" s="93">
        <f t="shared" si="11"/>
        <v>0.31928976135491838</v>
      </c>
      <c r="X27" s="93">
        <f t="shared" si="11"/>
        <v>0.31905297956360484</v>
      </c>
      <c r="Y27" s="93">
        <f t="shared" si="11"/>
        <v>0.30660457879581299</v>
      </c>
      <c r="Z27" s="93">
        <f t="shared" si="11"/>
        <v>0.29361688711321643</v>
      </c>
      <c r="AA27" s="93">
        <f t="shared" si="11"/>
        <v>0.28005492050251757</v>
      </c>
      <c r="AB27" s="93">
        <f t="shared" si="11"/>
        <v>0.26588060877983538</v>
      </c>
      <c r="AC27" s="93">
        <f t="shared" si="10"/>
        <v>0.25105244759674172</v>
      </c>
      <c r="AD27" s="93">
        <f t="shared" si="10"/>
        <v>0.23552510227129478</v>
      </c>
      <c r="AE27" s="93">
        <f t="shared" si="10"/>
        <v>0.21924895547959439</v>
      </c>
      <c r="AF27" s="93">
        <f t="shared" si="10"/>
        <v>0.20216958930216689</v>
      </c>
      <c r="AG27" s="93">
        <f t="shared" si="10"/>
        <v>0.18422719023442491</v>
      </c>
      <c r="AH27" s="93">
        <f t="shared" ref="AH27:AM27" si="12">AH20/AH6</f>
        <v>0.16535586345414416</v>
      </c>
      <c r="AI27" s="93">
        <f t="shared" si="12"/>
        <v>0.14548283977888263</v>
      </c>
      <c r="AJ27" s="93">
        <f t="shared" si="12"/>
        <v>0.12452755519692117</v>
      </c>
      <c r="AK27" s="93">
        <f t="shared" si="12"/>
        <v>0.10240057842695689</v>
      </c>
      <c r="AL27" s="93">
        <f t="shared" si="12"/>
        <v>7.9002356405704716E-2</v>
      </c>
      <c r="AM27" s="94">
        <f t="shared" si="12"/>
        <v>5.4221740590372748E-2</v>
      </c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89" t="s">
        <v>103</v>
      </c>
      <c r="E29" s="66"/>
      <c r="F29" s="66"/>
      <c r="G29" s="66"/>
      <c r="H29" s="66"/>
      <c r="I29" s="66"/>
      <c r="J29" s="66"/>
      <c r="K29" s="66"/>
      <c r="L29" s="89" t="s">
        <v>104</v>
      </c>
      <c r="M29" s="66"/>
      <c r="N29" s="66"/>
      <c r="O29" s="66"/>
      <c r="P29" s="66"/>
      <c r="Q29" s="66"/>
      <c r="R29" s="66"/>
      <c r="S29" s="66"/>
      <c r="T29" s="89" t="s">
        <v>113</v>
      </c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  <row r="61" spans="4:33" x14ac:dyDescent="0.25"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</row>
    <row r="62" spans="4:33" x14ac:dyDescent="0.25"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</row>
    <row r="63" spans="4:33" x14ac:dyDescent="0.25"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</row>
    <row r="64" spans="4:33" x14ac:dyDescent="0.25"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</row>
    <row r="65" spans="4:33" x14ac:dyDescent="0.25"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3B18-2D6E-4A8F-B1EE-6E4D566A8AE1}">
  <dimension ref="A1:AM60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39" width="7.77734375" style="1" customWidth="1"/>
    <col min="40" max="16384" width="8.88671875" style="1"/>
  </cols>
  <sheetData>
    <row r="1" spans="1:39" x14ac:dyDescent="0.25">
      <c r="A1" s="64" t="s">
        <v>107</v>
      </c>
    </row>
    <row r="3" spans="1:39" x14ac:dyDescent="0.25">
      <c r="B3" s="65" t="s">
        <v>52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127</v>
      </c>
      <c r="D4" s="77">
        <f>'Am20-10yr'!F$53</f>
        <v>0</v>
      </c>
      <c r="E4" s="77">
        <f>'Am20-10yr'!G$53</f>
        <v>24.138909061224485</v>
      </c>
      <c r="F4" s="77">
        <f>'Am20-10yr'!H$53</f>
        <v>48.400012026122447</v>
      </c>
      <c r="G4" s="77">
        <f>'Am20-10yr'!I$53</f>
        <v>72.79138744133877</v>
      </c>
      <c r="H4" s="77">
        <f>'Am20-10yr'!J$53</f>
        <v>97.32155726308244</v>
      </c>
      <c r="I4" s="77">
        <f>'Am20-10yr'!K$53</f>
        <v>121.9995095828408</v>
      </c>
      <c r="J4" s="77">
        <f>'Am20-10yr'!L$53</f>
        <v>146.06809494032655</v>
      </c>
      <c r="K4" s="77">
        <f>'Am20-10yr'!M$53</f>
        <v>169.51512599629419</v>
      </c>
      <c r="L4" s="77">
        <f>'Am20-10yr'!N$53</f>
        <v>192.32817166471332</v>
      </c>
      <c r="M4" s="77">
        <f>'Am20-10yr'!O$53</f>
        <v>214.49455223783298</v>
      </c>
      <c r="N4" s="77">
        <f>'Am20-10yr'!P$53</f>
        <v>236.00133441374726</v>
      </c>
      <c r="O4" s="77">
        <f>'Am20-10yr'!Q$53</f>
        <v>242.60932622451199</v>
      </c>
      <c r="P4" s="77">
        <f>'Am20-10yr'!R$53</f>
        <v>248.86614276894664</v>
      </c>
      <c r="Q4" s="77">
        <f>'Am20-10yr'!S$53</f>
        <v>254.77207620458177</v>
      </c>
      <c r="R4" s="77">
        <f>'Am20-10yr'!T$53</f>
        <v>260.32779025324146</v>
      </c>
      <c r="S4" s="77">
        <f>'Am20-10yr'!U$53</f>
        <v>265.53434605830626</v>
      </c>
      <c r="T4" s="77">
        <f>'Am20-10yr'!V$53</f>
        <v>270.84503297947242</v>
      </c>
      <c r="U4" s="77">
        <f>'Am20-10yr'!W$53</f>
        <v>276.26193363906185</v>
      </c>
      <c r="V4" s="77">
        <f>'Am20-10yr'!X$53</f>
        <v>281.78717231184305</v>
      </c>
      <c r="W4" s="77">
        <f>'Am20-10yr'!Y$53</f>
        <v>287.42291575807991</v>
      </c>
      <c r="X4" s="77">
        <f>'Am20-10yr'!Z$53</f>
        <v>293.17137407324151</v>
      </c>
      <c r="Y4" s="77">
        <f>'Am20-10yr'!AA$53</f>
        <v>259.32502289468943</v>
      </c>
      <c r="Z4" s="77">
        <f>'Am20-10yr'!AB$53</f>
        <v>226.432470520729</v>
      </c>
      <c r="AA4" s="77">
        <f>'Am20-10yr'!AC$53</f>
        <v>194.51279292745213</v>
      </c>
      <c r="AB4" s="77">
        <f>'Am20-10yr'!AD$53</f>
        <v>163.58544761047247</v>
      </c>
      <c r="AC4" s="77">
        <f>'Am20-10yr'!AE$53</f>
        <v>133.67028121531587</v>
      </c>
      <c r="AD4" s="77">
        <f>'Am20-10yr'!AF$53</f>
        <v>104.78753732041892</v>
      </c>
      <c r="AE4" s="77">
        <f>'Am20-10yr'!AG$53</f>
        <v>76.957864375786741</v>
      </c>
      <c r="AF4" s="77">
        <f>'Am20-10yr'!AH$53</f>
        <v>50.202323800424629</v>
      </c>
      <c r="AG4" s="77">
        <f>'Am20-10yr'!AI$53</f>
        <v>24.542398241718026</v>
      </c>
      <c r="AH4" s="77">
        <f>'Am20-10yr'!AJ$53</f>
        <v>2.4755888948768224E-15</v>
      </c>
      <c r="AI4" s="77">
        <f>'Am20-10yr'!AK$53</f>
        <v>2.4755888948768224E-15</v>
      </c>
      <c r="AJ4" s="77">
        <f>'Am20-10yr'!AL$53</f>
        <v>2.4755888948768224E-15</v>
      </c>
      <c r="AK4" s="77">
        <f>'Am20-10yr'!AM$53</f>
        <v>2.4755888948768224E-15</v>
      </c>
      <c r="AL4" s="77">
        <f>'Am20-10yr'!AN$53</f>
        <v>2.4755888948768224E-15</v>
      </c>
      <c r="AM4" s="78">
        <f>'Am20-10yr'!AO$53</f>
        <v>2.4755888948768224E-15</v>
      </c>
    </row>
    <row r="5" spans="1:39" x14ac:dyDescent="0.25">
      <c r="C5" s="76" t="s">
        <v>71</v>
      </c>
      <c r="D5" s="77">
        <f>'Am20-10yr-4%'!F$53</f>
        <v>0</v>
      </c>
      <c r="E5" s="77">
        <f>'Am20-10yr-4%'!G$53</f>
        <v>19.916399999999999</v>
      </c>
      <c r="F5" s="77">
        <f>'Am20-10yr-4%'!H$53</f>
        <v>40.182468</v>
      </c>
      <c r="G5" s="77">
        <f>'Am20-10yr-4%'!I$53</f>
        <v>60.816348359999999</v>
      </c>
      <c r="H5" s="77">
        <f>'Am20-10yr-4%'!J$53</f>
        <v>81.837105964000003</v>
      </c>
      <c r="I5" s="77">
        <f>'Am20-10yr-4%'!K$53</f>
        <v>103.26477231999999</v>
      </c>
      <c r="J5" s="77">
        <f>'Am20-10yr-4%'!L$53</f>
        <v>124.48786906000001</v>
      </c>
      <c r="K5" s="77">
        <f>'Am20-10yr-4%'!M$53</f>
        <v>145.50230479168002</v>
      </c>
      <c r="L5" s="77">
        <f>'Am20-10yr-4%'!N$53</f>
        <v>166.30390629487363</v>
      </c>
      <c r="M5" s="77">
        <f>'Am20-10yr-4%'!O$53</f>
        <v>186.88841688501108</v>
      </c>
      <c r="N5" s="77">
        <f>'Am20-10yr-4%'!P$53</f>
        <v>207.2514947438313</v>
      </c>
      <c r="O5" s="77">
        <f>'Am20-10yr-4%'!Q$53</f>
        <v>213.16271121670792</v>
      </c>
      <c r="P5" s="77">
        <f>'Am20-10yr-4%'!R$53</f>
        <v>218.75636907592207</v>
      </c>
      <c r="Q5" s="77">
        <f>'Am20-10yr-4%'!S$53</f>
        <v>224.02240014920051</v>
      </c>
      <c r="R5" s="77">
        <f>'Am20-10yr-4%'!T$53</f>
        <v>228.95034898882457</v>
      </c>
      <c r="S5" s="77">
        <f>'Am20-10yr-4%'!U$53</f>
        <v>233.52935596860107</v>
      </c>
      <c r="T5" s="77">
        <f>'Am20-10yr-4%'!V$53</f>
        <v>238.19994308797311</v>
      </c>
      <c r="U5" s="77">
        <f>'Am20-10yr-4%'!W$53</f>
        <v>242.96394194973254</v>
      </c>
      <c r="V5" s="77">
        <f>'Am20-10yr-4%'!X$53</f>
        <v>247.82322078872721</v>
      </c>
      <c r="W5" s="77">
        <f>'Am20-10yr-4%'!Y$53</f>
        <v>252.7796852045017</v>
      </c>
      <c r="X5" s="77">
        <f>'Am20-10yr-4%'!Z$53</f>
        <v>257.83527890859176</v>
      </c>
      <c r="Y5" s="77">
        <f>'Am20-10yr-4%'!AA$53</f>
        <v>230.22845595701807</v>
      </c>
      <c r="Z5" s="77">
        <f>'Am20-10yr-4%'!AB$53</f>
        <v>203.00559736154852</v>
      </c>
      <c r="AA5" s="77">
        <f>'Am20-10yr-4%'!AC$53</f>
        <v>176.17438240930514</v>
      </c>
      <c r="AB5" s="77">
        <f>'Am20-10yr-4%'!AD$53</f>
        <v>149.74264397315252</v>
      </c>
      <c r="AC5" s="77">
        <f>'Am20-10yr-4%'!AE$53</f>
        <v>123.71837158341239</v>
      </c>
      <c r="AD5" s="77">
        <f>'Am20-10yr-4%'!AF$53</f>
        <v>98.109714561013064</v>
      </c>
      <c r="AE5" s="77">
        <f>'Am20-10yr-4%'!AG$53</f>
        <v>72.924985213301326</v>
      </c>
      <c r="AF5" s="77">
        <f>'Am20-10yr-4%'!AH$53</f>
        <v>48.172662093770931</v>
      </c>
      <c r="AG5" s="77">
        <f>'Am20-10yr-4%'!AI$53</f>
        <v>23.861393326985532</v>
      </c>
      <c r="AH5" s="77">
        <f>'Am20-10yr-4%'!AJ$53</f>
        <v>1.4210854715202005E-15</v>
      </c>
      <c r="AI5" s="77">
        <f>'Am20-10yr-4%'!AK$53</f>
        <v>1.4210854715202005E-15</v>
      </c>
      <c r="AJ5" s="77">
        <f>'Am20-10yr-4%'!AL$53</f>
        <v>1.4210854715202005E-15</v>
      </c>
      <c r="AK5" s="77">
        <f>'Am20-10yr-4%'!AM$53</f>
        <v>1.4210854715202005E-15</v>
      </c>
      <c r="AL5" s="77">
        <f>'Am20-10yr-4%'!AN$53</f>
        <v>1.4210854715202005E-15</v>
      </c>
      <c r="AM5" s="78">
        <f>'Am20-10yr-4%'!AO$53</f>
        <v>1.4210854715202005E-15</v>
      </c>
    </row>
    <row r="6" spans="1:39" x14ac:dyDescent="0.25">
      <c r="C6" s="79" t="s">
        <v>55</v>
      </c>
      <c r="D6" s="80">
        <f>'Xp20'!F$53</f>
        <v>142.26</v>
      </c>
      <c r="E6" s="80">
        <f>'Xp20'!G$53</f>
        <v>148.82220000000001</v>
      </c>
      <c r="F6" s="80">
        <f>'Xp20'!H$53</f>
        <v>155.701494</v>
      </c>
      <c r="G6" s="80">
        <f>'Xp20'!I$53</f>
        <v>162.91351700000001</v>
      </c>
      <c r="H6" s="80">
        <f>'Xp20'!J$53</f>
        <v>170.47468000000001</v>
      </c>
      <c r="I6" s="80">
        <f>'Xp20'!K$53</f>
        <v>173.8841736</v>
      </c>
      <c r="J6" s="80">
        <f>'Xp20'!L$53</f>
        <v>177.36185707199999</v>
      </c>
      <c r="K6" s="80">
        <f>'Xp20'!M$53</f>
        <v>180.90909421344</v>
      </c>
      <c r="L6" s="80">
        <f>'Xp20'!N$53</f>
        <v>184.52727609770881</v>
      </c>
      <c r="M6" s="80">
        <f>'Xp20'!O$53</f>
        <v>188.217821619663</v>
      </c>
      <c r="N6" s="80">
        <f>'Xp20'!P$53</f>
        <v>191.98217805205627</v>
      </c>
      <c r="O6" s="80">
        <f>'Xp20'!Q$53</f>
        <v>195.8218216130974</v>
      </c>
      <c r="P6" s="80">
        <f>'Xp20'!R$53</f>
        <v>199.73825804535934</v>
      </c>
      <c r="Q6" s="80">
        <f>'Xp20'!S$53</f>
        <v>203.73302320626652</v>
      </c>
      <c r="R6" s="80">
        <f>'Xp20'!T$53</f>
        <v>207.80768367039187</v>
      </c>
      <c r="S6" s="80">
        <f>'Xp20'!U$53</f>
        <v>211.9638373437997</v>
      </c>
      <c r="T6" s="80">
        <f>'Xp20'!V$53</f>
        <v>216.20311409067568</v>
      </c>
      <c r="U6" s="80">
        <f>'Xp20'!W$53</f>
        <v>220.52717637248921</v>
      </c>
      <c r="V6" s="80">
        <f>'Xp20'!X$53</f>
        <v>224.937719899939</v>
      </c>
      <c r="W6" s="80">
        <f>'Xp20'!Y$53</f>
        <v>229.43647429793779</v>
      </c>
      <c r="X6" s="80">
        <f>'Xp20'!Z$53</f>
        <v>0</v>
      </c>
      <c r="Y6" s="80">
        <f>'Xp20'!AA$53</f>
        <v>0</v>
      </c>
      <c r="Z6" s="80">
        <f>'Xp20'!AB$53</f>
        <v>0</v>
      </c>
      <c r="AA6" s="80">
        <f>'Xp20'!AC$53</f>
        <v>0</v>
      </c>
      <c r="AB6" s="80">
        <f>'Xp20'!AD$53</f>
        <v>0</v>
      </c>
      <c r="AC6" s="80">
        <f>'Xp20'!AE$53</f>
        <v>0</v>
      </c>
      <c r="AD6" s="80">
        <f>'Xp20'!AF$53</f>
        <v>0</v>
      </c>
      <c r="AE6" s="80">
        <f>'Xp20'!AG$53</f>
        <v>0</v>
      </c>
      <c r="AF6" s="80">
        <f>'Xp20'!AH$53</f>
        <v>0</v>
      </c>
      <c r="AG6" s="80">
        <f>'Xp20'!AI$53</f>
        <v>0</v>
      </c>
      <c r="AH6" s="80">
        <f>'Xp20'!AJ$53</f>
        <v>0</v>
      </c>
      <c r="AI6" s="80">
        <f>'Xp20'!AK$53</f>
        <v>0</v>
      </c>
      <c r="AJ6" s="80">
        <f>'Xp20'!AL$53</f>
        <v>0</v>
      </c>
      <c r="AK6" s="80">
        <f>'Xp20'!AM$53</f>
        <v>0</v>
      </c>
      <c r="AL6" s="80">
        <f>'Xp20'!AN$53</f>
        <v>0</v>
      </c>
      <c r="AM6" s="81">
        <f>'Xp20'!AO$53</f>
        <v>0</v>
      </c>
    </row>
    <row r="7" spans="1:39" x14ac:dyDescent="0.25">
      <c r="C7" s="1" t="s">
        <v>108</v>
      </c>
      <c r="D7" s="68"/>
      <c r="E7" s="67">
        <f t="shared" ref="E7:AM7" si="0">E5/E$4</f>
        <v>0.8250745694217263</v>
      </c>
      <c r="F7" s="67">
        <f t="shared" si="0"/>
        <v>0.83021607470495518</v>
      </c>
      <c r="G7" s="67">
        <f t="shared" si="0"/>
        <v>0.83548824246564568</v>
      </c>
      <c r="H7" s="67">
        <f t="shared" si="0"/>
        <v>0.84089392181400857</v>
      </c>
      <c r="I7" s="67">
        <f t="shared" si="0"/>
        <v>0.8464359625140998</v>
      </c>
      <c r="J7" s="67">
        <f t="shared" si="0"/>
        <v>0.8522591405799963</v>
      </c>
      <c r="K7" s="67">
        <f t="shared" si="0"/>
        <v>0.85834407954167391</v>
      </c>
      <c r="L7" s="67">
        <f t="shared" si="0"/>
        <v>0.86468822978670057</v>
      </c>
      <c r="M7" s="67">
        <f t="shared" si="0"/>
        <v>0.87129679954662886</v>
      </c>
      <c r="N7" s="67">
        <f t="shared" si="0"/>
        <v>0.87817933427650463</v>
      </c>
      <c r="O7" s="67">
        <f t="shared" si="0"/>
        <v>0.87862537905672256</v>
      </c>
      <c r="P7" s="67">
        <f t="shared" si="0"/>
        <v>0.87901217354029859</v>
      </c>
      <c r="Q7" s="67">
        <f t="shared" si="0"/>
        <v>0.87930515575541612</v>
      </c>
      <c r="R7" s="67">
        <f t="shared" si="0"/>
        <v>0.87946949023808185</v>
      </c>
      <c r="S7" s="67">
        <f t="shared" si="0"/>
        <v>0.87946949023808207</v>
      </c>
      <c r="T7" s="67">
        <f t="shared" si="0"/>
        <v>0.87946949023808196</v>
      </c>
      <c r="U7" s="67">
        <f t="shared" si="0"/>
        <v>0.87946949023808196</v>
      </c>
      <c r="V7" s="67">
        <f t="shared" si="0"/>
        <v>0.87946949023808207</v>
      </c>
      <c r="W7" s="67">
        <f t="shared" si="0"/>
        <v>0.87946949023808196</v>
      </c>
      <c r="X7" s="67">
        <f t="shared" si="0"/>
        <v>0.87946949023808196</v>
      </c>
      <c r="Y7" s="67">
        <f t="shared" si="0"/>
        <v>0.88779884558426392</v>
      </c>
      <c r="Z7" s="67">
        <f t="shared" si="0"/>
        <v>0.89653925028815229</v>
      </c>
      <c r="AA7" s="67">
        <f t="shared" si="0"/>
        <v>0.90572131404752021</v>
      </c>
      <c r="AB7" s="67">
        <f t="shared" si="0"/>
        <v>0.91537875868835072</v>
      </c>
      <c r="AC7" s="67">
        <f t="shared" si="0"/>
        <v>0.92554882400619065</v>
      </c>
      <c r="AD7" s="67">
        <f t="shared" si="0"/>
        <v>0.93627273881829631</v>
      </c>
      <c r="AE7" s="67">
        <f t="shared" si="0"/>
        <v>0.94759626978741529</v>
      </c>
      <c r="AF7" s="67">
        <f t="shared" si="0"/>
        <v>0.95957036342137347</v>
      </c>
      <c r="AG7" s="67">
        <f t="shared" si="0"/>
        <v>0.97225190024115504</v>
      </c>
      <c r="AH7" s="67">
        <f t="shared" si="0"/>
        <v>0.57403936269915656</v>
      </c>
      <c r="AI7" s="67">
        <f t="shared" si="0"/>
        <v>0.57403936269915656</v>
      </c>
      <c r="AJ7" s="67">
        <f t="shared" si="0"/>
        <v>0.57403936269915656</v>
      </c>
      <c r="AK7" s="67">
        <f t="shared" si="0"/>
        <v>0.57403936269915656</v>
      </c>
      <c r="AL7" s="67">
        <f t="shared" si="0"/>
        <v>0.57403936269915656</v>
      </c>
      <c r="AM7" s="67">
        <f t="shared" si="0"/>
        <v>0.57403936269915656</v>
      </c>
    </row>
    <row r="8" spans="1:39" x14ac:dyDescent="0.25">
      <c r="B8" s="65" t="s">
        <v>47</v>
      </c>
      <c r="AH8" s="68"/>
      <c r="AI8" s="68"/>
      <c r="AJ8" s="68"/>
      <c r="AK8" s="68"/>
      <c r="AL8" s="68"/>
      <c r="AM8" s="68"/>
    </row>
    <row r="9" spans="1:39" x14ac:dyDescent="0.25">
      <c r="C9" s="73" t="s">
        <v>127</v>
      </c>
      <c r="D9" s="74">
        <f>'Am20-10yr'!F$56</f>
        <v>142.26</v>
      </c>
      <c r="E9" s="74">
        <f>'Am20-10yr'!G$56</f>
        <v>276.8562</v>
      </c>
      <c r="F9" s="74">
        <f>'Am20-10yr'!H$56</f>
        <v>403.44947399999995</v>
      </c>
      <c r="G9" s="74">
        <f>'Am20-10yr'!I$56</f>
        <v>521.68462160000001</v>
      </c>
      <c r="H9" s="74">
        <f>'Am20-10yr'!J$56</f>
        <v>631.18958050000003</v>
      </c>
      <c r="I9" s="74">
        <f>'Am20-10yr'!K$56</f>
        <v>727.05656500000009</v>
      </c>
      <c r="J9" s="74">
        <f>'Am20-10yr'!L$56</f>
        <v>809.01281561200017</v>
      </c>
      <c r="K9" s="74">
        <f>'Am20-10yr'!M$56</f>
        <v>876.7801176582401</v>
      </c>
      <c r="L9" s="74">
        <f>'Am20-10yr'!N$56</f>
        <v>930.07469216740481</v>
      </c>
      <c r="M9" s="74">
        <f>'Am20-10yr'!O$56</f>
        <v>968.60708458875285</v>
      </c>
      <c r="N9" s="74">
        <f>'Am20-10yr'!P$56</f>
        <v>992.08205128052782</v>
      </c>
      <c r="O9" s="74">
        <f>'Am20-10yr'!Q$56</f>
        <v>1014.4244437281384</v>
      </c>
      <c r="P9" s="74">
        <f>'Am20-10yr'!R$56</f>
        <v>1035.9833104467011</v>
      </c>
      <c r="Q9" s="74">
        <f>'Am20-10yr'!S$56</f>
        <v>1057.1332659216353</v>
      </c>
      <c r="R9" s="74">
        <f>'Am20-10yr'!T$56</f>
        <v>1078.2759312400681</v>
      </c>
      <c r="S9" s="74">
        <f>'Am20-10yr'!U$56</f>
        <v>1099.8414498648694</v>
      </c>
      <c r="T9" s="74">
        <f>'Am20-10yr'!V$56</f>
        <v>1121.8382788621668</v>
      </c>
      <c r="U9" s="74">
        <f>'Am20-10yr'!W$56</f>
        <v>1144.2750444394103</v>
      </c>
      <c r="V9" s="74">
        <f>'Am20-10yr'!X$56</f>
        <v>1167.1605453281984</v>
      </c>
      <c r="W9" s="74">
        <f>'Am20-10yr'!Y$56</f>
        <v>1190.5037562347625</v>
      </c>
      <c r="X9" s="74">
        <f>'Am20-10yr'!Z$56</f>
        <v>980.28862757556124</v>
      </c>
      <c r="Y9" s="74">
        <f>'Am20-10yr'!AA$56</f>
        <v>789.27171672156555</v>
      </c>
      <c r="Z9" s="74">
        <f>'Am20-10yr'!AB$56</f>
        <v>617.83698802887966</v>
      </c>
      <c r="AA9" s="74">
        <f>'Am20-10yr'!AC$56</f>
        <v>466.37608514072974</v>
      </c>
      <c r="AB9" s="74">
        <f>'Am20-10yr'!AD$56</f>
        <v>335.2884845732064</v>
      </c>
      <c r="AC9" s="74">
        <f>'Am20-10yr'!AE$56</f>
        <v>224.98165237272227</v>
      </c>
      <c r="AD9" s="74">
        <f>'Am20-10yr'!AF$56</f>
        <v>135.87120390661809</v>
      </c>
      <c r="AE9" s="74">
        <f>'Am20-10yr'!AG$56</f>
        <v>68.381066849581487</v>
      </c>
      <c r="AF9" s="74">
        <f>'Am20-10yr'!AH$56</f>
        <v>22.943647429793813</v>
      </c>
      <c r="AG9" s="74">
        <f>'Am20-10yr'!AI$56</f>
        <v>3.5527136788005009E-14</v>
      </c>
      <c r="AH9" s="74">
        <f>'Am20-10yr'!AJ$56</f>
        <v>3.5527136788005009E-14</v>
      </c>
      <c r="AI9" s="74">
        <f>'Am20-10yr'!AK$56</f>
        <v>3.5527136788005009E-14</v>
      </c>
      <c r="AJ9" s="74">
        <f>'Am20-10yr'!AL$56</f>
        <v>3.5527136788005009E-14</v>
      </c>
      <c r="AK9" s="74">
        <f>'Am20-10yr'!AM$56</f>
        <v>3.5527136788005009E-14</v>
      </c>
      <c r="AL9" s="74">
        <f>'Am20-10yr'!AN$56</f>
        <v>3.5527136788005009E-14</v>
      </c>
      <c r="AM9" s="75">
        <f>'Am20-10yr'!AO$56</f>
        <v>3.5527136788005009E-14</v>
      </c>
    </row>
    <row r="10" spans="1:39" x14ac:dyDescent="0.25">
      <c r="C10" s="76" t="s">
        <v>71</v>
      </c>
      <c r="D10" s="77">
        <f>'Am20-10yr-4%'!F$56</f>
        <v>142.26</v>
      </c>
      <c r="E10" s="77">
        <f>'Am20-10yr-4%'!G$56</f>
        <v>276.8562</v>
      </c>
      <c r="F10" s="77">
        <f>'Am20-10yr-4%'!H$56</f>
        <v>403.44947399999995</v>
      </c>
      <c r="G10" s="77">
        <f>'Am20-10yr-4%'!I$56</f>
        <v>521.68462160000001</v>
      </c>
      <c r="H10" s="77">
        <f>'Am20-10yr-4%'!J$56</f>
        <v>631.18958050000003</v>
      </c>
      <c r="I10" s="77">
        <f>'Am20-10yr-4%'!K$56</f>
        <v>727.05656500000009</v>
      </c>
      <c r="J10" s="77">
        <f>'Am20-10yr-4%'!L$56</f>
        <v>809.01281561200017</v>
      </c>
      <c r="K10" s="77">
        <f>'Am20-10yr-4%'!M$56</f>
        <v>876.7801176582401</v>
      </c>
      <c r="L10" s="77">
        <f>'Am20-10yr-4%'!N$56</f>
        <v>930.07469216740481</v>
      </c>
      <c r="M10" s="77">
        <f>'Am20-10yr-4%'!O$56</f>
        <v>968.60708458875285</v>
      </c>
      <c r="N10" s="77">
        <f>'Am20-10yr-4%'!P$56</f>
        <v>992.08205128052782</v>
      </c>
      <c r="O10" s="77">
        <f>'Am20-10yr-4%'!Q$56</f>
        <v>1014.4244437281384</v>
      </c>
      <c r="P10" s="77">
        <f>'Am20-10yr-4%'!R$56</f>
        <v>1035.9833104467011</v>
      </c>
      <c r="Q10" s="77">
        <f>'Am20-10yr-4%'!S$56</f>
        <v>1057.1332659216353</v>
      </c>
      <c r="R10" s="77">
        <f>'Am20-10yr-4%'!T$56</f>
        <v>1078.2759312400681</v>
      </c>
      <c r="S10" s="77">
        <f>'Am20-10yr-4%'!U$56</f>
        <v>1099.8414498648694</v>
      </c>
      <c r="T10" s="77">
        <f>'Am20-10yr-4%'!V$56</f>
        <v>1121.8382788621668</v>
      </c>
      <c r="U10" s="77">
        <f>'Am20-10yr-4%'!W$56</f>
        <v>1144.2750444394103</v>
      </c>
      <c r="V10" s="77">
        <f>'Am20-10yr-4%'!X$56</f>
        <v>1167.1605453281984</v>
      </c>
      <c r="W10" s="77">
        <f>'Am20-10yr-4%'!Y$56</f>
        <v>1190.5037562347625</v>
      </c>
      <c r="X10" s="77">
        <f>'Am20-10yr-4%'!Z$56</f>
        <v>980.28862757556124</v>
      </c>
      <c r="Y10" s="77">
        <f>'Am20-10yr-4%'!AA$56</f>
        <v>789.27171672156555</v>
      </c>
      <c r="Z10" s="77">
        <f>'Am20-10yr-4%'!AB$56</f>
        <v>617.83698802887966</v>
      </c>
      <c r="AA10" s="77">
        <f>'Am20-10yr-4%'!AC$56</f>
        <v>466.37608514072974</v>
      </c>
      <c r="AB10" s="77">
        <f>'Am20-10yr-4%'!AD$56</f>
        <v>335.2884845732064</v>
      </c>
      <c r="AC10" s="77">
        <f>'Am20-10yr-4%'!AE$56</f>
        <v>224.98165237272227</v>
      </c>
      <c r="AD10" s="77">
        <f>'Am20-10yr-4%'!AF$56</f>
        <v>135.87120390661809</v>
      </c>
      <c r="AE10" s="77">
        <f>'Am20-10yr-4%'!AG$56</f>
        <v>68.381066849581487</v>
      </c>
      <c r="AF10" s="77">
        <f>'Am20-10yr-4%'!AH$56</f>
        <v>22.943647429793813</v>
      </c>
      <c r="AG10" s="77">
        <f>'Am20-10yr-4%'!AI$56</f>
        <v>3.5527136788005009E-14</v>
      </c>
      <c r="AH10" s="77">
        <f>'Am20-10yr-4%'!AJ$56</f>
        <v>3.5527136788005009E-14</v>
      </c>
      <c r="AI10" s="77">
        <f>'Am20-10yr-4%'!AK$56</f>
        <v>3.5527136788005009E-14</v>
      </c>
      <c r="AJ10" s="77">
        <f>'Am20-10yr-4%'!AL$56</f>
        <v>3.5527136788005009E-14</v>
      </c>
      <c r="AK10" s="77">
        <f>'Am20-10yr-4%'!AM$56</f>
        <v>3.5527136788005009E-14</v>
      </c>
      <c r="AL10" s="77">
        <f>'Am20-10yr-4%'!AN$56</f>
        <v>3.5527136788005009E-14</v>
      </c>
      <c r="AM10" s="78">
        <f>'Am20-10yr-4%'!AO$56</f>
        <v>3.5527136788005009E-14</v>
      </c>
    </row>
    <row r="11" spans="1:39" x14ac:dyDescent="0.25">
      <c r="C11" s="79" t="s">
        <v>55</v>
      </c>
      <c r="D11" s="80">
        <f>'Xp20'!F$56</f>
        <v>0</v>
      </c>
      <c r="E11" s="80">
        <f>'Xp20'!G$56</f>
        <v>0</v>
      </c>
      <c r="F11" s="80">
        <f>'Xp20'!H$56</f>
        <v>0</v>
      </c>
      <c r="G11" s="80">
        <f>'Xp20'!I$56</f>
        <v>0</v>
      </c>
      <c r="H11" s="80">
        <f>'Xp20'!J$56</f>
        <v>0</v>
      </c>
      <c r="I11" s="80">
        <f>'Xp20'!K$56</f>
        <v>0</v>
      </c>
      <c r="J11" s="80">
        <f>'Xp20'!L$56</f>
        <v>0</v>
      </c>
      <c r="K11" s="80">
        <f>'Xp20'!M$56</f>
        <v>0</v>
      </c>
      <c r="L11" s="80">
        <f>'Xp20'!N$56</f>
        <v>0</v>
      </c>
      <c r="M11" s="80">
        <f>'Xp20'!O$56</f>
        <v>0</v>
      </c>
      <c r="N11" s="80">
        <f>'Xp20'!P$56</f>
        <v>0</v>
      </c>
      <c r="O11" s="80">
        <f>'Xp20'!Q$56</f>
        <v>0</v>
      </c>
      <c r="P11" s="80">
        <f>'Xp20'!R$56</f>
        <v>0</v>
      </c>
      <c r="Q11" s="80">
        <f>'Xp20'!S$56</f>
        <v>0</v>
      </c>
      <c r="R11" s="80">
        <f>'Xp20'!T$56</f>
        <v>0</v>
      </c>
      <c r="S11" s="80">
        <f>'Xp20'!U$56</f>
        <v>0</v>
      </c>
      <c r="T11" s="80">
        <f>'Xp20'!V$56</f>
        <v>0</v>
      </c>
      <c r="U11" s="80">
        <f>'Xp20'!W$56</f>
        <v>0</v>
      </c>
      <c r="V11" s="80">
        <f>'Xp20'!X$56</f>
        <v>0</v>
      </c>
      <c r="W11" s="80">
        <f>'Xp20'!Y$56</f>
        <v>0</v>
      </c>
      <c r="X11" s="80">
        <f>'Xp20'!Z$56</f>
        <v>0</v>
      </c>
      <c r="Y11" s="80">
        <f>'Xp20'!AA$56</f>
        <v>0</v>
      </c>
      <c r="Z11" s="80">
        <f>'Xp20'!AB$56</f>
        <v>0</v>
      </c>
      <c r="AA11" s="80">
        <f>'Xp20'!AC$56</f>
        <v>0</v>
      </c>
      <c r="AB11" s="80">
        <f>'Xp20'!AD$56</f>
        <v>0</v>
      </c>
      <c r="AC11" s="80">
        <f>'Xp20'!AE$56</f>
        <v>0</v>
      </c>
      <c r="AD11" s="80">
        <f>'Xp20'!AF$56</f>
        <v>0</v>
      </c>
      <c r="AE11" s="80">
        <f>'Xp20'!AG$56</f>
        <v>0</v>
      </c>
      <c r="AF11" s="80">
        <f>'Xp20'!AH$56</f>
        <v>0</v>
      </c>
      <c r="AG11" s="80">
        <f>'Xp20'!AI$56</f>
        <v>0</v>
      </c>
      <c r="AH11" s="80">
        <f>'Xp20'!AJ$56</f>
        <v>0</v>
      </c>
      <c r="AI11" s="80">
        <f>'Xp20'!AK$56</f>
        <v>0</v>
      </c>
      <c r="AJ11" s="80">
        <f>'Xp20'!AL$56</f>
        <v>0</v>
      </c>
      <c r="AK11" s="80">
        <f>'Xp20'!AM$56</f>
        <v>0</v>
      </c>
      <c r="AL11" s="80">
        <f>'Xp20'!AN$56</f>
        <v>0</v>
      </c>
      <c r="AM11" s="81">
        <f>'Xp20'!AO$56</f>
        <v>0</v>
      </c>
    </row>
    <row r="12" spans="1:39" x14ac:dyDescent="0.25">
      <c r="C12" s="1" t="s">
        <v>108</v>
      </c>
      <c r="D12" s="67">
        <f t="shared" ref="D12:AM12" si="1">D10/D$9</f>
        <v>1</v>
      </c>
      <c r="E12" s="67">
        <f t="shared" si="1"/>
        <v>1</v>
      </c>
      <c r="F12" s="67">
        <f t="shared" si="1"/>
        <v>1</v>
      </c>
      <c r="G12" s="67">
        <f t="shared" si="1"/>
        <v>1</v>
      </c>
      <c r="H12" s="67">
        <f t="shared" si="1"/>
        <v>1</v>
      </c>
      <c r="I12" s="67">
        <f t="shared" si="1"/>
        <v>1</v>
      </c>
      <c r="J12" s="67">
        <f t="shared" si="1"/>
        <v>1</v>
      </c>
      <c r="K12" s="67">
        <f t="shared" si="1"/>
        <v>1</v>
      </c>
      <c r="L12" s="67">
        <f t="shared" si="1"/>
        <v>1</v>
      </c>
      <c r="M12" s="67">
        <f t="shared" si="1"/>
        <v>1</v>
      </c>
      <c r="N12" s="67">
        <f t="shared" si="1"/>
        <v>1</v>
      </c>
      <c r="O12" s="67">
        <f t="shared" si="1"/>
        <v>1</v>
      </c>
      <c r="P12" s="67">
        <f t="shared" si="1"/>
        <v>1</v>
      </c>
      <c r="Q12" s="67">
        <f t="shared" si="1"/>
        <v>1</v>
      </c>
      <c r="R12" s="67">
        <f t="shared" si="1"/>
        <v>1</v>
      </c>
      <c r="S12" s="67">
        <f t="shared" si="1"/>
        <v>1</v>
      </c>
      <c r="T12" s="67">
        <f t="shared" si="1"/>
        <v>1</v>
      </c>
      <c r="U12" s="67">
        <f t="shared" si="1"/>
        <v>1</v>
      </c>
      <c r="V12" s="67">
        <f t="shared" si="1"/>
        <v>1</v>
      </c>
      <c r="W12" s="67">
        <f t="shared" si="1"/>
        <v>1</v>
      </c>
      <c r="X12" s="67">
        <f t="shared" si="1"/>
        <v>1</v>
      </c>
      <c r="Y12" s="67">
        <f t="shared" si="1"/>
        <v>1</v>
      </c>
      <c r="Z12" s="67">
        <f t="shared" si="1"/>
        <v>1</v>
      </c>
      <c r="AA12" s="67">
        <f t="shared" si="1"/>
        <v>1</v>
      </c>
      <c r="AB12" s="67">
        <f t="shared" si="1"/>
        <v>1</v>
      </c>
      <c r="AC12" s="67">
        <f t="shared" si="1"/>
        <v>1</v>
      </c>
      <c r="AD12" s="67">
        <f t="shared" si="1"/>
        <v>1</v>
      </c>
      <c r="AE12" s="67">
        <f t="shared" si="1"/>
        <v>1</v>
      </c>
      <c r="AF12" s="67">
        <f t="shared" si="1"/>
        <v>1</v>
      </c>
      <c r="AG12" s="67">
        <f t="shared" si="1"/>
        <v>1</v>
      </c>
      <c r="AH12" s="67">
        <f t="shared" si="1"/>
        <v>1</v>
      </c>
      <c r="AI12" s="67">
        <f t="shared" si="1"/>
        <v>1</v>
      </c>
      <c r="AJ12" s="67">
        <f t="shared" si="1"/>
        <v>1</v>
      </c>
      <c r="AK12" s="67">
        <f t="shared" si="1"/>
        <v>1</v>
      </c>
      <c r="AL12" s="67">
        <f t="shared" si="1"/>
        <v>1</v>
      </c>
      <c r="AM12" s="67">
        <f t="shared" si="1"/>
        <v>1</v>
      </c>
    </row>
    <row r="13" spans="1:39" x14ac:dyDescent="0.25">
      <c r="B13" s="65" t="s">
        <v>54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39" x14ac:dyDescent="0.25">
      <c r="C14" s="73" t="s">
        <v>127</v>
      </c>
      <c r="D14" s="74">
        <f>'Am20-10yr'!F$51</f>
        <v>0</v>
      </c>
      <c r="E14" s="74">
        <f>'Am20-10yr'!G$51</f>
        <v>8.2510799999999982</v>
      </c>
      <c r="F14" s="74">
        <f>'Am20-10yr'!H$51</f>
        <v>16.057659600000001</v>
      </c>
      <c r="G14" s="74">
        <f>'Am20-10yr'!I$51</f>
        <v>23.400069491999997</v>
      </c>
      <c r="H14" s="74">
        <f>'Am20-10yr'!J$51</f>
        <v>30.257708052799998</v>
      </c>
      <c r="I14" s="74">
        <f>'Am20-10yr'!K$51</f>
        <v>36.608995669000002</v>
      </c>
      <c r="J14" s="74">
        <f>'Am20-10yr'!L$51</f>
        <v>42.16928077</v>
      </c>
      <c r="K14" s="74">
        <f>'Am20-10yr'!M$51</f>
        <v>46.922743305496013</v>
      </c>
      <c r="L14" s="74">
        <f>'Am20-10yr'!N$51</f>
        <v>50.85324682417793</v>
      </c>
      <c r="M14" s="74">
        <f>'Am20-10yr'!O$51</f>
        <v>53.944332145709481</v>
      </c>
      <c r="N14" s="74">
        <f>'Am20-10yr'!P$51</f>
        <v>56.179210906147659</v>
      </c>
      <c r="O14" s="74">
        <f>'Am20-10yr'!Q$51</f>
        <v>57.540758974270609</v>
      </c>
      <c r="P14" s="74">
        <f>'Am20-10yr'!R$51</f>
        <v>58.836617736232029</v>
      </c>
      <c r="Q14" s="74">
        <f>'Am20-10yr'!S$51</f>
        <v>60.087032005908668</v>
      </c>
      <c r="R14" s="74">
        <f>'Am20-10yr'!T$51</f>
        <v>61.313729423454845</v>
      </c>
      <c r="S14" s="74">
        <f>'Am20-10yr'!U$51</f>
        <v>62.540004011923955</v>
      </c>
      <c r="T14" s="74">
        <f>'Am20-10yr'!V$51</f>
        <v>63.790804092162425</v>
      </c>
      <c r="U14" s="74">
        <f>'Am20-10yr'!W$51</f>
        <v>65.066620174005678</v>
      </c>
      <c r="V14" s="74">
        <f>'Am20-10yr'!X$51</f>
        <v>66.367952577485795</v>
      </c>
      <c r="W14" s="74">
        <f>'Am20-10yr'!Y$51</f>
        <v>67.695311629035501</v>
      </c>
      <c r="X14" s="74">
        <f>'Am20-10yr'!Z$51</f>
        <v>69.049217861616228</v>
      </c>
      <c r="Y14" s="74">
        <f>'Am20-10yr'!AA$51</f>
        <v>56.856740399382545</v>
      </c>
      <c r="Z14" s="74">
        <f>'Am20-10yr'!AB$51</f>
        <v>45.777759569850801</v>
      </c>
      <c r="AA14" s="74">
        <f>'Am20-10yr'!AC$51</f>
        <v>35.834545305675022</v>
      </c>
      <c r="AB14" s="74">
        <f>'Am20-10yr'!AD$51</f>
        <v>27.049812938162326</v>
      </c>
      <c r="AC14" s="74">
        <f>'Am20-10yr'!AE$51</f>
        <v>19.446732105245971</v>
      </c>
      <c r="AD14" s="74">
        <f>'Am20-10yr'!AF$51</f>
        <v>13.04893583761789</v>
      </c>
      <c r="AE14" s="74">
        <f>'Am20-10yr'!AG$51</f>
        <v>7.8805298265838495</v>
      </c>
      <c r="AF14" s="74">
        <f>'Am20-10yr'!AH$51</f>
        <v>3.9661018772757264</v>
      </c>
      <c r="AG14" s="74">
        <f>'Am20-10yr'!AI$51</f>
        <v>1.3307315509280411</v>
      </c>
      <c r="AH14" s="74">
        <f>'Am20-10yr'!AJ$51</f>
        <v>2.0605739337042904E-15</v>
      </c>
      <c r="AI14" s="74">
        <f>'Am20-10yr'!AK$51</f>
        <v>2.0605739337042904E-15</v>
      </c>
      <c r="AJ14" s="74">
        <f>'Am20-10yr'!AL$51</f>
        <v>2.0605739337042904E-15</v>
      </c>
      <c r="AK14" s="74">
        <f>'Am20-10yr'!AM$51</f>
        <v>2.0605739337042904E-15</v>
      </c>
      <c r="AL14" s="74">
        <f>'Am20-10yr'!AN$51</f>
        <v>2.0605739337042904E-15</v>
      </c>
      <c r="AM14" s="75">
        <f>'Am20-10yr'!AO$51</f>
        <v>2.0605739337042904E-15</v>
      </c>
    </row>
    <row r="15" spans="1:39" x14ac:dyDescent="0.25">
      <c r="C15" s="76" t="s">
        <v>71</v>
      </c>
      <c r="D15" s="77">
        <f>'Am20-10yr-4%'!F$51</f>
        <v>0</v>
      </c>
      <c r="E15" s="77">
        <f>'Am20-10yr-4%'!G$51</f>
        <v>5.6903999999999995</v>
      </c>
      <c r="F15" s="77">
        <f>'Am20-10yr-4%'!H$51</f>
        <v>11.074248000000001</v>
      </c>
      <c r="G15" s="77">
        <f>'Am20-10yr-4%'!I$51</f>
        <v>16.137978959999998</v>
      </c>
      <c r="H15" s="77">
        <f>'Am20-10yr-4%'!J$51</f>
        <v>20.867384864000002</v>
      </c>
      <c r="I15" s="77">
        <f>'Am20-10yr-4%'!K$51</f>
        <v>25.247583220000003</v>
      </c>
      <c r="J15" s="77">
        <f>'Am20-10yr-4%'!L$51</f>
        <v>29.082262600000004</v>
      </c>
      <c r="K15" s="77">
        <f>'Am20-10yr-4%'!M$51</f>
        <v>32.360512624480009</v>
      </c>
      <c r="L15" s="77">
        <f>'Am20-10yr-4%'!N$51</f>
        <v>35.071204706329603</v>
      </c>
      <c r="M15" s="77">
        <f>'Am20-10yr-4%'!O$51</f>
        <v>37.20298768669619</v>
      </c>
      <c r="N15" s="77">
        <f>'Am20-10yr-4%'!P$51</f>
        <v>38.744283383550112</v>
      </c>
      <c r="O15" s="77">
        <f>'Am20-10yr-4%'!Q$51</f>
        <v>39.683282051221113</v>
      </c>
      <c r="P15" s="77">
        <f>'Am20-10yr-4%'!R$51</f>
        <v>40.57697774912554</v>
      </c>
      <c r="Q15" s="77">
        <f>'Am20-10yr-4%'!S$51</f>
        <v>41.439332417868044</v>
      </c>
      <c r="R15" s="77">
        <f>'Am20-10yr-4%'!T$51</f>
        <v>42.28533063686541</v>
      </c>
      <c r="S15" s="77">
        <f>'Am20-10yr-4%'!U$51</f>
        <v>43.131037249602727</v>
      </c>
      <c r="T15" s="77">
        <f>'Am20-10yr-4%'!V$51</f>
        <v>43.993657994594777</v>
      </c>
      <c r="U15" s="77">
        <f>'Am20-10yr-4%'!W$51</f>
        <v>44.87353115448667</v>
      </c>
      <c r="V15" s="77">
        <f>'Am20-10yr-4%'!X$51</f>
        <v>45.771001777576416</v>
      </c>
      <c r="W15" s="77">
        <f>'Am20-10yr-4%'!Y$51</f>
        <v>46.686421813127936</v>
      </c>
      <c r="X15" s="77">
        <f>'Am20-10yr-4%'!Z$51</f>
        <v>47.620150249390498</v>
      </c>
      <c r="Y15" s="77">
        <f>'Am20-10yr-4%'!AA$51</f>
        <v>39.211545103022452</v>
      </c>
      <c r="Z15" s="77">
        <f>'Am20-10yr-4%'!AB$51</f>
        <v>31.570868668862623</v>
      </c>
      <c r="AA15" s="77">
        <f>'Am20-10yr-4%'!AC$51</f>
        <v>24.713479521155186</v>
      </c>
      <c r="AB15" s="77">
        <f>'Am20-10yr-4%'!AD$51</f>
        <v>18.65504340562919</v>
      </c>
      <c r="AC15" s="77">
        <f>'Am20-10yr-4%'!AE$51</f>
        <v>13.411539382928256</v>
      </c>
      <c r="AD15" s="77">
        <f>'Am20-10yr-4%'!AF$51</f>
        <v>8.9992660949088901</v>
      </c>
      <c r="AE15" s="77">
        <f>'Am20-10yr-4%'!AG$51</f>
        <v>5.4348481562647235</v>
      </c>
      <c r="AF15" s="77">
        <f>'Am20-10yr-4%'!AH$51</f>
        <v>2.7352426739832594</v>
      </c>
      <c r="AG15" s="77">
        <f>'Am20-10yr-4%'!AI$51</f>
        <v>0.91774589719175259</v>
      </c>
      <c r="AH15" s="77">
        <f>'Am20-10yr-4%'!AJ$51</f>
        <v>1.4210854715202005E-15</v>
      </c>
      <c r="AI15" s="77">
        <f>'Am20-10yr-4%'!AK$51</f>
        <v>1.4210854715202005E-15</v>
      </c>
      <c r="AJ15" s="77">
        <f>'Am20-10yr-4%'!AL$51</f>
        <v>1.4210854715202005E-15</v>
      </c>
      <c r="AK15" s="77">
        <f>'Am20-10yr-4%'!AM$51</f>
        <v>1.4210854715202005E-15</v>
      </c>
      <c r="AL15" s="77">
        <f>'Am20-10yr-4%'!AN$51</f>
        <v>1.4210854715202005E-15</v>
      </c>
      <c r="AM15" s="78">
        <f>'Am20-10yr-4%'!AO$51</f>
        <v>1.4210854715202005E-15</v>
      </c>
    </row>
    <row r="16" spans="1:39" x14ac:dyDescent="0.25">
      <c r="C16" s="79" t="s">
        <v>55</v>
      </c>
      <c r="D16" s="80">
        <f>'Xp20'!F$51</f>
        <v>0</v>
      </c>
      <c r="E16" s="80">
        <f>'Xp20'!G$51</f>
        <v>0</v>
      </c>
      <c r="F16" s="80">
        <f>'Xp20'!H$51</f>
        <v>0</v>
      </c>
      <c r="G16" s="80">
        <f>'Xp20'!I$51</f>
        <v>0</v>
      </c>
      <c r="H16" s="80">
        <f>'Xp20'!J$51</f>
        <v>0</v>
      </c>
      <c r="I16" s="80">
        <f>'Xp20'!K$51</f>
        <v>0</v>
      </c>
      <c r="J16" s="80">
        <f>'Xp20'!L$51</f>
        <v>0</v>
      </c>
      <c r="K16" s="80">
        <f>'Xp20'!M$51</f>
        <v>0</v>
      </c>
      <c r="L16" s="80">
        <f>'Xp20'!N$51</f>
        <v>0</v>
      </c>
      <c r="M16" s="80">
        <f>'Xp20'!O$51</f>
        <v>0</v>
      </c>
      <c r="N16" s="80">
        <f>'Xp20'!P$51</f>
        <v>0</v>
      </c>
      <c r="O16" s="80">
        <f>'Xp20'!Q$51</f>
        <v>0</v>
      </c>
      <c r="P16" s="80">
        <f>'Xp20'!R$51</f>
        <v>0</v>
      </c>
      <c r="Q16" s="80">
        <f>'Xp20'!S$51</f>
        <v>0</v>
      </c>
      <c r="R16" s="80">
        <f>'Xp20'!T$51</f>
        <v>0</v>
      </c>
      <c r="S16" s="80">
        <f>'Xp20'!U$51</f>
        <v>0</v>
      </c>
      <c r="T16" s="80">
        <f>'Xp20'!V$51</f>
        <v>0</v>
      </c>
      <c r="U16" s="80">
        <f>'Xp20'!W$51</f>
        <v>0</v>
      </c>
      <c r="V16" s="80">
        <f>'Xp20'!X$51</f>
        <v>0</v>
      </c>
      <c r="W16" s="80">
        <f>'Xp20'!Y$51</f>
        <v>0</v>
      </c>
      <c r="X16" s="80">
        <f>'Xp20'!Z$51</f>
        <v>0</v>
      </c>
      <c r="Y16" s="80">
        <f>'Xp20'!AA$51</f>
        <v>0</v>
      </c>
      <c r="Z16" s="80">
        <f>'Xp20'!AB$51</f>
        <v>0</v>
      </c>
      <c r="AA16" s="80">
        <f>'Xp20'!AC$51</f>
        <v>0</v>
      </c>
      <c r="AB16" s="80">
        <f>'Xp20'!AD$51</f>
        <v>0</v>
      </c>
      <c r="AC16" s="80">
        <f>'Xp20'!AE$51</f>
        <v>0</v>
      </c>
      <c r="AD16" s="80">
        <f>'Xp20'!AF$51</f>
        <v>0</v>
      </c>
      <c r="AE16" s="80">
        <f>'Xp20'!AG$51</f>
        <v>0</v>
      </c>
      <c r="AF16" s="80">
        <f>'Xp20'!AH$51</f>
        <v>0</v>
      </c>
      <c r="AG16" s="80">
        <f>'Xp20'!AI$51</f>
        <v>0</v>
      </c>
      <c r="AH16" s="80">
        <f>'Xp20'!AJ$51</f>
        <v>0</v>
      </c>
      <c r="AI16" s="80">
        <f>'Xp20'!AK$51</f>
        <v>0</v>
      </c>
      <c r="AJ16" s="80">
        <f>'Xp20'!AL$51</f>
        <v>0</v>
      </c>
      <c r="AK16" s="80">
        <f>'Xp20'!AM$51</f>
        <v>0</v>
      </c>
      <c r="AL16" s="80">
        <f>'Xp20'!AN$51</f>
        <v>0</v>
      </c>
      <c r="AM16" s="81">
        <f>'Xp20'!AO$51</f>
        <v>0</v>
      </c>
    </row>
    <row r="17" spans="2:39" x14ac:dyDescent="0.25">
      <c r="C17" s="1" t="s">
        <v>108</v>
      </c>
      <c r="D17" s="67"/>
      <c r="E17" s="67">
        <f>E15/E14</f>
        <v>0.68965517241379315</v>
      </c>
      <c r="F17" s="67">
        <f t="shared" ref="F17:AM17" si="2">F15/F14</f>
        <v>0.68965517241379315</v>
      </c>
      <c r="G17" s="67">
        <f t="shared" si="2"/>
        <v>0.68965517241379315</v>
      </c>
      <c r="H17" s="67">
        <f t="shared" si="2"/>
        <v>0.68965517241379315</v>
      </c>
      <c r="I17" s="67">
        <f t="shared" si="2"/>
        <v>0.68965517241379315</v>
      </c>
      <c r="J17" s="67">
        <f t="shared" si="2"/>
        <v>0.68965517241379315</v>
      </c>
      <c r="K17" s="67">
        <f t="shared" si="2"/>
        <v>0.68965517241379315</v>
      </c>
      <c r="L17" s="67">
        <f t="shared" si="2"/>
        <v>0.68965517241379304</v>
      </c>
      <c r="M17" s="67">
        <f t="shared" si="2"/>
        <v>0.68965517241379304</v>
      </c>
      <c r="N17" s="67">
        <f t="shared" si="2"/>
        <v>0.68965517241379315</v>
      </c>
      <c r="O17" s="67">
        <f t="shared" si="2"/>
        <v>0.68965517241379315</v>
      </c>
      <c r="P17" s="67">
        <f t="shared" si="2"/>
        <v>0.68965517241379315</v>
      </c>
      <c r="Q17" s="67">
        <f t="shared" si="2"/>
        <v>0.68965517241379304</v>
      </c>
      <c r="R17" s="67">
        <f t="shared" si="2"/>
        <v>0.68965517241379315</v>
      </c>
      <c r="S17" s="67">
        <f t="shared" si="2"/>
        <v>0.68965517241379315</v>
      </c>
      <c r="T17" s="67">
        <f t="shared" si="2"/>
        <v>0.68965517241379315</v>
      </c>
      <c r="U17" s="67">
        <f t="shared" si="2"/>
        <v>0.68965517241379304</v>
      </c>
      <c r="V17" s="67">
        <f t="shared" si="2"/>
        <v>0.68965517241379315</v>
      </c>
      <c r="W17" s="67">
        <f t="shared" si="2"/>
        <v>0.68965517241379315</v>
      </c>
      <c r="X17" s="67">
        <f t="shared" si="2"/>
        <v>0.68965517241379304</v>
      </c>
      <c r="Y17" s="67">
        <f t="shared" si="2"/>
        <v>0.68965517241379326</v>
      </c>
      <c r="Z17" s="67">
        <f t="shared" si="2"/>
        <v>0.68965517241379315</v>
      </c>
      <c r="AA17" s="67">
        <f t="shared" si="2"/>
        <v>0.68965517241379304</v>
      </c>
      <c r="AB17" s="67">
        <f t="shared" si="2"/>
        <v>0.68965517241379304</v>
      </c>
      <c r="AC17" s="67">
        <f t="shared" si="2"/>
        <v>0.68965517241379315</v>
      </c>
      <c r="AD17" s="67">
        <f t="shared" si="2"/>
        <v>0.68965517241379315</v>
      </c>
      <c r="AE17" s="67">
        <f t="shared" si="2"/>
        <v>0.68965517241379304</v>
      </c>
      <c r="AF17" s="67">
        <f t="shared" si="2"/>
        <v>0.68965517241379304</v>
      </c>
      <c r="AG17" s="67">
        <f t="shared" si="2"/>
        <v>0.68965517241379315</v>
      </c>
      <c r="AH17" s="67">
        <f t="shared" si="2"/>
        <v>0.68965517241379315</v>
      </c>
      <c r="AI17" s="67">
        <f t="shared" si="2"/>
        <v>0.68965517241379315</v>
      </c>
      <c r="AJ17" s="67">
        <f t="shared" si="2"/>
        <v>0.68965517241379315</v>
      </c>
      <c r="AK17" s="67">
        <f t="shared" si="2"/>
        <v>0.68965517241379315</v>
      </c>
      <c r="AL17" s="67">
        <f t="shared" si="2"/>
        <v>0.68965517241379315</v>
      </c>
      <c r="AM17" s="67">
        <f t="shared" si="2"/>
        <v>0.68965517241379315</v>
      </c>
    </row>
    <row r="18" spans="2:39" x14ac:dyDescent="0.25">
      <c r="B18" s="65" t="s">
        <v>56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</row>
    <row r="19" spans="2:39" x14ac:dyDescent="0.25">
      <c r="C19" s="73" t="s">
        <v>57</v>
      </c>
      <c r="D19" s="90"/>
      <c r="E19" s="90">
        <f t="shared" ref="E19:AM19" si="3">E14/E4</f>
        <v>0.34181660733185798</v>
      </c>
      <c r="F19" s="90">
        <f t="shared" si="3"/>
        <v>0.33176974401025694</v>
      </c>
      <c r="G19" s="90">
        <f t="shared" si="3"/>
        <v>0.32146755700813751</v>
      </c>
      <c r="H19" s="90">
        <f t="shared" si="3"/>
        <v>0.31090447896355061</v>
      </c>
      <c r="I19" s="90">
        <f t="shared" si="3"/>
        <v>0.30007494123688716</v>
      </c>
      <c r="J19" s="90">
        <f t="shared" si="3"/>
        <v>0.28869604130338999</v>
      </c>
      <c r="K19" s="90">
        <f t="shared" si="3"/>
        <v>0.27680564214972653</v>
      </c>
      <c r="L19" s="90">
        <f t="shared" si="3"/>
        <v>0.26440872589810011</v>
      </c>
      <c r="M19" s="90">
        <f t="shared" si="3"/>
        <v>0.25149511529736035</v>
      </c>
      <c r="N19" s="90">
        <f t="shared" si="3"/>
        <v>0.23804615785628022</v>
      </c>
      <c r="O19" s="90">
        <f t="shared" si="3"/>
        <v>0.23717455495104123</v>
      </c>
      <c r="P19" s="90">
        <f t="shared" si="3"/>
        <v>0.23641873129707872</v>
      </c>
      <c r="Q19" s="90">
        <f t="shared" si="3"/>
        <v>0.23584622342072853</v>
      </c>
      <c r="R19" s="90">
        <f t="shared" si="3"/>
        <v>0.23552510227129467</v>
      </c>
      <c r="S19" s="90">
        <f t="shared" si="3"/>
        <v>0.23552510227129475</v>
      </c>
      <c r="T19" s="90">
        <f t="shared" si="3"/>
        <v>0.2355251022712947</v>
      </c>
      <c r="U19" s="90">
        <f t="shared" si="3"/>
        <v>0.23552510227129472</v>
      </c>
      <c r="V19" s="90">
        <f t="shared" si="3"/>
        <v>0.23552510227129478</v>
      </c>
      <c r="W19" s="90">
        <f t="shared" si="3"/>
        <v>0.23552510227129472</v>
      </c>
      <c r="X19" s="90">
        <f t="shared" si="3"/>
        <v>0.23552510227129478</v>
      </c>
      <c r="Y19" s="90">
        <f t="shared" si="3"/>
        <v>0.21924895547959433</v>
      </c>
      <c r="Z19" s="90">
        <f t="shared" si="3"/>
        <v>0.20216958930216691</v>
      </c>
      <c r="AA19" s="90">
        <f t="shared" si="3"/>
        <v>0.18422719023442491</v>
      </c>
      <c r="AB19" s="90">
        <f t="shared" si="3"/>
        <v>0.16535586345414408</v>
      </c>
      <c r="AC19" s="90">
        <f t="shared" si="3"/>
        <v>0.14548283977888254</v>
      </c>
      <c r="AD19" s="90">
        <f t="shared" si="3"/>
        <v>0.12452755519692103</v>
      </c>
      <c r="AE19" s="90">
        <f t="shared" si="3"/>
        <v>0.10240057842695673</v>
      </c>
      <c r="AF19" s="90">
        <f t="shared" si="3"/>
        <v>7.9002356405704466E-2</v>
      </c>
      <c r="AG19" s="90">
        <f t="shared" si="3"/>
        <v>5.4221740590372179E-2</v>
      </c>
      <c r="AH19" s="90">
        <f t="shared" si="3"/>
        <v>0.83235707591377694</v>
      </c>
      <c r="AI19" s="90">
        <f t="shared" si="3"/>
        <v>0.83235707591377694</v>
      </c>
      <c r="AJ19" s="90">
        <f t="shared" si="3"/>
        <v>0.83235707591377694</v>
      </c>
      <c r="AK19" s="90">
        <f t="shared" si="3"/>
        <v>0.83235707591377694</v>
      </c>
      <c r="AL19" s="90">
        <f t="shared" si="3"/>
        <v>0.83235707591377694</v>
      </c>
      <c r="AM19" s="91">
        <f t="shared" si="3"/>
        <v>0.83235707591377694</v>
      </c>
    </row>
    <row r="20" spans="2:39" x14ac:dyDescent="0.25">
      <c r="C20" s="76" t="s">
        <v>58</v>
      </c>
      <c r="D20" s="83"/>
      <c r="E20" s="83">
        <f t="shared" ref="E20:AM20" si="4">E15/E5</f>
        <v>0.2857142857142857</v>
      </c>
      <c r="F20" s="83">
        <f t="shared" si="4"/>
        <v>0.27559900004151067</v>
      </c>
      <c r="G20" s="83">
        <f t="shared" si="4"/>
        <v>0.26535593463244228</v>
      </c>
      <c r="H20" s="83">
        <f t="shared" si="4"/>
        <v>0.25498683779433168</v>
      </c>
      <c r="I20" s="83">
        <f t="shared" si="4"/>
        <v>0.2444936705206886</v>
      </c>
      <c r="J20" s="83">
        <f t="shared" si="4"/>
        <v>0.23361523351309907</v>
      </c>
      <c r="K20" s="83">
        <f t="shared" si="4"/>
        <v>0.22240549846142657</v>
      </c>
      <c r="L20" s="83">
        <f t="shared" si="4"/>
        <v>0.21088623525261527</v>
      </c>
      <c r="M20" s="83">
        <f t="shared" si="4"/>
        <v>0.1990652406755978</v>
      </c>
      <c r="N20" s="83">
        <f t="shared" si="4"/>
        <v>0.186943324251722</v>
      </c>
      <c r="O20" s="83">
        <f t="shared" si="4"/>
        <v>0.18616427716045439</v>
      </c>
      <c r="P20" s="83">
        <f t="shared" si="4"/>
        <v>0.18548935475813647</v>
      </c>
      <c r="Q20" s="83">
        <f t="shared" si="4"/>
        <v>0.18497852174724114</v>
      </c>
      <c r="R20" s="83">
        <f t="shared" si="4"/>
        <v>0.18469214318135599</v>
      </c>
      <c r="S20" s="83">
        <f t="shared" si="4"/>
        <v>0.18469214318135602</v>
      </c>
      <c r="T20" s="83">
        <f t="shared" si="4"/>
        <v>0.18469214318135599</v>
      </c>
      <c r="U20" s="83">
        <f t="shared" si="4"/>
        <v>0.18469214318135599</v>
      </c>
      <c r="V20" s="83">
        <f t="shared" si="4"/>
        <v>0.18469214318135604</v>
      </c>
      <c r="W20" s="83">
        <f t="shared" si="4"/>
        <v>0.18469214318135604</v>
      </c>
      <c r="X20" s="83">
        <f t="shared" si="4"/>
        <v>0.18469214318135604</v>
      </c>
      <c r="Y20" s="83">
        <f t="shared" si="4"/>
        <v>0.17031580627176232</v>
      </c>
      <c r="Z20" s="83">
        <f t="shared" si="4"/>
        <v>0.15551723242702317</v>
      </c>
      <c r="AA20" s="83">
        <f t="shared" si="4"/>
        <v>0.14027850805083836</v>
      </c>
      <c r="AB20" s="83">
        <f t="shared" si="4"/>
        <v>0.12458069999734923</v>
      </c>
      <c r="AC20" s="83">
        <f t="shared" si="4"/>
        <v>0.10840378200327376</v>
      </c>
      <c r="AD20" s="83">
        <f t="shared" si="4"/>
        <v>9.1726554655424786E-2</v>
      </c>
      <c r="AE20" s="83">
        <f t="shared" si="4"/>
        <v>7.4526558221000794E-2</v>
      </c>
      <c r="AF20" s="83">
        <f t="shared" si="4"/>
        <v>5.677997758685098E-2</v>
      </c>
      <c r="AG20" s="83">
        <f t="shared" si="4"/>
        <v>3.8461538461538519E-2</v>
      </c>
      <c r="AH20" s="83">
        <f t="shared" si="4"/>
        <v>1</v>
      </c>
      <c r="AI20" s="83">
        <f t="shared" si="4"/>
        <v>1</v>
      </c>
      <c r="AJ20" s="83">
        <f t="shared" si="4"/>
        <v>1</v>
      </c>
      <c r="AK20" s="83">
        <f t="shared" si="4"/>
        <v>1</v>
      </c>
      <c r="AL20" s="83">
        <f t="shared" si="4"/>
        <v>1</v>
      </c>
      <c r="AM20" s="92">
        <f t="shared" si="4"/>
        <v>1</v>
      </c>
    </row>
    <row r="21" spans="2:39" x14ac:dyDescent="0.25">
      <c r="C21" s="79" t="s">
        <v>59</v>
      </c>
      <c r="D21" s="93"/>
      <c r="E21" s="93">
        <f t="shared" ref="E21:W21" si="5">E16/E6</f>
        <v>0</v>
      </c>
      <c r="F21" s="93">
        <f t="shared" si="5"/>
        <v>0</v>
      </c>
      <c r="G21" s="93">
        <f t="shared" si="5"/>
        <v>0</v>
      </c>
      <c r="H21" s="93">
        <f t="shared" si="5"/>
        <v>0</v>
      </c>
      <c r="I21" s="93">
        <f t="shared" si="5"/>
        <v>0</v>
      </c>
      <c r="J21" s="93">
        <f t="shared" si="5"/>
        <v>0</v>
      </c>
      <c r="K21" s="93">
        <f t="shared" si="5"/>
        <v>0</v>
      </c>
      <c r="L21" s="93">
        <f t="shared" si="5"/>
        <v>0</v>
      </c>
      <c r="M21" s="93">
        <f t="shared" si="5"/>
        <v>0</v>
      </c>
      <c r="N21" s="93">
        <f t="shared" si="5"/>
        <v>0</v>
      </c>
      <c r="O21" s="93">
        <f t="shared" si="5"/>
        <v>0</v>
      </c>
      <c r="P21" s="93">
        <f t="shared" si="5"/>
        <v>0</v>
      </c>
      <c r="Q21" s="93">
        <f t="shared" si="5"/>
        <v>0</v>
      </c>
      <c r="R21" s="93">
        <f t="shared" si="5"/>
        <v>0</v>
      </c>
      <c r="S21" s="93">
        <f t="shared" si="5"/>
        <v>0</v>
      </c>
      <c r="T21" s="93">
        <f t="shared" si="5"/>
        <v>0</v>
      </c>
      <c r="U21" s="93">
        <f t="shared" si="5"/>
        <v>0</v>
      </c>
      <c r="V21" s="93">
        <f t="shared" si="5"/>
        <v>0</v>
      </c>
      <c r="W21" s="93">
        <f t="shared" si="5"/>
        <v>0</v>
      </c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4"/>
    </row>
    <row r="22" spans="2:39" x14ac:dyDescent="0.25"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2:39" x14ac:dyDescent="0.25">
      <c r="D23" s="89" t="s">
        <v>109</v>
      </c>
      <c r="E23" s="66"/>
      <c r="F23" s="66"/>
      <c r="G23" s="66"/>
      <c r="H23" s="66"/>
      <c r="I23" s="66"/>
      <c r="J23" s="66"/>
      <c r="K23" s="66"/>
      <c r="L23" s="89"/>
      <c r="M23" s="66"/>
      <c r="N23" s="66"/>
      <c r="O23" s="66"/>
      <c r="P23" s="66"/>
      <c r="Q23" s="66"/>
      <c r="R23" s="66"/>
      <c r="S23" s="66"/>
      <c r="T23" s="89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</row>
    <row r="24" spans="2:39" x14ac:dyDescent="0.25"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</row>
    <row r="25" spans="2:39" x14ac:dyDescent="0.25"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</row>
    <row r="26" spans="2:39" x14ac:dyDescent="0.25"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2:39" x14ac:dyDescent="0.25"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</row>
    <row r="28" spans="2:39" x14ac:dyDescent="0.25"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</row>
    <row r="29" spans="2:39" x14ac:dyDescent="0.25"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</row>
    <row r="30" spans="2:39" x14ac:dyDescent="0.25"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</row>
    <row r="31" spans="2:39" x14ac:dyDescent="0.25"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</row>
    <row r="32" spans="2:39" x14ac:dyDescent="0.25"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</row>
    <row r="33" spans="4:33" x14ac:dyDescent="0.25"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</row>
    <row r="34" spans="4:33" x14ac:dyDescent="0.25"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spans="4:33" x14ac:dyDescent="0.25"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</row>
    <row r="36" spans="4:33" x14ac:dyDescent="0.25"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</row>
    <row r="37" spans="4:33" x14ac:dyDescent="0.25"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</row>
    <row r="38" spans="4:33" x14ac:dyDescent="0.25"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</row>
    <row r="39" spans="4:33" x14ac:dyDescent="0.25"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</row>
    <row r="40" spans="4:33" x14ac:dyDescent="0.25"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</row>
    <row r="41" spans="4:33" x14ac:dyDescent="0.25"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</row>
    <row r="42" spans="4:33" x14ac:dyDescent="0.25"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</row>
    <row r="43" spans="4:33" x14ac:dyDescent="0.25"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</row>
    <row r="44" spans="4:33" x14ac:dyDescent="0.25"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</row>
    <row r="45" spans="4:33" x14ac:dyDescent="0.25"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</row>
    <row r="46" spans="4:33" x14ac:dyDescent="0.25"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</row>
    <row r="47" spans="4:33" x14ac:dyDescent="0.25"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</row>
    <row r="48" spans="4:33" x14ac:dyDescent="0.25"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</row>
    <row r="49" spans="4:33" x14ac:dyDescent="0.25"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</row>
    <row r="50" spans="4:33" x14ac:dyDescent="0.25"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</row>
    <row r="51" spans="4:33" x14ac:dyDescent="0.25"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</row>
    <row r="52" spans="4:33" x14ac:dyDescent="0.25"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</row>
    <row r="53" spans="4:33" x14ac:dyDescent="0.25"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</row>
    <row r="54" spans="4:33" x14ac:dyDescent="0.25"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</row>
    <row r="55" spans="4:33" x14ac:dyDescent="0.25"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</row>
    <row r="56" spans="4:33" x14ac:dyDescent="0.25"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</row>
    <row r="57" spans="4:33" x14ac:dyDescent="0.25"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</row>
    <row r="58" spans="4:33" x14ac:dyDescent="0.25"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</row>
    <row r="59" spans="4:33" x14ac:dyDescent="0.25"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</row>
    <row r="60" spans="4:33" x14ac:dyDescent="0.25"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83248-3D08-4964-9865-F5ACA3FCF590}">
  <dimension ref="A1:AM84"/>
  <sheetViews>
    <sheetView workbookViewId="0"/>
  </sheetViews>
  <sheetFormatPr defaultRowHeight="13.2" x14ac:dyDescent="0.25"/>
  <cols>
    <col min="1" max="1" width="1.77734375" style="1" customWidth="1"/>
    <col min="2" max="2" width="1.77734375" style="65" customWidth="1"/>
    <col min="3" max="3" width="18.6640625" style="1" bestFit="1" customWidth="1"/>
    <col min="4" max="4" width="7.77734375" style="1" customWidth="1"/>
    <col min="5" max="5" width="8.88671875" style="1" bestFit="1" customWidth="1"/>
    <col min="6" max="33" width="7.77734375" style="1" customWidth="1"/>
    <col min="34" max="34" width="8.88671875" style="1"/>
    <col min="35" max="35" width="6.33203125" style="1" bestFit="1" customWidth="1"/>
    <col min="36" max="16384" width="8.88671875" style="1"/>
  </cols>
  <sheetData>
    <row r="1" spans="1:39" x14ac:dyDescent="0.25">
      <c r="A1" s="64" t="s">
        <v>118</v>
      </c>
    </row>
    <row r="3" spans="1:39" x14ac:dyDescent="0.25">
      <c r="B3" s="65" t="s">
        <v>52</v>
      </c>
      <c r="D3" s="69">
        <v>2023</v>
      </c>
      <c r="E3" s="69">
        <v>2024</v>
      </c>
      <c r="F3" s="69">
        <v>2025</v>
      </c>
      <c r="G3" s="69">
        <v>2026</v>
      </c>
      <c r="H3" s="69">
        <v>2027</v>
      </c>
      <c r="I3" s="69">
        <v>2028</v>
      </c>
      <c r="J3" s="69">
        <v>2029</v>
      </c>
      <c r="K3" s="69">
        <v>2030</v>
      </c>
      <c r="L3" s="69">
        <v>2031</v>
      </c>
      <c r="M3" s="69">
        <v>2032</v>
      </c>
      <c r="N3" s="69">
        <v>2033</v>
      </c>
      <c r="O3" s="69">
        <v>2034</v>
      </c>
      <c r="P3" s="69">
        <v>2035</v>
      </c>
      <c r="Q3" s="69">
        <v>2036</v>
      </c>
      <c r="R3" s="69">
        <v>2037</v>
      </c>
      <c r="S3" s="69">
        <v>2038</v>
      </c>
      <c r="T3" s="69">
        <v>2039</v>
      </c>
      <c r="U3" s="69">
        <v>2040</v>
      </c>
      <c r="V3" s="69">
        <v>2041</v>
      </c>
      <c r="W3" s="69">
        <v>2042</v>
      </c>
      <c r="X3" s="69">
        <v>2043</v>
      </c>
      <c r="Y3" s="69">
        <v>2044</v>
      </c>
      <c r="Z3" s="69">
        <v>2045</v>
      </c>
      <c r="AA3" s="69">
        <v>2046</v>
      </c>
      <c r="AB3" s="69">
        <v>2047</v>
      </c>
      <c r="AC3" s="69">
        <v>2048</v>
      </c>
      <c r="AD3" s="69">
        <v>2049</v>
      </c>
      <c r="AE3" s="69">
        <v>2050</v>
      </c>
      <c r="AF3" s="69">
        <v>2051</v>
      </c>
      <c r="AG3" s="69">
        <v>2052</v>
      </c>
      <c r="AH3" s="69">
        <v>2053</v>
      </c>
      <c r="AI3" s="69">
        <v>2054</v>
      </c>
      <c r="AJ3" s="69">
        <v>2055</v>
      </c>
      <c r="AK3" s="69">
        <v>2056</v>
      </c>
      <c r="AL3" s="69">
        <v>2057</v>
      </c>
      <c r="AM3" s="69">
        <v>2058</v>
      </c>
    </row>
    <row r="4" spans="1:39" x14ac:dyDescent="0.25">
      <c r="C4" s="73" t="s">
        <v>73</v>
      </c>
      <c r="D4" s="74">
        <f>'Am20-10yr-2X$'!F$53</f>
        <v>0</v>
      </c>
      <c r="E4" s="74">
        <f>'Am20-10yr-2X$'!G$53</f>
        <v>48.27781812244897</v>
      </c>
      <c r="F4" s="74">
        <f>'Am20-10yr-2X$'!H$53</f>
        <v>96.800024052244893</v>
      </c>
      <c r="G4" s="74">
        <f>'Am20-10yr-2X$'!I$53</f>
        <v>145.58277488267754</v>
      </c>
      <c r="H4" s="74">
        <f>'Am20-10yr-2X$'!J$53</f>
        <v>194.64311452616488</v>
      </c>
      <c r="I4" s="74">
        <f>'Am20-10yr-2X$'!K$53</f>
        <v>243.9990191656816</v>
      </c>
      <c r="J4" s="74">
        <f>'Am20-10yr-2X$'!L$53</f>
        <v>292.13618988065309</v>
      </c>
      <c r="K4" s="74">
        <f>'Am20-10yr-2X$'!M$53</f>
        <v>339.03025199258838</v>
      </c>
      <c r="L4" s="74">
        <f>'Am20-10yr-2X$'!N$53</f>
        <v>384.65634332942665</v>
      </c>
      <c r="M4" s="74">
        <f>'Am20-10yr-2X$'!O$53</f>
        <v>428.98910447566595</v>
      </c>
      <c r="N4" s="74">
        <f>'Am20-10yr-2X$'!P$53</f>
        <v>472.00266882749452</v>
      </c>
      <c r="O4" s="74">
        <f>'Am20-10yr-2X$'!Q$53</f>
        <v>485.21865244902398</v>
      </c>
      <c r="P4" s="74">
        <f>'Am20-10yr-2X$'!R$53</f>
        <v>497.73228553789329</v>
      </c>
      <c r="Q4" s="74">
        <f>'Am20-10yr-2X$'!S$53</f>
        <v>509.54415240916353</v>
      </c>
      <c r="R4" s="74">
        <f>'Am20-10yr-2X$'!T$53</f>
        <v>520.65558050648292</v>
      </c>
      <c r="S4" s="74">
        <f>'Am20-10yr-2X$'!U$53</f>
        <v>531.06869211661251</v>
      </c>
      <c r="T4" s="74">
        <f>'Am20-10yr-2X$'!V$53</f>
        <v>541.69006595894484</v>
      </c>
      <c r="U4" s="74">
        <f>'Am20-10yr-2X$'!W$53</f>
        <v>552.5238672781237</v>
      </c>
      <c r="V4" s="74">
        <f>'Am20-10yr-2X$'!X$53</f>
        <v>563.5743446236861</v>
      </c>
      <c r="W4" s="74">
        <f>'Am20-10yr-2X$'!Y$53</f>
        <v>574.84583151615982</v>
      </c>
      <c r="X4" s="74">
        <f>'Am20-10yr-2X$'!Z$53</f>
        <v>586.34274814648302</v>
      </c>
      <c r="Y4" s="74">
        <f>'Am20-10yr-2X$'!AA$53</f>
        <v>518.65004578937885</v>
      </c>
      <c r="Z4" s="74">
        <f>'Am20-10yr-2X$'!AB$53</f>
        <v>452.864941041458</v>
      </c>
      <c r="AA4" s="74">
        <f>'Am20-10yr-2X$'!AC$53</f>
        <v>389.02558585490425</v>
      </c>
      <c r="AB4" s="74">
        <f>'Am20-10yr-2X$'!AD$53</f>
        <v>327.17089522094494</v>
      </c>
      <c r="AC4" s="74">
        <f>'Am20-10yr-2X$'!AE$53</f>
        <v>267.34056243063173</v>
      </c>
      <c r="AD4" s="74">
        <f>'Am20-10yr-2X$'!AF$53</f>
        <v>209.57507464083784</v>
      </c>
      <c r="AE4" s="74">
        <f>'Am20-10yr-2X$'!AG$53</f>
        <v>153.91572875157348</v>
      </c>
      <c r="AF4" s="74">
        <f>'Am20-10yr-2X$'!AH$53</f>
        <v>100.40464760084926</v>
      </c>
      <c r="AG4" s="74">
        <f>'Am20-10yr-2X$'!AI$53</f>
        <v>49.084796483436051</v>
      </c>
      <c r="AH4" s="74">
        <f>'Am20-10yr-2X$'!AJ$53</f>
        <v>4.9511777897536448E-15</v>
      </c>
      <c r="AI4" s="74">
        <f>'Am20-10yr-2X$'!AK$53</f>
        <v>4.9511777897536448E-15</v>
      </c>
      <c r="AJ4" s="74">
        <f>'Am20-10yr-2X$'!AL$53</f>
        <v>4.9511777897536448E-15</v>
      </c>
      <c r="AK4" s="74">
        <f>'Am20-10yr-2X$'!AM$53</f>
        <v>4.9511777897536448E-15</v>
      </c>
      <c r="AL4" s="74">
        <f>'Am20-10yr-2X$'!AN$53</f>
        <v>4.9511777897536448E-15</v>
      </c>
      <c r="AM4" s="75">
        <f>'Am20-10yr-2X$'!AO$53</f>
        <v>4.9511777897536448E-15</v>
      </c>
    </row>
    <row r="5" spans="1:39" x14ac:dyDescent="0.25">
      <c r="C5" s="76" t="s">
        <v>74</v>
      </c>
      <c r="D5" s="77">
        <f>'Am20-10yr-1.2X$10'!F$53</f>
        <v>0</v>
      </c>
      <c r="E5" s="77">
        <f>'Am20-10yr-1.2X$10'!G$53</f>
        <v>28.966690873469382</v>
      </c>
      <c r="F5" s="77">
        <f>'Am20-10yr-1.2X$10'!H$53</f>
        <v>58.080014431346932</v>
      </c>
      <c r="G5" s="77">
        <f>'Am20-10yr-1.2X$10'!I$53</f>
        <v>87.349664929606504</v>
      </c>
      <c r="H5" s="77">
        <f>'Am20-10yr-1.2X$10'!J$53</f>
        <v>116.78586871569894</v>
      </c>
      <c r="I5" s="77">
        <f>'Am20-10yr-1.2X$10'!K$53</f>
        <v>146.39941149940898</v>
      </c>
      <c r="J5" s="77">
        <f>'Am20-10yr-1.2X$10'!L$53</f>
        <v>175.28171392839184</v>
      </c>
      <c r="K5" s="77">
        <f>'Am20-10yr-1.2X$10'!M$53</f>
        <v>203.41815119555298</v>
      </c>
      <c r="L5" s="77">
        <f>'Am20-10yr-1.2X$10'!N$53</f>
        <v>230.79380599765594</v>
      </c>
      <c r="M5" s="77">
        <f>'Am20-10yr-1.2X$10'!O$53</f>
        <v>257.39346268539958</v>
      </c>
      <c r="N5" s="77">
        <f>'Am20-10yr-1.2X$10'!P$53</f>
        <v>283.20160129649673</v>
      </c>
      <c r="O5" s="77">
        <f>'Am20-10yr-1.2X$10'!Q$53</f>
        <v>291.13119146941443</v>
      </c>
      <c r="P5" s="77">
        <f>'Am20-10yr-1.2X$10'!R$53</f>
        <v>298.639371322736</v>
      </c>
      <c r="Q5" s="77">
        <f>'Am20-10yr-1.2X$10'!S$53</f>
        <v>305.72649144549814</v>
      </c>
      <c r="R5" s="77">
        <f>'Am20-10yr-1.2X$10'!T$53</f>
        <v>312.3933483038897</v>
      </c>
      <c r="S5" s="77">
        <f>'Am20-10yr-1.2X$10'!U$53</f>
        <v>318.64121526996752</v>
      </c>
      <c r="T5" s="77">
        <f>'Am20-10yr-1.2X$10'!V$53</f>
        <v>325.01403957536689</v>
      </c>
      <c r="U5" s="77">
        <f>'Am20-10yr-1.2X$10'!W$53</f>
        <v>331.51432036687424</v>
      </c>
      <c r="V5" s="77">
        <f>'Am20-10yr-1.2X$10'!X$53</f>
        <v>338.14460677421175</v>
      </c>
      <c r="W5" s="77">
        <f>'Am20-10yr-1.2X$10'!Y$53</f>
        <v>344.90749890969596</v>
      </c>
      <c r="X5" s="77">
        <f>'Am20-10yr-1.2X$10'!Z$53</f>
        <v>351.8056488878899</v>
      </c>
      <c r="Y5" s="77">
        <f>'Am20-10yr-1.2X$10'!AA$53</f>
        <v>311.19002747362742</v>
      </c>
      <c r="Z5" s="77">
        <f>'Am20-10yr-1.2X$10'!AB$53</f>
        <v>271.7189646248749</v>
      </c>
      <c r="AA5" s="77">
        <f>'Am20-10yr-1.2X$10'!AC$53</f>
        <v>233.41535151294266</v>
      </c>
      <c r="AB5" s="77">
        <f>'Am20-10yr-1.2X$10'!AD$53</f>
        <v>196.30253713256698</v>
      </c>
      <c r="AC5" s="77">
        <f>'Am20-10yr-1.2X$10'!AE$53</f>
        <v>160.40433745837913</v>
      </c>
      <c r="AD5" s="77">
        <f>'Am20-10yr-1.2X$10'!AF$53</f>
        <v>125.74504478450277</v>
      </c>
      <c r="AE5" s="77">
        <f>'Am20-10yr-1.2X$10'!AG$53</f>
        <v>92.349437250944135</v>
      </c>
      <c r="AF5" s="77">
        <f>'Am20-10yr-1.2X$10'!AH$53</f>
        <v>60.242788560509631</v>
      </c>
      <c r="AG5" s="77">
        <f>'Am20-10yr-1.2X$10'!AI$53</f>
        <v>29.450877890061694</v>
      </c>
      <c r="AH5" s="77">
        <f>'Am20-10yr-1.2X$10'!AJ$53</f>
        <v>6.8821371277575657E-14</v>
      </c>
      <c r="AI5" s="77">
        <f>'Am20-10yr-1.2X$10'!AK$53</f>
        <v>6.8821371277575657E-14</v>
      </c>
      <c r="AJ5" s="77">
        <f>'Am20-10yr-1.2X$10'!AL$53</f>
        <v>6.8821371277575657E-14</v>
      </c>
      <c r="AK5" s="77">
        <f>'Am20-10yr-1.2X$10'!AM$53</f>
        <v>6.8821371277575657E-14</v>
      </c>
      <c r="AL5" s="77">
        <f>'Am20-10yr-1.2X$10'!AN$53</f>
        <v>6.8821371277575657E-14</v>
      </c>
      <c r="AM5" s="78">
        <f>'Am20-10yr-1.2X$10'!AO$53</f>
        <v>6.8821371277575657E-14</v>
      </c>
    </row>
    <row r="6" spans="1:39" x14ac:dyDescent="0.25">
      <c r="C6" s="76" t="s">
        <v>75</v>
      </c>
      <c r="D6" s="77">
        <f>'Am20-10yr-1.2X$5'!F$53</f>
        <v>0</v>
      </c>
      <c r="E6" s="77">
        <f>'Am20-10yr-1.2X$5'!G$53</f>
        <v>46.037890873469387</v>
      </c>
      <c r="F6" s="77">
        <f>'Am20-10yr-1.2X$5'!H$53</f>
        <v>91.820329343999987</v>
      </c>
      <c r="G6" s="77">
        <f>'Am20-10yr-1.2X$5'!I$53</f>
        <v>137.34018917039018</v>
      </c>
      <c r="H6" s="77">
        <f>'Am20-10yr-1.2X$5'!J$53</f>
        <v>182.5901009276003</v>
      </c>
      <c r="I6" s="77">
        <f>'Am20-10yr-1.2X$5'!K$53</f>
        <v>227.56244166093057</v>
      </c>
      <c r="J6" s="77">
        <f>'Am20-10yr-1.2X$5'!L$53</f>
        <v>236.64480678812473</v>
      </c>
      <c r="K6" s="77">
        <f>'Am20-10yr-1.2X$5'!M$53</f>
        <v>244.74881497175383</v>
      </c>
      <c r="L6" s="77">
        <f>'Am20-10yr-1.2X$5'!N$53</f>
        <v>251.87245666380377</v>
      </c>
      <c r="M6" s="77">
        <f>'Am20-10yr-1.2X$5'!O$53</f>
        <v>258.01455985604298</v>
      </c>
      <c r="N6" s="77">
        <f>'Am20-10yr-1.2X$5'!P$53</f>
        <v>263.17485105316382</v>
      </c>
      <c r="O6" s="77">
        <f>'Am20-10yr-1.2X$5'!Q$53</f>
        <v>268.43834807422706</v>
      </c>
      <c r="P6" s="77">
        <f>'Am20-10yr-1.2X$5'!R$53</f>
        <v>273.80711503571166</v>
      </c>
      <c r="Q6" s="77">
        <f>'Am20-10yr-1.2X$5'!S$53</f>
        <v>279.28325733642595</v>
      </c>
      <c r="R6" s="77">
        <f>'Am20-10yr-1.2X$5'!T$53</f>
        <v>284.86892248315445</v>
      </c>
      <c r="S6" s="77">
        <f>'Am20-10yr-1.2X$5'!U$53</f>
        <v>290.56630093281757</v>
      </c>
      <c r="T6" s="77">
        <f>'Am20-10yr-1.2X$5'!V$53</f>
        <v>296.37762695147393</v>
      </c>
      <c r="U6" s="77">
        <f>'Am20-10yr-1.2X$5'!W$53</f>
        <v>302.30517949050341</v>
      </c>
      <c r="V6" s="77">
        <f>'Am20-10yr-1.2X$5'!X$53</f>
        <v>308.35128308031346</v>
      </c>
      <c r="W6" s="77">
        <f>'Am20-10yr-1.2X$5'!Y$53</f>
        <v>314.51830874191972</v>
      </c>
      <c r="X6" s="77">
        <f>'Am20-10yr-1.2X$5'!Z$53</f>
        <v>320.80867491675815</v>
      </c>
      <c r="Y6" s="77">
        <f>'Am20-10yr-1.2X$5'!AA$53</f>
        <v>251.49008956900539</v>
      </c>
      <c r="Z6" s="77">
        <f>'Am20-10yr-1.2X$5'!AB$53</f>
        <v>184.69887450188813</v>
      </c>
      <c r="AA6" s="77">
        <f>'Am20-10yr-1.2X$5'!AC$53</f>
        <v>120.48557712101912</v>
      </c>
      <c r="AB6" s="77">
        <f>'Am20-10yr-1.2X$5'!AD$53</f>
        <v>58.901755780123246</v>
      </c>
      <c r="AC6" s="77">
        <f>'Am20-10yr-1.2X$5'!AE$53</f>
        <v>-4.9511777897536448E-15</v>
      </c>
      <c r="AD6" s="77">
        <f>'Am20-10yr-1.2X$5'!AF$53</f>
        <v>-4.9511777897536448E-15</v>
      </c>
      <c r="AE6" s="77">
        <f>'Am20-10yr-1.2X$5'!AG$53</f>
        <v>-4.9511777897536448E-15</v>
      </c>
      <c r="AF6" s="77">
        <f>'Am20-10yr-1.2X$5'!AH$53</f>
        <v>-4.9511777897536448E-15</v>
      </c>
      <c r="AG6" s="77">
        <f>'Am20-10yr-1.2X$5'!AI$53</f>
        <v>-4.9511777897536448E-15</v>
      </c>
      <c r="AH6" s="77">
        <f>'Am20-10yr-1.2X$5'!AJ$53</f>
        <v>-4.9511777897536448E-15</v>
      </c>
      <c r="AI6" s="77">
        <f>'Am20-10yr-1.2X$5'!AK$53</f>
        <v>-4.9511777897536448E-15</v>
      </c>
      <c r="AJ6" s="77">
        <f>'Am20-10yr-1.2X$5'!AL$53</f>
        <v>-4.9511777897536448E-15</v>
      </c>
      <c r="AK6" s="77">
        <f>'Am20-10yr-1.2X$5'!AM$53</f>
        <v>-4.9511777897536448E-15</v>
      </c>
      <c r="AL6" s="77">
        <f>'Am20-10yr-1.2X$5'!AN$53</f>
        <v>-4.9511777897536448E-15</v>
      </c>
      <c r="AM6" s="78">
        <f>'Am20-10yr-1.2X$5'!AO$53</f>
        <v>-4.9511777897536448E-15</v>
      </c>
    </row>
    <row r="7" spans="1:39" x14ac:dyDescent="0.25">
      <c r="C7" s="76" t="s">
        <v>76</v>
      </c>
      <c r="D7" s="77">
        <f>'Am20-10yr-1.2X$16'!F$53</f>
        <v>0</v>
      </c>
      <c r="E7" s="77">
        <f>'Am20-10yr-1.2X$16'!G$53</f>
        <v>22.564990873469384</v>
      </c>
      <c r="F7" s="77">
        <f>'Am20-10yr-1.2X$16'!H$53</f>
        <v>45.427396339102032</v>
      </c>
      <c r="G7" s="77">
        <f>'Am20-10yr-1.2X$16'!I$53</f>
        <v>68.603218339312647</v>
      </c>
      <c r="H7" s="77">
        <f>'Am20-10yr-1.2X$16'!J$53</f>
        <v>92.10928163623592</v>
      </c>
      <c r="I7" s="77">
        <f>'Am20-10yr-1.2X$16'!K$53</f>
        <v>115.96327518883837</v>
      </c>
      <c r="J7" s="77">
        <f>'Am20-10yr-1.2X$16'!L$53</f>
        <v>139.46715410599202</v>
      </c>
      <c r="K7" s="77">
        <f>'Am20-10yr-1.2X$16'!M$53</f>
        <v>162.61391609498784</v>
      </c>
      <c r="L7" s="77">
        <f>'Am20-10yr-1.2X$16'!N$53</f>
        <v>185.39641881726274</v>
      </c>
      <c r="M7" s="77">
        <f>'Am20-10yr-1.2X$16'!O$53</f>
        <v>207.80737708748225</v>
      </c>
      <c r="N7" s="77">
        <f>'Am20-10yr-1.2X$16'!P$53</f>
        <v>229.83936001660533</v>
      </c>
      <c r="O7" s="77">
        <f>'Am20-10yr-1.2X$16'!Q$53</f>
        <v>251.48478809780997</v>
      </c>
      <c r="P7" s="77">
        <f>'Am20-10yr-1.2X$16'!R$53</f>
        <v>272.73593023413781</v>
      </c>
      <c r="Q7" s="77">
        <f>'Am20-10yr-1.2X$16'!S$53</f>
        <v>293.58490070669143</v>
      </c>
      <c r="R7" s="77">
        <f>'Am20-10yr-1.2X$16'!T$53</f>
        <v>314.02365608219515</v>
      </c>
      <c r="S7" s="77">
        <f>'Am20-10yr-1.2X$16'!U$53</f>
        <v>334.04399205870811</v>
      </c>
      <c r="T7" s="77">
        <f>'Am20-10yr-1.2X$16'!V$53</f>
        <v>353.6375402482505</v>
      </c>
      <c r="U7" s="77">
        <f>'Am20-10yr-1.2X$16'!W$53</f>
        <v>362.12626489508284</v>
      </c>
      <c r="V7" s="77">
        <f>'Am20-10yr-1.2X$16'!X$53</f>
        <v>370.42226270794282</v>
      </c>
      <c r="W7" s="77">
        <f>'Am20-10yr-1.2X$16'!Y$53</f>
        <v>378.5271658972938</v>
      </c>
      <c r="X7" s="77">
        <f>'Am20-10yr-1.2X$16'!Z$53</f>
        <v>386.44291360866572</v>
      </c>
      <c r="Y7" s="77">
        <f>'Am20-10yr-1.2X$16'!AA$53</f>
        <v>357.05117165909405</v>
      </c>
      <c r="Z7" s="77">
        <f>'Am20-10yr-1.2X$16'!AB$53</f>
        <v>328.29463924165304</v>
      </c>
      <c r="AA7" s="77">
        <f>'Am20-10yr-1.2X$16'!AC$53</f>
        <v>300.18602054698516</v>
      </c>
      <c r="AB7" s="77">
        <f>'Am20-10yr-1.2X$16'!AD$53</f>
        <v>272.73827384954609</v>
      </c>
      <c r="AC7" s="77">
        <f>'Am20-10yr-1.2X$16'!AE$53</f>
        <v>245.96461658928024</v>
      </c>
      <c r="AD7" s="77">
        <f>'Am20-10yr-1.2X$16'!AF$53</f>
        <v>219.87853055493113</v>
      </c>
      <c r="AE7" s="77">
        <f>'Am20-10yr-1.2X$16'!AG$53</f>
        <v>194.49376717101705</v>
      </c>
      <c r="AF7" s="77">
        <f>'Am20-10yr-1.2X$16'!AH$53</f>
        <v>169.82435289054675</v>
      </c>
      <c r="AG7" s="77">
        <f>'Am20-10yr-1.2X$16'!AI$53</f>
        <v>145.88459469558904</v>
      </c>
      <c r="AH7" s="77">
        <f>'Am20-10yr-1.2X$16'!AJ$53</f>
        <v>122.68908570785428</v>
      </c>
      <c r="AI7" s="77">
        <f>'Am20-10yr-1.2X$16'!AK$53</f>
        <v>100.25271091148687</v>
      </c>
      <c r="AJ7" s="77">
        <f>'Am20-10yr-1.2X$16'!AL$53</f>
        <v>78.590652990314112</v>
      </c>
      <c r="AK7" s="77">
        <f>'Am20-10yr-1.2X$16'!AM$53</f>
        <v>57.718398281839995</v>
      </c>
      <c r="AL7" s="77">
        <f>'Am20-10yr-1.2X$16'!AN$53</f>
        <v>37.651742850318421</v>
      </c>
      <c r="AM7" s="78">
        <f>'Am20-10yr-1.2X$16'!AO$53</f>
        <v>18.406798681288464</v>
      </c>
    </row>
    <row r="8" spans="1:39" x14ac:dyDescent="0.25">
      <c r="C8" s="79" t="s">
        <v>72</v>
      </c>
      <c r="D8" s="80">
        <f>'Xp20'!F$53</f>
        <v>142.26</v>
      </c>
      <c r="E8" s="80">
        <f>'Xp20'!G$53</f>
        <v>148.82220000000001</v>
      </c>
      <c r="F8" s="80">
        <f>'Xp20'!H$53</f>
        <v>155.701494</v>
      </c>
      <c r="G8" s="80">
        <f>'Xp20'!I$53</f>
        <v>162.91351700000001</v>
      </c>
      <c r="H8" s="80">
        <f>'Xp20'!J$53</f>
        <v>170.47468000000001</v>
      </c>
      <c r="I8" s="80">
        <f>'Xp20'!K$53</f>
        <v>173.8841736</v>
      </c>
      <c r="J8" s="80">
        <f>'Xp20'!L$53</f>
        <v>177.36185707199999</v>
      </c>
      <c r="K8" s="80">
        <f>'Xp20'!M$53</f>
        <v>180.90909421344</v>
      </c>
      <c r="L8" s="80">
        <f>'Xp20'!N$53</f>
        <v>184.52727609770881</v>
      </c>
      <c r="M8" s="80">
        <f>'Xp20'!O$53</f>
        <v>188.217821619663</v>
      </c>
      <c r="N8" s="80">
        <f>'Xp20'!P$53</f>
        <v>191.98217805205627</v>
      </c>
      <c r="O8" s="80">
        <f>'Xp20'!Q$53</f>
        <v>195.8218216130974</v>
      </c>
      <c r="P8" s="80">
        <f>'Xp20'!R$53</f>
        <v>199.73825804535934</v>
      </c>
      <c r="Q8" s="80">
        <f>'Xp20'!S$53</f>
        <v>203.73302320626652</v>
      </c>
      <c r="R8" s="80">
        <f>'Xp20'!T$53</f>
        <v>207.80768367039187</v>
      </c>
      <c r="S8" s="80">
        <f>'Xp20'!U$53</f>
        <v>211.9638373437997</v>
      </c>
      <c r="T8" s="80">
        <f>'Xp20'!V$53</f>
        <v>216.20311409067568</v>
      </c>
      <c r="U8" s="80">
        <f>'Xp20'!W$53</f>
        <v>220.52717637248921</v>
      </c>
      <c r="V8" s="80">
        <f>'Xp20'!X$53</f>
        <v>224.937719899939</v>
      </c>
      <c r="W8" s="80">
        <f>'Xp20'!Y$53</f>
        <v>229.43647429793779</v>
      </c>
      <c r="X8" s="80">
        <f>'Xp20'!Z$53</f>
        <v>0</v>
      </c>
      <c r="Y8" s="80">
        <f>'Xp20'!AA$53</f>
        <v>0</v>
      </c>
      <c r="Z8" s="80">
        <f>'Xp20'!AB$53</f>
        <v>0</v>
      </c>
      <c r="AA8" s="80">
        <f>'Xp20'!AC$53</f>
        <v>0</v>
      </c>
      <c r="AB8" s="80">
        <f>'Xp20'!AD$53</f>
        <v>0</v>
      </c>
      <c r="AC8" s="80">
        <f>'Xp20'!AE$53</f>
        <v>0</v>
      </c>
      <c r="AD8" s="80">
        <f>'Xp20'!AF$53</f>
        <v>0</v>
      </c>
      <c r="AE8" s="80">
        <f>'Xp20'!AG$53</f>
        <v>0</v>
      </c>
      <c r="AF8" s="80">
        <f>'Xp20'!AH$53</f>
        <v>0</v>
      </c>
      <c r="AG8" s="80">
        <f>'Xp20'!AI$53</f>
        <v>0</v>
      </c>
      <c r="AH8" s="80">
        <f>'Xp20'!AJ$53</f>
        <v>0</v>
      </c>
      <c r="AI8" s="80">
        <f>'Xp20'!AK$53</f>
        <v>0</v>
      </c>
      <c r="AJ8" s="80">
        <f>'Xp20'!AL$53</f>
        <v>0</v>
      </c>
      <c r="AK8" s="80">
        <f>'Xp20'!AM$53</f>
        <v>0</v>
      </c>
      <c r="AL8" s="80">
        <f>'Xp20'!AN$53</f>
        <v>0</v>
      </c>
      <c r="AM8" s="81">
        <f>'Xp20'!AO$53</f>
        <v>0</v>
      </c>
    </row>
    <row r="9" spans="1:39" x14ac:dyDescent="0.25">
      <c r="C9" s="6" t="s">
        <v>119</v>
      </c>
      <c r="D9" s="83">
        <f t="shared" ref="D9:W9" si="0">D4/D$8</f>
        <v>0</v>
      </c>
      <c r="E9" s="83">
        <f t="shared" si="0"/>
        <v>0.32439930415253215</v>
      </c>
      <c r="F9" s="83">
        <f t="shared" si="0"/>
        <v>0.62170260262399857</v>
      </c>
      <c r="G9" s="83">
        <f t="shared" si="0"/>
        <v>0.89361998662564956</v>
      </c>
      <c r="H9" s="83">
        <f t="shared" si="0"/>
        <v>1.1417714028040109</v>
      </c>
      <c r="I9" s="83">
        <f t="shared" si="0"/>
        <v>1.4032272984600227</v>
      </c>
      <c r="J9" s="83">
        <f t="shared" si="0"/>
        <v>1.647119593262155</v>
      </c>
      <c r="K9" s="83">
        <f t="shared" si="0"/>
        <v>1.8740365345735135</v>
      </c>
      <c r="L9" s="83">
        <f t="shared" si="0"/>
        <v>2.0845500538670918</v>
      </c>
      <c r="M9" s="83">
        <f t="shared" si="0"/>
        <v>2.2792161804025985</v>
      </c>
      <c r="N9" s="83">
        <f t="shared" si="0"/>
        <v>2.458575444953595</v>
      </c>
      <c r="O9" s="83">
        <f t="shared" si="0"/>
        <v>2.4778579243722576</v>
      </c>
      <c r="P9" s="83">
        <f t="shared" si="0"/>
        <v>2.4919226311909726</v>
      </c>
      <c r="Q9" s="83">
        <f t="shared" si="0"/>
        <v>2.5010385866275739</v>
      </c>
      <c r="R9" s="83">
        <f t="shared" si="0"/>
        <v>2.5054683797558983</v>
      </c>
      <c r="S9" s="83">
        <f t="shared" si="0"/>
        <v>2.5054683797558979</v>
      </c>
      <c r="T9" s="83">
        <f t="shared" si="0"/>
        <v>2.5054683797558983</v>
      </c>
      <c r="U9" s="83">
        <f t="shared" si="0"/>
        <v>2.5054683797558979</v>
      </c>
      <c r="V9" s="83">
        <f t="shared" si="0"/>
        <v>2.5054683797558979</v>
      </c>
      <c r="W9" s="83">
        <f t="shared" si="0"/>
        <v>2.5054683797558974</v>
      </c>
      <c r="X9" s="83"/>
      <c r="Y9" s="83"/>
      <c r="Z9" s="83"/>
      <c r="AA9" s="83"/>
      <c r="AB9" s="83"/>
      <c r="AC9" s="83"/>
      <c r="AD9" s="83"/>
      <c r="AE9" s="83"/>
      <c r="AF9" s="83"/>
      <c r="AG9" s="83"/>
      <c r="AK9" s="6"/>
      <c r="AL9" s="6"/>
      <c r="AM9" s="6"/>
    </row>
    <row r="10" spans="1:39" x14ac:dyDescent="0.25">
      <c r="C10" s="6" t="s">
        <v>120</v>
      </c>
      <c r="D10" s="83">
        <f t="shared" ref="D10:W10" si="1">D5/D$8</f>
        <v>0</v>
      </c>
      <c r="E10" s="83">
        <f t="shared" si="1"/>
        <v>0.19463958249151928</v>
      </c>
      <c r="F10" s="83">
        <f t="shared" si="1"/>
        <v>0.37302156157439909</v>
      </c>
      <c r="G10" s="83">
        <f t="shared" si="1"/>
        <v>0.53617199197538956</v>
      </c>
      <c r="H10" s="83">
        <f t="shared" si="1"/>
        <v>0.68506284168240661</v>
      </c>
      <c r="I10" s="83">
        <f t="shared" si="1"/>
        <v>0.84193637907601382</v>
      </c>
      <c r="J10" s="83">
        <f t="shared" si="1"/>
        <v>0.98827175595729289</v>
      </c>
      <c r="K10" s="83">
        <f t="shared" si="1"/>
        <v>1.124421920744108</v>
      </c>
      <c r="L10" s="83">
        <f t="shared" si="1"/>
        <v>1.2507300323202548</v>
      </c>
      <c r="M10" s="83">
        <f t="shared" si="1"/>
        <v>1.3675297082415592</v>
      </c>
      <c r="N10" s="83">
        <f t="shared" si="1"/>
        <v>1.475145266972157</v>
      </c>
      <c r="O10" s="83">
        <f t="shared" si="1"/>
        <v>1.4867147546233548</v>
      </c>
      <c r="P10" s="83">
        <f t="shared" si="1"/>
        <v>1.4951535787145835</v>
      </c>
      <c r="Q10" s="83">
        <f t="shared" si="1"/>
        <v>1.5006231519765445</v>
      </c>
      <c r="R10" s="83">
        <f t="shared" si="1"/>
        <v>1.5032810278535387</v>
      </c>
      <c r="S10" s="83">
        <f t="shared" si="1"/>
        <v>1.5032810278535389</v>
      </c>
      <c r="T10" s="83">
        <f t="shared" si="1"/>
        <v>1.5032810278535389</v>
      </c>
      <c r="U10" s="83">
        <f t="shared" si="1"/>
        <v>1.5032810278535389</v>
      </c>
      <c r="V10" s="83">
        <f t="shared" si="1"/>
        <v>1.5032810278535391</v>
      </c>
      <c r="W10" s="83">
        <f t="shared" si="1"/>
        <v>1.5032810278535389</v>
      </c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K10" s="6"/>
      <c r="AL10" s="6"/>
      <c r="AM10" s="6"/>
    </row>
    <row r="11" spans="1:39" x14ac:dyDescent="0.25">
      <c r="C11" s="6" t="s">
        <v>121</v>
      </c>
      <c r="D11" s="83">
        <f t="shared" ref="D11:W11" si="2">D6/D$8</f>
        <v>0</v>
      </c>
      <c r="E11" s="83">
        <f t="shared" si="2"/>
        <v>0.30934827514624419</v>
      </c>
      <c r="F11" s="83">
        <f t="shared" si="2"/>
        <v>0.58972028453368586</v>
      </c>
      <c r="G11" s="83">
        <f t="shared" si="2"/>
        <v>0.84302513198085438</v>
      </c>
      <c r="H11" s="83">
        <f t="shared" si="2"/>
        <v>1.0710687412793518</v>
      </c>
      <c r="I11" s="83">
        <f t="shared" si="2"/>
        <v>1.3087012863195422</v>
      </c>
      <c r="J11" s="83">
        <f t="shared" si="2"/>
        <v>1.3342485847566359</v>
      </c>
      <c r="K11" s="83">
        <f t="shared" si="2"/>
        <v>1.3528828721180512</v>
      </c>
      <c r="L11" s="83">
        <f t="shared" si="2"/>
        <v>1.3649605737985051</v>
      </c>
      <c r="M11" s="83">
        <f t="shared" si="2"/>
        <v>1.3708295932646601</v>
      </c>
      <c r="N11" s="83">
        <f t="shared" si="2"/>
        <v>1.3708295932646599</v>
      </c>
      <c r="O11" s="83">
        <f t="shared" si="2"/>
        <v>1.3708295932646597</v>
      </c>
      <c r="P11" s="83">
        <f t="shared" si="2"/>
        <v>1.3708295932646601</v>
      </c>
      <c r="Q11" s="83">
        <f t="shared" si="2"/>
        <v>1.3708295932646604</v>
      </c>
      <c r="R11" s="83">
        <f t="shared" si="2"/>
        <v>1.3708295932646601</v>
      </c>
      <c r="S11" s="83">
        <f t="shared" si="2"/>
        <v>1.3708295932646604</v>
      </c>
      <c r="T11" s="83">
        <f t="shared" si="2"/>
        <v>1.3708295932646604</v>
      </c>
      <c r="U11" s="83">
        <f t="shared" si="2"/>
        <v>1.3708295932646604</v>
      </c>
      <c r="V11" s="83">
        <f t="shared" si="2"/>
        <v>1.3708295932646604</v>
      </c>
      <c r="W11" s="83">
        <f t="shared" si="2"/>
        <v>1.3708295932646601</v>
      </c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K11" s="6"/>
      <c r="AL11" s="6"/>
      <c r="AM11" s="6"/>
    </row>
    <row r="12" spans="1:39" x14ac:dyDescent="0.25">
      <c r="C12" s="6" t="s">
        <v>122</v>
      </c>
      <c r="D12" s="83">
        <f t="shared" ref="D12:W12" si="3">D7/D$8</f>
        <v>0</v>
      </c>
      <c r="E12" s="83">
        <f t="shared" si="3"/>
        <v>0.15162382274599745</v>
      </c>
      <c r="F12" s="83">
        <f t="shared" si="3"/>
        <v>0.29175954046466651</v>
      </c>
      <c r="G12" s="83">
        <f t="shared" si="3"/>
        <v>0.42110206447334042</v>
      </c>
      <c r="H12" s="83">
        <f t="shared" si="3"/>
        <v>0.54031062933355212</v>
      </c>
      <c r="I12" s="83">
        <f t="shared" si="3"/>
        <v>0.66689953885969044</v>
      </c>
      <c r="J12" s="83">
        <f t="shared" si="3"/>
        <v>0.78634243240571944</v>
      </c>
      <c r="K12" s="83">
        <f t="shared" si="3"/>
        <v>0.89887087656927211</v>
      </c>
      <c r="L12" s="83">
        <f t="shared" si="3"/>
        <v>1.0047101043159263</v>
      </c>
      <c r="M12" s="83">
        <f t="shared" si="3"/>
        <v>1.1040791743270966</v>
      </c>
      <c r="N12" s="83">
        <f t="shared" si="3"/>
        <v>1.1971911265340682</v>
      </c>
      <c r="O12" s="83">
        <f t="shared" si="3"/>
        <v>1.2842531339264673</v>
      </c>
      <c r="P12" s="83">
        <f t="shared" si="3"/>
        <v>1.3654666507214714</v>
      </c>
      <c r="Q12" s="83">
        <f t="shared" si="3"/>
        <v>1.4410275569781128</v>
      </c>
      <c r="R12" s="83">
        <f t="shared" si="3"/>
        <v>1.5111262997391119</v>
      </c>
      <c r="S12" s="83">
        <f t="shared" si="3"/>
        <v>1.5759480307808245</v>
      </c>
      <c r="T12" s="83">
        <f t="shared" si="3"/>
        <v>1.6356727410500422</v>
      </c>
      <c r="U12" s="83">
        <f t="shared" si="3"/>
        <v>1.6420935997630546</v>
      </c>
      <c r="V12" s="83">
        <f t="shared" si="3"/>
        <v>1.6467769961957512</v>
      </c>
      <c r="W12" s="83">
        <f t="shared" si="3"/>
        <v>1.6498125115266211</v>
      </c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K12" s="6"/>
      <c r="AL12" s="6"/>
      <c r="AM12" s="6"/>
    </row>
    <row r="13" spans="1:39" x14ac:dyDescent="0.25">
      <c r="B13" s="65" t="s">
        <v>66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K13" s="6"/>
      <c r="AL13" s="6"/>
      <c r="AM13" s="6"/>
    </row>
    <row r="14" spans="1:39" x14ac:dyDescent="0.25">
      <c r="C14" s="73" t="s">
        <v>63</v>
      </c>
      <c r="D14" s="74">
        <f>'Am20-10yr-2X$'!F$56</f>
        <v>284.52</v>
      </c>
      <c r="E14" s="74">
        <f>'Am20-10yr-2X$'!G$56</f>
        <v>553.7124</v>
      </c>
      <c r="F14" s="74">
        <f>'Am20-10yr-2X$'!H$56</f>
        <v>806.8989479999999</v>
      </c>
      <c r="G14" s="74">
        <f>'Am20-10yr-2X$'!I$56</f>
        <v>1043.3692432</v>
      </c>
      <c r="H14" s="74">
        <f>'Am20-10yr-2X$'!J$56</f>
        <v>1262.3791610000001</v>
      </c>
      <c r="I14" s="74">
        <f>'Am20-10yr-2X$'!K$56</f>
        <v>1454.1131300000002</v>
      </c>
      <c r="J14" s="74">
        <f>'Am20-10yr-2X$'!L$56</f>
        <v>1618.0256312240003</v>
      </c>
      <c r="K14" s="74">
        <f>'Am20-10yr-2X$'!M$56</f>
        <v>1753.5602353164802</v>
      </c>
      <c r="L14" s="74">
        <f>'Am20-10yr-2X$'!N$56</f>
        <v>1860.1493843348096</v>
      </c>
      <c r="M14" s="74">
        <f>'Am20-10yr-2X$'!O$56</f>
        <v>1937.2141691775057</v>
      </c>
      <c r="N14" s="74">
        <f>'Am20-10yr-2X$'!P$56</f>
        <v>1984.1641025610556</v>
      </c>
      <c r="O14" s="74">
        <f>'Am20-10yr-2X$'!Q$56</f>
        <v>2028.8488874562768</v>
      </c>
      <c r="P14" s="74">
        <f>'Am20-10yr-2X$'!R$56</f>
        <v>2071.9666208934023</v>
      </c>
      <c r="Q14" s="74">
        <f>'Am20-10yr-2X$'!S$56</f>
        <v>2114.2665318432705</v>
      </c>
      <c r="R14" s="74">
        <f>'Am20-10yr-2X$'!T$56</f>
        <v>2156.5518624801362</v>
      </c>
      <c r="S14" s="74">
        <f>'Am20-10yr-2X$'!U$56</f>
        <v>2199.6828997297389</v>
      </c>
      <c r="T14" s="74">
        <f>'Am20-10yr-2X$'!V$56</f>
        <v>2243.6765577243336</v>
      </c>
      <c r="U14" s="74">
        <f>'Am20-10yr-2X$'!W$56</f>
        <v>2288.5500888788206</v>
      </c>
      <c r="V14" s="74">
        <f>'Am20-10yr-2X$'!X$56</f>
        <v>2334.3210906563968</v>
      </c>
      <c r="W14" s="74">
        <f>'Am20-10yr-2X$'!Y$56</f>
        <v>2381.007512469525</v>
      </c>
      <c r="X14" s="74">
        <f>'Am20-10yr-2X$'!Z$56</f>
        <v>1960.5772551511225</v>
      </c>
      <c r="Y14" s="74">
        <f>'Am20-10yr-2X$'!AA$56</f>
        <v>1578.5434334431311</v>
      </c>
      <c r="Z14" s="74">
        <f>'Am20-10yr-2X$'!AB$56</f>
        <v>1235.6739760577593</v>
      </c>
      <c r="AA14" s="74">
        <f>'Am20-10yr-2X$'!AC$56</f>
        <v>932.75217028145948</v>
      </c>
      <c r="AB14" s="74">
        <f>'Am20-10yr-2X$'!AD$56</f>
        <v>670.57696914641281</v>
      </c>
      <c r="AC14" s="74">
        <f>'Am20-10yr-2X$'!AE$56</f>
        <v>449.96330474544453</v>
      </c>
      <c r="AD14" s="74">
        <f>'Am20-10yr-2X$'!AF$56</f>
        <v>271.74240781323618</v>
      </c>
      <c r="AE14" s="74">
        <f>'Am20-10yr-2X$'!AG$56</f>
        <v>136.76213369916297</v>
      </c>
      <c r="AF14" s="74">
        <f>'Am20-10yr-2X$'!AH$56</f>
        <v>45.887294859587627</v>
      </c>
      <c r="AG14" s="74">
        <f>'Am20-10yr-2X$'!AI$56</f>
        <v>7.1054273576010019E-14</v>
      </c>
      <c r="AH14" s="74">
        <f>'Am20-10yr-2X$'!AJ$56</f>
        <v>7.1054273576010019E-14</v>
      </c>
      <c r="AI14" s="74">
        <f>'Am20-10yr-2X$'!AK$56</f>
        <v>7.1054273576010019E-14</v>
      </c>
      <c r="AJ14" s="74">
        <f>'Am20-10yr-2X$'!AL$56</f>
        <v>7.1054273576010019E-14</v>
      </c>
      <c r="AK14" s="74">
        <f>'Am20-10yr-2X$'!AM$56</f>
        <v>7.1054273576010019E-14</v>
      </c>
      <c r="AL14" s="74">
        <f>'Am20-10yr-2X$'!AN$56</f>
        <v>7.1054273576010019E-14</v>
      </c>
      <c r="AM14" s="75">
        <f>'Am20-10yr-2X$'!AO$56</f>
        <v>7.1054273576010019E-14</v>
      </c>
    </row>
    <row r="15" spans="1:39" x14ac:dyDescent="0.25">
      <c r="C15" s="76" t="s">
        <v>60</v>
      </c>
      <c r="D15" s="77">
        <f>'Am20-10yr-1.2X$10'!F$56</f>
        <v>170.71199999999999</v>
      </c>
      <c r="E15" s="77">
        <f>'Am20-10yr-1.2X$10'!G$56</f>
        <v>332.22744</v>
      </c>
      <c r="F15" s="77">
        <f>'Am20-10yr-1.2X$10'!H$56</f>
        <v>484.1393688</v>
      </c>
      <c r="G15" s="77">
        <f>'Am20-10yr-1.2X$10'!I$56</f>
        <v>626.02154591999999</v>
      </c>
      <c r="H15" s="77">
        <f>'Am20-10yr-1.2X$10'!J$56</f>
        <v>757.42749660000004</v>
      </c>
      <c r="I15" s="77">
        <f>'Am20-10yr-1.2X$10'!K$56</f>
        <v>872.46787800000004</v>
      </c>
      <c r="J15" s="77">
        <f>'Am20-10yr-1.2X$10'!L$56</f>
        <v>970.81537873440016</v>
      </c>
      <c r="K15" s="77">
        <f>'Am20-10yr-1.2X$10'!M$56</f>
        <v>1052.1361411898881</v>
      </c>
      <c r="L15" s="77">
        <f>'Am20-10yr-1.2X$10'!N$56</f>
        <v>1116.0896306008858</v>
      </c>
      <c r="M15" s="77">
        <f>'Am20-10yr-1.2X$10'!O$56</f>
        <v>1162.3285015065037</v>
      </c>
      <c r="N15" s="77">
        <f>'Am20-10yr-1.2X$10'!P$56</f>
        <v>1190.4984615366336</v>
      </c>
      <c r="O15" s="77">
        <f>'Am20-10yr-1.2X$10'!Q$56</f>
        <v>1217.3093324737663</v>
      </c>
      <c r="P15" s="77">
        <f>'Am20-10yr-1.2X$10'!R$56</f>
        <v>1243.1799725360418</v>
      </c>
      <c r="Q15" s="77">
        <f>'Am20-10yr-1.2X$10'!S$56</f>
        <v>1268.5599191059628</v>
      </c>
      <c r="R15" s="77">
        <f>'Am20-10yr-1.2X$10'!T$56</f>
        <v>1293.9311174880822</v>
      </c>
      <c r="S15" s="77">
        <f>'Am20-10yr-1.2X$10'!U$56</f>
        <v>1319.8097398378441</v>
      </c>
      <c r="T15" s="77">
        <f>'Am20-10yr-1.2X$10'!V$56</f>
        <v>1346.2059346346011</v>
      </c>
      <c r="U15" s="77">
        <f>'Am20-10yr-1.2X$10'!W$56</f>
        <v>1373.1300533272931</v>
      </c>
      <c r="V15" s="77">
        <f>'Am20-10yr-1.2X$10'!X$56</f>
        <v>1400.592654393839</v>
      </c>
      <c r="W15" s="77">
        <f>'Am20-10yr-1.2X$10'!Y$56</f>
        <v>1428.6045074817159</v>
      </c>
      <c r="X15" s="77">
        <f>'Am20-10yr-1.2X$10'!Z$56</f>
        <v>1176.3463530906745</v>
      </c>
      <c r="Y15" s="77">
        <f>'Am20-10yr-1.2X$10'!AA$56</f>
        <v>947.12606006587976</v>
      </c>
      <c r="Z15" s="77">
        <f>'Am20-10yr-1.2X$10'!AB$56</f>
        <v>741.40438563465659</v>
      </c>
      <c r="AA15" s="77">
        <f>'Am20-10yr-1.2X$10'!AC$56</f>
        <v>559.65130216887655</v>
      </c>
      <c r="AB15" s="77">
        <f>'Am20-10yr-1.2X$10'!AD$56</f>
        <v>402.34618148784858</v>
      </c>
      <c r="AC15" s="77">
        <f>'Am20-10yr-1.2X$10'!AE$56</f>
        <v>269.97798284726764</v>
      </c>
      <c r="AD15" s="77">
        <f>'Am20-10yr-1.2X$10'!AF$56</f>
        <v>163.04544468794265</v>
      </c>
      <c r="AE15" s="77">
        <f>'Am20-10yr-1.2X$10'!AG$56</f>
        <v>82.057280219498736</v>
      </c>
      <c r="AF15" s="77">
        <f>'Am20-10yr-1.2X$10'!AH$56</f>
        <v>27.532376915753524</v>
      </c>
      <c r="AG15" s="77">
        <f>'Am20-10yr-1.2X$10'!AI$56</f>
        <v>9.8765440270653926E-13</v>
      </c>
      <c r="AH15" s="77">
        <f>'Am20-10yr-1.2X$10'!AJ$56</f>
        <v>9.8765440270653926E-13</v>
      </c>
      <c r="AI15" s="77">
        <f>'Am20-10yr-1.2X$10'!AK$56</f>
        <v>9.8765440270653926E-13</v>
      </c>
      <c r="AJ15" s="77">
        <f>'Am20-10yr-1.2X$10'!AL$56</f>
        <v>9.8765440270653926E-13</v>
      </c>
      <c r="AK15" s="77">
        <f>'Am20-10yr-1.2X$10'!AM$56</f>
        <v>9.8765440270653926E-13</v>
      </c>
      <c r="AL15" s="77">
        <f>'Am20-10yr-1.2X$10'!AN$56</f>
        <v>9.8765440270653926E-13</v>
      </c>
      <c r="AM15" s="78">
        <f>'Am20-10yr-1.2X$10'!AO$56</f>
        <v>9.8765440270653926E-13</v>
      </c>
    </row>
    <row r="16" spans="1:39" x14ac:dyDescent="0.25">
      <c r="C16" s="76" t="s">
        <v>61</v>
      </c>
      <c r="D16" s="77">
        <f>'Am20-10yr-1.2X$5'!F$56</f>
        <v>170.71199999999999</v>
      </c>
      <c r="E16" s="77">
        <f>'Am20-10yr-1.2X$5'!G$56</f>
        <v>315.15623999999997</v>
      </c>
      <c r="F16" s="77">
        <f>'Am20-10yr-1.2X$5'!H$56</f>
        <v>432.1383047999999</v>
      </c>
      <c r="G16" s="77">
        <f>'Am20-10yr-1.2X$5'!I$56</f>
        <v>520.40643863999992</v>
      </c>
      <c r="H16" s="77">
        <f>'Am20-10yr-1.2X$5'!J$56</f>
        <v>578.6487239999999</v>
      </c>
      <c r="I16" s="77">
        <f>'Am20-10yr-1.2X$5'!K$56</f>
        <v>600.06847847999984</v>
      </c>
      <c r="J16" s="77">
        <f>'Am20-10yr-1.2X$5'!L$56</f>
        <v>618.07165146239981</v>
      </c>
      <c r="K16" s="77">
        <f>'Am20-10yr-1.2X$5'!M$56</f>
        <v>633.48199131724778</v>
      </c>
      <c r="L16" s="77">
        <f>'Am20-10yr-1.2X$5'!N$56</f>
        <v>647.18432538199272</v>
      </c>
      <c r="M16" s="77">
        <f>'Am20-10yr-1.2X$5'!O$56</f>
        <v>660.1280118896326</v>
      </c>
      <c r="N16" s="77">
        <f>'Am20-10yr-1.2X$5'!P$56</f>
        <v>673.33057212742528</v>
      </c>
      <c r="O16" s="77">
        <f>'Am20-10yr-1.2X$5'!Q$56</f>
        <v>686.79718356997387</v>
      </c>
      <c r="P16" s="77">
        <f>'Am20-10yr-1.2X$5'!R$56</f>
        <v>700.53312724137345</v>
      </c>
      <c r="Q16" s="77">
        <f>'Am20-10yr-1.2X$5'!S$56</f>
        <v>714.54378978620093</v>
      </c>
      <c r="R16" s="77">
        <f>'Am20-10yr-1.2X$5'!T$56</f>
        <v>728.83466558192504</v>
      </c>
      <c r="S16" s="77">
        <f>'Am20-10yr-1.2X$5'!U$56</f>
        <v>743.4113588935636</v>
      </c>
      <c r="T16" s="77">
        <f>'Am20-10yr-1.2X$5'!V$56</f>
        <v>758.27958607143489</v>
      </c>
      <c r="U16" s="77">
        <f>'Am20-10yr-1.2X$5'!W$56</f>
        <v>773.44517779286355</v>
      </c>
      <c r="V16" s="77">
        <f>'Am20-10yr-1.2X$5'!X$56</f>
        <v>788.91408134872086</v>
      </c>
      <c r="W16" s="77">
        <f>'Am20-10yr-1.2X$5'!Y$56</f>
        <v>804.69236297569523</v>
      </c>
      <c r="X16" s="77">
        <f>'Am20-10yr-1.2X$5'!Z$56</f>
        <v>539.95596569453323</v>
      </c>
      <c r="Y16" s="77">
        <f>'Am20-10yr-1.2X$5'!AA$56</f>
        <v>326.09088937588325</v>
      </c>
      <c r="Z16" s="77">
        <f>'Am20-10yr-1.2X$5'!AB$56</f>
        <v>164.11456043899543</v>
      </c>
      <c r="AA16" s="77">
        <f>'Am20-10yr-1.2X$5'!AC$56</f>
        <v>55.064753831505001</v>
      </c>
      <c r="AB16" s="77">
        <f>'Am20-10yr-1.2X$5'!AD$56</f>
        <v>-7.1054273576010019E-14</v>
      </c>
      <c r="AC16" s="77">
        <f>'Am20-10yr-1.2X$5'!AE$56</f>
        <v>-7.1054273576010019E-14</v>
      </c>
      <c r="AD16" s="77">
        <f>'Am20-10yr-1.2X$5'!AF$56</f>
        <v>-7.1054273576010019E-14</v>
      </c>
      <c r="AE16" s="77">
        <f>'Am20-10yr-1.2X$5'!AG$56</f>
        <v>-7.1054273576010019E-14</v>
      </c>
      <c r="AF16" s="77">
        <f>'Am20-10yr-1.2X$5'!AH$56</f>
        <v>-7.1054273576010019E-14</v>
      </c>
      <c r="AG16" s="77">
        <f>'Am20-10yr-1.2X$5'!AI$56</f>
        <v>-7.1054273576010019E-14</v>
      </c>
      <c r="AH16" s="77">
        <f>'Am20-10yr-1.2X$5'!AJ$56</f>
        <v>-7.1054273576010019E-14</v>
      </c>
      <c r="AI16" s="77">
        <f>'Am20-10yr-1.2X$5'!AK$56</f>
        <v>-7.1054273576010019E-14</v>
      </c>
      <c r="AJ16" s="77">
        <f>'Am20-10yr-1.2X$5'!AL$56</f>
        <v>-7.1054273576010019E-14</v>
      </c>
      <c r="AK16" s="77">
        <f>'Am20-10yr-1.2X$5'!AM$56</f>
        <v>-7.1054273576010019E-14</v>
      </c>
      <c r="AL16" s="77">
        <f>'Am20-10yr-1.2X$5'!AN$56</f>
        <v>-7.1054273576010019E-14</v>
      </c>
      <c r="AM16" s="78">
        <f>'Am20-10yr-1.2X$5'!AO$56</f>
        <v>-7.1054273576010019E-14</v>
      </c>
    </row>
    <row r="17" spans="2:39" x14ac:dyDescent="0.25">
      <c r="C17" s="76" t="s">
        <v>62</v>
      </c>
      <c r="D17" s="77">
        <f>'Am20-10yr-1.2X$16'!F$56</f>
        <v>170.71199999999999</v>
      </c>
      <c r="E17" s="77">
        <f>'Am20-10yr-1.2X$16'!G$56</f>
        <v>338.62914000000001</v>
      </c>
      <c r="F17" s="77">
        <f>'Am20-10yr-1.2X$16'!H$56</f>
        <v>503.63976780000002</v>
      </c>
      <c r="G17" s="77">
        <f>'Am20-10yr-1.2X$16'!I$56</f>
        <v>665.62721114999999</v>
      </c>
      <c r="H17" s="77">
        <f>'Am20-10yr-1.2X$16'!J$56</f>
        <v>824.46953632500004</v>
      </c>
      <c r="I17" s="77">
        <f>'Am20-10yr-1.2X$16'!K$56</f>
        <v>974.6176528200001</v>
      </c>
      <c r="J17" s="77">
        <f>'Am20-10yr-1.2X$16'!L$56</f>
        <v>1115.8976764614001</v>
      </c>
      <c r="K17" s="77">
        <f>'Am20-10yr-1.2X$16'!M$56</f>
        <v>1248.132245392128</v>
      </c>
      <c r="L17" s="77">
        <f>'Am20-10yr-1.2X$16'!N$56</f>
        <v>1371.1404505179705</v>
      </c>
      <c r="M17" s="77">
        <f>'Am20-10yr-1.2X$16'!O$56</f>
        <v>1484.7377645628301</v>
      </c>
      <c r="N17" s="77">
        <f>'Am20-10yr-1.2X$16'!P$56</f>
        <v>1588.7359697050865</v>
      </c>
      <c r="O17" s="77">
        <f>'Am20-10yr-1.2X$16'!Q$56</f>
        <v>1682.9430837666882</v>
      </c>
      <c r="P17" s="77">
        <f>'Am20-10yr-1.2X$16'!R$56</f>
        <v>1767.163284926022</v>
      </c>
      <c r="Q17" s="77">
        <f>'Am20-10yr-1.2X$16'!S$56</f>
        <v>1841.1968349250424</v>
      </c>
      <c r="R17" s="77">
        <f>'Am20-10yr-1.2X$16'!T$56</f>
        <v>1904.840000740543</v>
      </c>
      <c r="S17" s="77">
        <f>'Am20-10yr-1.2X$16'!U$56</f>
        <v>1957.8849746888536</v>
      </c>
      <c r="T17" s="77">
        <f>'Am20-10yr-1.2X$16'!V$56</f>
        <v>2000.1197929326308</v>
      </c>
      <c r="U17" s="77">
        <f>'Am20-10yr-1.2X$16'!W$56</f>
        <v>2041.9977523577836</v>
      </c>
      <c r="V17" s="77">
        <f>'Am20-10yr-1.2X$16'!X$56</f>
        <v>2083.7904907879392</v>
      </c>
      <c r="W17" s="77">
        <f>'Am20-10yr-1.2X$16'!Y$56</f>
        <v>2125.7890175531984</v>
      </c>
      <c r="X17" s="77">
        <f>'Am20-10yr-1.2X$16'!Z$56</f>
        <v>1887.4745533635864</v>
      </c>
      <c r="Y17" s="77">
        <f>'Am20-10yr-1.2X$16'!AA$56</f>
        <v>1661.9456901739745</v>
      </c>
      <c r="Z17" s="77">
        <f>'Am20-10yr-1.2X$16'!AB$56</f>
        <v>1449.4581400043626</v>
      </c>
      <c r="AA17" s="77">
        <f>'Am20-10yr-1.2X$16'!AC$56</f>
        <v>1250.2727291151507</v>
      </c>
      <c r="AB17" s="77">
        <f>'Am20-10yr-1.2X$16'!AD$56</f>
        <v>1064.6555002919467</v>
      </c>
      <c r="AC17" s="77">
        <f>'Am20-10yr-1.2X$16'!AE$56</f>
        <v>892.87781717607106</v>
      </c>
      <c r="AD17" s="77">
        <f>'Am20-10yr-1.2X$16'!AF$56</f>
        <v>735.2164706816701</v>
      </c>
      <c r="AE17" s="77">
        <f>'Am20-10yr-1.2X$16'!AG$56</f>
        <v>591.95378754117337</v>
      </c>
      <c r="AF17" s="77">
        <f>'Am20-10yr-1.2X$16'!AH$56</f>
        <v>463.37774102165895</v>
      </c>
      <c r="AG17" s="77">
        <f>'Am20-10yr-1.2X$16'!AI$56</f>
        <v>349.78206385554648</v>
      </c>
      <c r="AH17" s="77">
        <f>'Am20-10yr-1.2X$16'!AJ$56</f>
        <v>251.46636342990399</v>
      </c>
      <c r="AI17" s="77">
        <f>'Am20-10yr-1.2X$16'!AK$56</f>
        <v>168.73623927954088</v>
      </c>
      <c r="AJ17" s="77">
        <f>'Am20-10yr-1.2X$16'!AL$56</f>
        <v>101.90340292996277</v>
      </c>
      <c r="AK17" s="77">
        <f>'Am20-10yr-1.2X$16'!AM$56</f>
        <v>51.285800137185319</v>
      </c>
      <c r="AL17" s="77">
        <f>'Am20-10yr-1.2X$16'!AN$56</f>
        <v>17.207735572344561</v>
      </c>
      <c r="AM17" s="78">
        <f>'Am20-10yr-1.2X$16'!AO$56</f>
        <v>-7.744915819785092E-13</v>
      </c>
    </row>
    <row r="18" spans="2:39" x14ac:dyDescent="0.25">
      <c r="C18" s="79" t="s">
        <v>64</v>
      </c>
      <c r="D18" s="80">
        <f>'Xp20'!F$56</f>
        <v>0</v>
      </c>
      <c r="E18" s="80">
        <f>'Xp20'!G$56</f>
        <v>0</v>
      </c>
      <c r="F18" s="80">
        <f>'Xp20'!H$56</f>
        <v>0</v>
      </c>
      <c r="G18" s="80">
        <f>'Xp20'!I$56</f>
        <v>0</v>
      </c>
      <c r="H18" s="80">
        <f>'Xp20'!J$56</f>
        <v>0</v>
      </c>
      <c r="I18" s="80">
        <f>'Xp20'!K$56</f>
        <v>0</v>
      </c>
      <c r="J18" s="80">
        <f>'Xp20'!L$56</f>
        <v>0</v>
      </c>
      <c r="K18" s="80">
        <f>'Xp20'!M$56</f>
        <v>0</v>
      </c>
      <c r="L18" s="80">
        <f>'Xp20'!N$56</f>
        <v>0</v>
      </c>
      <c r="M18" s="80">
        <f>'Xp20'!O$56</f>
        <v>0</v>
      </c>
      <c r="N18" s="80">
        <f>'Xp20'!P$56</f>
        <v>0</v>
      </c>
      <c r="O18" s="80">
        <f>'Xp20'!Q$56</f>
        <v>0</v>
      </c>
      <c r="P18" s="80">
        <f>'Xp20'!R$56</f>
        <v>0</v>
      </c>
      <c r="Q18" s="80">
        <f>'Xp20'!S$56</f>
        <v>0</v>
      </c>
      <c r="R18" s="80">
        <f>'Xp20'!T$56</f>
        <v>0</v>
      </c>
      <c r="S18" s="80">
        <f>'Xp20'!U$56</f>
        <v>0</v>
      </c>
      <c r="T18" s="80">
        <f>'Xp20'!V$56</f>
        <v>0</v>
      </c>
      <c r="U18" s="80">
        <f>'Xp20'!W$56</f>
        <v>0</v>
      </c>
      <c r="V18" s="80">
        <f>'Xp20'!X$56</f>
        <v>0</v>
      </c>
      <c r="W18" s="80">
        <f>'Xp20'!Y$56</f>
        <v>0</v>
      </c>
      <c r="X18" s="80">
        <f>'Xp20'!Z$56</f>
        <v>0</v>
      </c>
      <c r="Y18" s="80">
        <f>'Xp20'!AA$56</f>
        <v>0</v>
      </c>
      <c r="Z18" s="80">
        <f>'Xp20'!AB$56</f>
        <v>0</v>
      </c>
      <c r="AA18" s="80">
        <f>'Xp20'!AC$56</f>
        <v>0</v>
      </c>
      <c r="AB18" s="80">
        <f>'Xp20'!AD$56</f>
        <v>0</v>
      </c>
      <c r="AC18" s="80">
        <f>'Xp20'!AE$56</f>
        <v>0</v>
      </c>
      <c r="AD18" s="80">
        <f>'Xp20'!AF$56</f>
        <v>0</v>
      </c>
      <c r="AE18" s="80">
        <f>'Xp20'!AG$56</f>
        <v>0</v>
      </c>
      <c r="AF18" s="80">
        <f>'Xp20'!AH$56</f>
        <v>0</v>
      </c>
      <c r="AG18" s="80">
        <f>'Xp20'!AI$56</f>
        <v>0</v>
      </c>
      <c r="AH18" s="80">
        <f>'Xp20'!AJ$56</f>
        <v>0</v>
      </c>
      <c r="AI18" s="80">
        <f>'Xp20'!AK$56</f>
        <v>0</v>
      </c>
      <c r="AJ18" s="80">
        <f>'Xp20'!AL$56</f>
        <v>0</v>
      </c>
      <c r="AK18" s="80">
        <f>'Xp20'!AM$56</f>
        <v>0</v>
      </c>
      <c r="AL18" s="80">
        <f>'Xp20'!AN$56</f>
        <v>0</v>
      </c>
      <c r="AM18" s="81">
        <f>'Xp20'!AO$56</f>
        <v>0</v>
      </c>
    </row>
    <row r="19" spans="2:39" x14ac:dyDescent="0.25">
      <c r="B19" s="65" t="s">
        <v>54</v>
      </c>
      <c r="D19" s="68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106"/>
      <c r="AL19" s="106"/>
      <c r="AM19" s="106"/>
    </row>
    <row r="20" spans="2:39" x14ac:dyDescent="0.25">
      <c r="C20" s="73" t="s">
        <v>63</v>
      </c>
      <c r="D20" s="74">
        <f>'Am20-10yr-2X$'!F$51</f>
        <v>0</v>
      </c>
      <c r="E20" s="74">
        <f>'Am20-10yr-2X$'!G$51</f>
        <v>16.502159999999996</v>
      </c>
      <c r="F20" s="74">
        <f>'Am20-10yr-2X$'!H$51</f>
        <v>32.115319200000002</v>
      </c>
      <c r="G20" s="74">
        <f>'Am20-10yr-2X$'!I$51</f>
        <v>46.800138983999993</v>
      </c>
      <c r="H20" s="74">
        <f>'Am20-10yr-2X$'!J$51</f>
        <v>60.515416105599996</v>
      </c>
      <c r="I20" s="74">
        <f>'Am20-10yr-2X$'!K$51</f>
        <v>73.217991338000004</v>
      </c>
      <c r="J20" s="74">
        <f>'Am20-10yr-2X$'!L$51</f>
        <v>84.338561540000001</v>
      </c>
      <c r="K20" s="74">
        <f>'Am20-10yr-2X$'!M$51</f>
        <v>93.845486610992026</v>
      </c>
      <c r="L20" s="74">
        <f>'Am20-10yr-2X$'!N$51</f>
        <v>101.70649364835586</v>
      </c>
      <c r="M20" s="74">
        <f>'Am20-10yr-2X$'!O$51</f>
        <v>107.88866429141896</v>
      </c>
      <c r="N20" s="74">
        <f>'Am20-10yr-2X$'!P$51</f>
        <v>112.35842181229532</v>
      </c>
      <c r="O20" s="74">
        <f>'Am20-10yr-2X$'!Q$51</f>
        <v>115.08151794854122</v>
      </c>
      <c r="P20" s="74">
        <f>'Am20-10yr-2X$'!R$51</f>
        <v>117.67323547246406</v>
      </c>
      <c r="Q20" s="74">
        <f>'Am20-10yr-2X$'!S$51</f>
        <v>120.17406401181734</v>
      </c>
      <c r="R20" s="74">
        <f>'Am20-10yr-2X$'!T$51</f>
        <v>122.62745884690969</v>
      </c>
      <c r="S20" s="74">
        <f>'Am20-10yr-2X$'!U$51</f>
        <v>125.08000802384791</v>
      </c>
      <c r="T20" s="74">
        <f>'Am20-10yr-2X$'!V$51</f>
        <v>127.58160818432485</v>
      </c>
      <c r="U20" s="74">
        <f>'Am20-10yr-2X$'!W$51</f>
        <v>130.13324034801136</v>
      </c>
      <c r="V20" s="74">
        <f>'Am20-10yr-2X$'!X$51</f>
        <v>132.73590515497159</v>
      </c>
      <c r="W20" s="74">
        <f>'Am20-10yr-2X$'!Y$51</f>
        <v>135.390623258071</v>
      </c>
      <c r="X20" s="74">
        <f>'Am20-10yr-2X$'!Z$51</f>
        <v>138.09843572323246</v>
      </c>
      <c r="Y20" s="74">
        <f>'Am20-10yr-2X$'!AA$51</f>
        <v>113.71348079876509</v>
      </c>
      <c r="Z20" s="74">
        <f>'Am20-10yr-2X$'!AB$51</f>
        <v>91.555519139701602</v>
      </c>
      <c r="AA20" s="74">
        <f>'Am20-10yr-2X$'!AC$51</f>
        <v>71.669090611350043</v>
      </c>
      <c r="AB20" s="74">
        <f>'Am20-10yr-2X$'!AD$51</f>
        <v>54.099625876324652</v>
      </c>
      <c r="AC20" s="74">
        <f>'Am20-10yr-2X$'!AE$51</f>
        <v>38.893464210491942</v>
      </c>
      <c r="AD20" s="74">
        <f>'Am20-10yr-2X$'!AF$51</f>
        <v>26.09787167523578</v>
      </c>
      <c r="AE20" s="74">
        <f>'Am20-10yr-2X$'!AG$51</f>
        <v>15.761059653167699</v>
      </c>
      <c r="AF20" s="74">
        <f>'Am20-10yr-2X$'!AH$51</f>
        <v>7.9322037545514528</v>
      </c>
      <c r="AG20" s="74">
        <f>'Am20-10yr-2X$'!AI$51</f>
        <v>2.6614631018560821</v>
      </c>
      <c r="AH20" s="74">
        <f>'Am20-10yr-2X$'!AJ$51</f>
        <v>4.1211478674085808E-15</v>
      </c>
      <c r="AI20" s="74">
        <f>'Am20-10yr-2X$'!AK$51</f>
        <v>4.1211478674085808E-15</v>
      </c>
      <c r="AJ20" s="74">
        <f>'Am20-10yr-2X$'!AL$51</f>
        <v>4.1211478674085808E-15</v>
      </c>
      <c r="AK20" s="74">
        <f>'Am20-10yr-2X$'!AM$51</f>
        <v>4.1211478674085808E-15</v>
      </c>
      <c r="AL20" s="74">
        <f>'Am20-10yr-2X$'!AN$51</f>
        <v>4.1211478674085808E-15</v>
      </c>
      <c r="AM20" s="75">
        <f>'Am20-10yr-2X$'!AO$51</f>
        <v>4.1211478674085808E-15</v>
      </c>
    </row>
    <row r="21" spans="2:39" x14ac:dyDescent="0.25">
      <c r="C21" s="76" t="s">
        <v>60</v>
      </c>
      <c r="D21" s="77">
        <f>'Am20-10yr-1.2X$10'!F$51</f>
        <v>0</v>
      </c>
      <c r="E21" s="77">
        <f>'Am20-10yr-1.2X$10'!G$51</f>
        <v>9.9012959999999985</v>
      </c>
      <c r="F21" s="77">
        <f>'Am20-10yr-1.2X$10'!H$51</f>
        <v>19.26919152</v>
      </c>
      <c r="G21" s="77">
        <f>'Am20-10yr-1.2X$10'!I$51</f>
        <v>28.080083390399999</v>
      </c>
      <c r="H21" s="77">
        <f>'Am20-10yr-1.2X$10'!J$51</f>
        <v>36.309249663359999</v>
      </c>
      <c r="I21" s="77">
        <f>'Am20-10yr-1.2X$10'!K$51</f>
        <v>43.930794802800001</v>
      </c>
      <c r="J21" s="77">
        <f>'Am20-10yr-1.2X$10'!L$51</f>
        <v>50.603136923999998</v>
      </c>
      <c r="K21" s="77">
        <f>'Am20-10yr-1.2X$10'!M$51</f>
        <v>56.307291966595209</v>
      </c>
      <c r="L21" s="77">
        <f>'Am20-10yr-1.2X$10'!N$51</f>
        <v>61.023896189013513</v>
      </c>
      <c r="M21" s="77">
        <f>'Am20-10yr-1.2X$10'!O$51</f>
        <v>64.733198574851372</v>
      </c>
      <c r="N21" s="77">
        <f>'Am20-10yr-1.2X$10'!P$51</f>
        <v>67.415053087377217</v>
      </c>
      <c r="O21" s="77">
        <f>'Am20-10yr-1.2X$10'!Q$51</f>
        <v>69.048910769124745</v>
      </c>
      <c r="P21" s="77">
        <f>'Am20-10yr-1.2X$10'!R$51</f>
        <v>70.603941283478434</v>
      </c>
      <c r="Q21" s="77">
        <f>'Am20-10yr-1.2X$10'!S$51</f>
        <v>72.104438407090413</v>
      </c>
      <c r="R21" s="77">
        <f>'Am20-10yr-1.2X$10'!T$51</f>
        <v>73.576475308145845</v>
      </c>
      <c r="S21" s="77">
        <f>'Am20-10yr-1.2X$10'!U$51</f>
        <v>75.048004814308769</v>
      </c>
      <c r="T21" s="77">
        <f>'Am20-10yr-1.2X$10'!V$51</f>
        <v>76.548964910594947</v>
      </c>
      <c r="U21" s="77">
        <f>'Am20-10yr-1.2X$10'!W$51</f>
        <v>78.079944208806864</v>
      </c>
      <c r="V21" s="77">
        <f>'Am20-10yr-1.2X$10'!X$51</f>
        <v>79.641543092982999</v>
      </c>
      <c r="W21" s="77">
        <f>'Am20-10yr-1.2X$10'!Y$51</f>
        <v>81.234373954842653</v>
      </c>
      <c r="X21" s="77">
        <f>'Am20-10yr-1.2X$10'!Z$51</f>
        <v>82.85906143393953</v>
      </c>
      <c r="Y21" s="77">
        <f>'Am20-10yr-1.2X$10'!AA$51</f>
        <v>68.228088479259128</v>
      </c>
      <c r="Z21" s="77">
        <f>'Am20-10yr-1.2X$10'!AB$51</f>
        <v>54.933311483821029</v>
      </c>
      <c r="AA21" s="77">
        <f>'Am20-10yr-1.2X$10'!AC$51</f>
        <v>43.00145436681008</v>
      </c>
      <c r="AB21" s="77">
        <f>'Am20-10yr-1.2X$10'!AD$51</f>
        <v>32.459775525794839</v>
      </c>
      <c r="AC21" s="77">
        <f>'Am20-10yr-1.2X$10'!AE$51</f>
        <v>23.336078526295218</v>
      </c>
      <c r="AD21" s="77">
        <f>'Am20-10yr-1.2X$10'!AF$51</f>
        <v>15.658723005141523</v>
      </c>
      <c r="AE21" s="77">
        <f>'Am20-10yr-1.2X$10'!AG$51</f>
        <v>9.4566357919006734</v>
      </c>
      <c r="AF21" s="77">
        <f>'Am20-10yr-1.2X$10'!AH$51</f>
        <v>4.7593222527309269</v>
      </c>
      <c r="AG21" s="77">
        <f>'Am20-10yr-1.2X$10'!AI$51</f>
        <v>1.5968778611137044</v>
      </c>
      <c r="AH21" s="77">
        <f>'Am20-10yr-1.2X$10'!AJ$51</f>
        <v>5.7283955356979273E-14</v>
      </c>
      <c r="AI21" s="77">
        <f>'Am20-10yr-1.2X$10'!AK$51</f>
        <v>5.7283955356979273E-14</v>
      </c>
      <c r="AJ21" s="77">
        <f>'Am20-10yr-1.2X$10'!AL$51</f>
        <v>5.7283955356979273E-14</v>
      </c>
      <c r="AK21" s="77">
        <f>'Am20-10yr-1.2X$10'!AM$51</f>
        <v>5.7283955356979273E-14</v>
      </c>
      <c r="AL21" s="77">
        <f>'Am20-10yr-1.2X$10'!AN$51</f>
        <v>5.7283955356979273E-14</v>
      </c>
      <c r="AM21" s="78">
        <f>'Am20-10yr-1.2X$10'!AO$51</f>
        <v>5.7283955356979273E-14</v>
      </c>
    </row>
    <row r="22" spans="2:39" x14ac:dyDescent="0.25">
      <c r="C22" s="76" t="s">
        <v>61</v>
      </c>
      <c r="D22" s="77">
        <f>'Am20-10yr-1.2X$5'!F$51</f>
        <v>0</v>
      </c>
      <c r="E22" s="77">
        <f>'Am20-10yr-1.2X$5'!G$51</f>
        <v>9.9012959999999985</v>
      </c>
      <c r="F22" s="77">
        <f>'Am20-10yr-1.2X$5'!H$51</f>
        <v>18.279061919999997</v>
      </c>
      <c r="G22" s="77">
        <f>'Am20-10yr-1.2X$5'!I$51</f>
        <v>25.064021678399996</v>
      </c>
      <c r="H22" s="77">
        <f>'Am20-10yr-1.2X$5'!J$51</f>
        <v>30.183573441119997</v>
      </c>
      <c r="I22" s="77">
        <f>'Am20-10yr-1.2X$5'!K$51</f>
        <v>33.561625991999996</v>
      </c>
      <c r="J22" s="77">
        <f>'Am20-10yr-1.2X$5'!L$51</f>
        <v>34.803971751839988</v>
      </c>
      <c r="K22" s="77">
        <f>'Am20-10yr-1.2X$5'!M$51</f>
        <v>35.848155784819191</v>
      </c>
      <c r="L22" s="77">
        <f>'Am20-10yr-1.2X$5'!N$51</f>
        <v>36.741955496400365</v>
      </c>
      <c r="M22" s="77">
        <f>'Am20-10yr-1.2X$5'!O$51</f>
        <v>37.536690872155575</v>
      </c>
      <c r="N22" s="77">
        <f>'Am20-10yr-1.2X$5'!P$51</f>
        <v>38.287424689598694</v>
      </c>
      <c r="O22" s="77">
        <f>'Am20-10yr-1.2X$5'!Q$51</f>
        <v>39.053173183390669</v>
      </c>
      <c r="P22" s="77">
        <f>'Am20-10yr-1.2X$5'!R$51</f>
        <v>39.834236647058489</v>
      </c>
      <c r="Q22" s="77">
        <f>'Am20-10yr-1.2X$5'!S$51</f>
        <v>40.630921379999663</v>
      </c>
      <c r="R22" s="77">
        <f>'Am20-10yr-1.2X$5'!T$51</f>
        <v>41.443539807599656</v>
      </c>
      <c r="S22" s="77">
        <f>'Am20-10yr-1.2X$5'!U$51</f>
        <v>42.272410603751652</v>
      </c>
      <c r="T22" s="77">
        <f>'Am20-10yr-1.2X$5'!V$51</f>
        <v>43.117858815826693</v>
      </c>
      <c r="U22" s="77">
        <f>'Am20-10yr-1.2X$5'!W$51</f>
        <v>43.980215992143222</v>
      </c>
      <c r="V22" s="77">
        <f>'Am20-10yr-1.2X$5'!X$51</f>
        <v>44.859820311986084</v>
      </c>
      <c r="W22" s="77">
        <f>'Am20-10yr-1.2X$5'!Y$51</f>
        <v>45.757016718225813</v>
      </c>
      <c r="X22" s="77">
        <f>'Am20-10yr-1.2X$5'!Z$51</f>
        <v>46.672157052590322</v>
      </c>
      <c r="Y22" s="77">
        <f>'Am20-10yr-1.2X$5'!AA$51</f>
        <v>31.317446010282929</v>
      </c>
      <c r="Z22" s="77">
        <f>'Am20-10yr-1.2X$5'!AB$51</f>
        <v>18.91327158380123</v>
      </c>
      <c r="AA22" s="77">
        <f>'Am20-10yr-1.2X$5'!AC$51</f>
        <v>9.5186445054617348</v>
      </c>
      <c r="AB22" s="77">
        <f>'Am20-10yr-1.2X$5'!AD$51</f>
        <v>3.1937557222272899</v>
      </c>
      <c r="AC22" s="77">
        <f>'Am20-10yr-1.2X$5'!AE$51</f>
        <v>-4.1211478674085808E-15</v>
      </c>
      <c r="AD22" s="77">
        <f>'Am20-10yr-1.2X$5'!AF$51</f>
        <v>-4.1211478674085808E-15</v>
      </c>
      <c r="AE22" s="77">
        <f>'Am20-10yr-1.2X$5'!AG$51</f>
        <v>-4.1211478674085808E-15</v>
      </c>
      <c r="AF22" s="77">
        <f>'Am20-10yr-1.2X$5'!AH$51</f>
        <v>-4.1211478674085808E-15</v>
      </c>
      <c r="AG22" s="77">
        <f>'Am20-10yr-1.2X$5'!AI$51</f>
        <v>-4.1211478674085808E-15</v>
      </c>
      <c r="AH22" s="77">
        <f>'Am20-10yr-1.2X$5'!AJ$51</f>
        <v>-4.1211478674085808E-15</v>
      </c>
      <c r="AI22" s="77">
        <f>'Am20-10yr-1.2X$5'!AK$51</f>
        <v>-4.1211478674085808E-15</v>
      </c>
      <c r="AJ22" s="77">
        <f>'Am20-10yr-1.2X$5'!AL$51</f>
        <v>-4.1211478674085808E-15</v>
      </c>
      <c r="AK22" s="77">
        <f>'Am20-10yr-1.2X$5'!AM$51</f>
        <v>-4.1211478674085808E-15</v>
      </c>
      <c r="AL22" s="77">
        <f>'Am20-10yr-1.2X$5'!AN$51</f>
        <v>-4.1211478674085808E-15</v>
      </c>
      <c r="AM22" s="78">
        <f>'Am20-10yr-1.2X$5'!AO$51</f>
        <v>-4.1211478674085808E-15</v>
      </c>
    </row>
    <row r="23" spans="2:39" x14ac:dyDescent="0.25">
      <c r="C23" s="76" t="s">
        <v>62</v>
      </c>
      <c r="D23" s="77">
        <f>'Am20-10yr-1.2X$16'!F$51</f>
        <v>0</v>
      </c>
      <c r="E23" s="77">
        <f>'Am20-10yr-1.2X$16'!G$51</f>
        <v>9.9012959999999985</v>
      </c>
      <c r="F23" s="77">
        <f>'Am20-10yr-1.2X$16'!H$51</f>
        <v>19.640490119999999</v>
      </c>
      <c r="G23" s="77">
        <f>'Am20-10yr-1.2X$16'!I$51</f>
        <v>29.211106532400002</v>
      </c>
      <c r="H23" s="77">
        <f>'Am20-10yr-1.2X$16'!J$51</f>
        <v>38.606378246700004</v>
      </c>
      <c r="I23" s="77">
        <f>'Am20-10yr-1.2X$16'!K$51</f>
        <v>47.819233106850007</v>
      </c>
      <c r="J23" s="77">
        <f>'Am20-10yr-1.2X$16'!L$51</f>
        <v>56.527823863560002</v>
      </c>
      <c r="K23" s="77">
        <f>'Am20-10yr-1.2X$16'!M$51</f>
        <v>64.722065234761203</v>
      </c>
      <c r="L23" s="77">
        <f>'Am20-10yr-1.2X$16'!N$51</f>
        <v>72.391670232743422</v>
      </c>
      <c r="M23" s="77">
        <f>'Am20-10yr-1.2X$16'!O$51</f>
        <v>79.526146130042292</v>
      </c>
      <c r="N23" s="77">
        <f>'Am20-10yr-1.2X$16'!P$51</f>
        <v>86.114790344644149</v>
      </c>
      <c r="O23" s="77">
        <f>'Am20-10yr-1.2X$16'!Q$51</f>
        <v>92.146686242895015</v>
      </c>
      <c r="P23" s="77">
        <f>'Am20-10yr-1.2X$16'!R$51</f>
        <v>97.610698858467913</v>
      </c>
      <c r="Q23" s="77">
        <f>'Am20-10yr-1.2X$16'!S$51</f>
        <v>102.49547052570928</v>
      </c>
      <c r="R23" s="77">
        <f>'Am20-10yr-1.2X$16'!T$51</f>
        <v>106.78941642565246</v>
      </c>
      <c r="S23" s="77">
        <f>'Am20-10yr-1.2X$16'!U$51</f>
        <v>110.48072004295149</v>
      </c>
      <c r="T23" s="77">
        <f>'Am20-10yr-1.2X$16'!V$51</f>
        <v>113.55732853195352</v>
      </c>
      <c r="U23" s="77">
        <f>'Am20-10yr-1.2X$16'!W$51</f>
        <v>116.00694799009258</v>
      </c>
      <c r="V23" s="77">
        <f>'Am20-10yr-1.2X$16'!X$51</f>
        <v>118.43586963675145</v>
      </c>
      <c r="W23" s="77">
        <f>'Am20-10yr-1.2X$16'!Y$51</f>
        <v>120.85984846570048</v>
      </c>
      <c r="X23" s="77">
        <f>'Am20-10yr-1.2X$16'!Z$51</f>
        <v>123.29576301808551</v>
      </c>
      <c r="Y23" s="77">
        <f>'Am20-10yr-1.2X$16'!AA$51</f>
        <v>109.47352409508801</v>
      </c>
      <c r="Z23" s="77">
        <f>'Am20-10yr-1.2X$16'!AB$51</f>
        <v>96.392850030090528</v>
      </c>
      <c r="AA23" s="77">
        <f>'Am20-10yr-1.2X$16'!AC$51</f>
        <v>84.068572120253037</v>
      </c>
      <c r="AB23" s="77">
        <f>'Am20-10yr-1.2X$16'!AD$51</f>
        <v>72.515818288678744</v>
      </c>
      <c r="AC23" s="77">
        <f>'Am20-10yr-1.2X$16'!AE$51</f>
        <v>61.75001901693291</v>
      </c>
      <c r="AD23" s="77">
        <f>'Am20-10yr-1.2X$16'!AF$51</f>
        <v>51.786913396212121</v>
      </c>
      <c r="AE23" s="77">
        <f>'Am20-10yr-1.2X$16'!AG$51</f>
        <v>42.642555299536866</v>
      </c>
      <c r="AF23" s="77">
        <f>'Am20-10yr-1.2X$16'!AH$51</f>
        <v>34.333319677388054</v>
      </c>
      <c r="AG23" s="77">
        <f>'Am20-10yr-1.2X$16'!AI$51</f>
        <v>26.87590897925622</v>
      </c>
      <c r="AH23" s="77">
        <f>'Am20-10yr-1.2X$16'!AJ$51</f>
        <v>20.287359703621696</v>
      </c>
      <c r="AI23" s="77">
        <f>'Am20-10yr-1.2X$16'!AK$51</f>
        <v>14.585049078934432</v>
      </c>
      <c r="AJ23" s="77">
        <f>'Am20-10yr-1.2X$16'!AL$51</f>
        <v>9.7867018782133712</v>
      </c>
      <c r="AK23" s="77">
        <f>'Am20-10yr-1.2X$16'!AM$51</f>
        <v>5.91039736993784</v>
      </c>
      <c r="AL23" s="77">
        <f>'Am20-10yr-1.2X$16'!AN$51</f>
        <v>2.9745764079567483</v>
      </c>
      <c r="AM23" s="78">
        <f>'Am20-10yr-1.2X$16'!AO$51</f>
        <v>0.99804866319598451</v>
      </c>
    </row>
    <row r="24" spans="2:39" x14ac:dyDescent="0.25">
      <c r="C24" s="79" t="s">
        <v>64</v>
      </c>
      <c r="D24" s="80">
        <f>'Xp20'!F$51</f>
        <v>0</v>
      </c>
      <c r="E24" s="80">
        <f>'Xp20'!G$51</f>
        <v>0</v>
      </c>
      <c r="F24" s="80">
        <f>'Xp20'!H$51</f>
        <v>0</v>
      </c>
      <c r="G24" s="80">
        <f>'Xp20'!I$51</f>
        <v>0</v>
      </c>
      <c r="H24" s="80">
        <f>'Xp20'!J$51</f>
        <v>0</v>
      </c>
      <c r="I24" s="80">
        <f>'Xp20'!K$51</f>
        <v>0</v>
      </c>
      <c r="J24" s="80">
        <f>'Xp20'!L$51</f>
        <v>0</v>
      </c>
      <c r="K24" s="80">
        <f>'Xp20'!M$51</f>
        <v>0</v>
      </c>
      <c r="L24" s="80">
        <f>'Xp20'!N$51</f>
        <v>0</v>
      </c>
      <c r="M24" s="80">
        <f>'Xp20'!O$51</f>
        <v>0</v>
      </c>
      <c r="N24" s="80">
        <f>'Xp20'!P$51</f>
        <v>0</v>
      </c>
      <c r="O24" s="80">
        <f>'Xp20'!Q$51</f>
        <v>0</v>
      </c>
      <c r="P24" s="80">
        <f>'Xp20'!R$51</f>
        <v>0</v>
      </c>
      <c r="Q24" s="80">
        <f>'Xp20'!S$51</f>
        <v>0</v>
      </c>
      <c r="R24" s="80">
        <f>'Xp20'!T$51</f>
        <v>0</v>
      </c>
      <c r="S24" s="80">
        <f>'Xp20'!U$51</f>
        <v>0</v>
      </c>
      <c r="T24" s="80">
        <f>'Xp20'!V$51</f>
        <v>0</v>
      </c>
      <c r="U24" s="80">
        <f>'Xp20'!W$51</f>
        <v>0</v>
      </c>
      <c r="V24" s="80">
        <f>'Xp20'!X$51</f>
        <v>0</v>
      </c>
      <c r="W24" s="80">
        <f>'Xp20'!Y$51</f>
        <v>0</v>
      </c>
      <c r="X24" s="80">
        <f>'Xp20'!Z$51</f>
        <v>0</v>
      </c>
      <c r="Y24" s="80">
        <f>'Xp20'!AA$51</f>
        <v>0</v>
      </c>
      <c r="Z24" s="80">
        <f>'Xp20'!AB$51</f>
        <v>0</v>
      </c>
      <c r="AA24" s="80">
        <f>'Xp20'!AC$51</f>
        <v>0</v>
      </c>
      <c r="AB24" s="80">
        <f>'Xp20'!AD$51</f>
        <v>0</v>
      </c>
      <c r="AC24" s="80">
        <f>'Xp20'!AE$51</f>
        <v>0</v>
      </c>
      <c r="AD24" s="80">
        <f>'Xp20'!AF$51</f>
        <v>0</v>
      </c>
      <c r="AE24" s="80">
        <f>'Xp20'!AG$51</f>
        <v>0</v>
      </c>
      <c r="AF24" s="80">
        <f>'Xp20'!AH$51</f>
        <v>0</v>
      </c>
      <c r="AG24" s="80">
        <f>'Xp20'!AI$51</f>
        <v>0</v>
      </c>
      <c r="AH24" s="80">
        <f>'Xp20'!AJ$51</f>
        <v>0</v>
      </c>
      <c r="AI24" s="80">
        <f>'Xp20'!AK$51</f>
        <v>0</v>
      </c>
      <c r="AJ24" s="80">
        <f>'Xp20'!AL$51</f>
        <v>0</v>
      </c>
      <c r="AK24" s="80">
        <f>'Xp20'!AM$51</f>
        <v>0</v>
      </c>
      <c r="AL24" s="80">
        <f>'Xp20'!AN$51</f>
        <v>0</v>
      </c>
      <c r="AM24" s="81">
        <f>'Xp20'!AO$51</f>
        <v>0</v>
      </c>
    </row>
    <row r="26" spans="2:39" x14ac:dyDescent="0.25">
      <c r="D26" s="36" t="s">
        <v>116</v>
      </c>
      <c r="L26" s="36" t="s">
        <v>117</v>
      </c>
    </row>
    <row r="46" spans="4:37" x14ac:dyDescent="0.25"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</row>
    <row r="47" spans="4:37" x14ac:dyDescent="0.25"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</row>
    <row r="48" spans="4:37" x14ac:dyDescent="0.25"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</row>
    <row r="49" spans="4:37" x14ac:dyDescent="0.25"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</row>
    <row r="50" spans="4:37" x14ac:dyDescent="0.25"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</row>
    <row r="51" spans="4:37" x14ac:dyDescent="0.25"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</row>
    <row r="52" spans="4:37" x14ac:dyDescent="0.25"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</row>
    <row r="53" spans="4:37" x14ac:dyDescent="0.25"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</row>
    <row r="54" spans="4:37" x14ac:dyDescent="0.25"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</row>
    <row r="55" spans="4:37" x14ac:dyDescent="0.25"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</row>
    <row r="56" spans="4:37" x14ac:dyDescent="0.25"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</row>
    <row r="57" spans="4:37" x14ac:dyDescent="0.25"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</row>
    <row r="58" spans="4:37" x14ac:dyDescent="0.25"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</row>
    <row r="59" spans="4:37" x14ac:dyDescent="0.25"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</row>
    <row r="60" spans="4:37" x14ac:dyDescent="0.25"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</row>
    <row r="61" spans="4:37" x14ac:dyDescent="0.25"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</row>
    <row r="62" spans="4:37" x14ac:dyDescent="0.25"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</row>
    <row r="63" spans="4:37" x14ac:dyDescent="0.25"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</row>
    <row r="64" spans="4:37" x14ac:dyDescent="0.25"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</row>
    <row r="65" spans="4:37" x14ac:dyDescent="0.25"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</row>
    <row r="66" spans="4:37" x14ac:dyDescent="0.25"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</row>
    <row r="67" spans="4:37" x14ac:dyDescent="0.25"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</row>
    <row r="68" spans="4:37" x14ac:dyDescent="0.25"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</row>
    <row r="69" spans="4:37" x14ac:dyDescent="0.25"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</row>
    <row r="70" spans="4:37" x14ac:dyDescent="0.25"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</row>
    <row r="71" spans="4:37" x14ac:dyDescent="0.25"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</row>
    <row r="72" spans="4:37" x14ac:dyDescent="0.25"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</row>
    <row r="73" spans="4:37" x14ac:dyDescent="0.25"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</row>
    <row r="74" spans="4:37" x14ac:dyDescent="0.25"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</row>
    <row r="75" spans="4:37" x14ac:dyDescent="0.25"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</row>
    <row r="76" spans="4:37" x14ac:dyDescent="0.25"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</row>
    <row r="77" spans="4:37" x14ac:dyDescent="0.25"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</row>
    <row r="78" spans="4:37" x14ac:dyDescent="0.25"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</row>
    <row r="79" spans="4:37" x14ac:dyDescent="0.25"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</row>
    <row r="80" spans="4:37" x14ac:dyDescent="0.25"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</row>
    <row r="81" spans="4:37" x14ac:dyDescent="0.25"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</row>
    <row r="82" spans="4:37" x14ac:dyDescent="0.25"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</row>
    <row r="83" spans="4:37" x14ac:dyDescent="0.25"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</row>
    <row r="84" spans="4:37" x14ac:dyDescent="0.25"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5D28-90B7-49E2-A49E-01827FE2CF7D}">
  <dimension ref="A1:L6"/>
  <sheetViews>
    <sheetView workbookViewId="0">
      <selection activeCell="A2" sqref="A2"/>
    </sheetView>
  </sheetViews>
  <sheetFormatPr defaultRowHeight="13.2" x14ac:dyDescent="0.25"/>
  <cols>
    <col min="1" max="1" width="1.77734375" style="1" customWidth="1"/>
    <col min="2" max="2" width="1.77734375" style="9" customWidth="1"/>
    <col min="3" max="3" width="1.77734375" style="26" customWidth="1"/>
    <col min="4" max="4" width="45.109375" style="6" bestFit="1" customWidth="1"/>
    <col min="5" max="9" width="12.109375" style="1" bestFit="1" customWidth="1"/>
    <col min="10" max="10" width="12.109375" style="1" customWidth="1"/>
    <col min="11" max="11" width="14.33203125" style="1" bestFit="1" customWidth="1"/>
    <col min="12" max="12" width="22.21875" style="2" bestFit="1" customWidth="1"/>
    <col min="13" max="16384" width="8.88671875" style="1"/>
  </cols>
  <sheetData>
    <row r="1" spans="1:12" x14ac:dyDescent="0.25">
      <c r="A1" s="36" t="s">
        <v>123</v>
      </c>
      <c r="B1" s="5"/>
      <c r="C1" s="20"/>
    </row>
    <row r="2" spans="1:12" s="4" customFormat="1" x14ac:dyDescent="0.25">
      <c r="B2" s="8"/>
      <c r="C2" s="21"/>
      <c r="D2" s="7"/>
      <c r="E2" s="17">
        <v>2023</v>
      </c>
      <c r="F2" s="17">
        <v>2024</v>
      </c>
      <c r="G2" s="17">
        <v>2025</v>
      </c>
      <c r="H2" s="17">
        <v>2026</v>
      </c>
      <c r="I2" s="17">
        <v>2027</v>
      </c>
      <c r="J2" s="17" t="s">
        <v>5</v>
      </c>
      <c r="K2" s="17" t="s">
        <v>7</v>
      </c>
      <c r="L2" s="17" t="s">
        <v>10</v>
      </c>
    </row>
    <row r="3" spans="1:12" s="4" customFormat="1" x14ac:dyDescent="0.25">
      <c r="B3" s="15" t="s">
        <v>4</v>
      </c>
      <c r="C3" s="22"/>
      <c r="D3" s="16"/>
      <c r="E3" s="18"/>
      <c r="F3" s="18"/>
      <c r="G3" s="18"/>
      <c r="H3" s="18"/>
      <c r="I3" s="18"/>
      <c r="J3" s="18"/>
      <c r="K3" s="18"/>
      <c r="L3" s="30"/>
    </row>
    <row r="4" spans="1:12" s="3" customFormat="1" x14ac:dyDescent="0.25">
      <c r="B4" s="10"/>
      <c r="C4" s="23"/>
      <c r="D4" s="11" t="s">
        <v>1</v>
      </c>
      <c r="E4" s="27">
        <v>123900000</v>
      </c>
      <c r="F4" s="27">
        <v>130095000</v>
      </c>
      <c r="G4" s="27">
        <v>136599750</v>
      </c>
      <c r="H4" s="27">
        <v>143429738</v>
      </c>
      <c r="I4" s="27">
        <v>150601225</v>
      </c>
      <c r="J4" s="27">
        <f>SUM(E4:I4)</f>
        <v>684625713</v>
      </c>
      <c r="K4" s="27">
        <f>J4/5</f>
        <v>136925142.59999999</v>
      </c>
      <c r="L4" s="31" t="s">
        <v>8</v>
      </c>
    </row>
    <row r="5" spans="1:12" s="3" customFormat="1" x14ac:dyDescent="0.25">
      <c r="B5" s="19"/>
      <c r="C5" s="24"/>
      <c r="D5" s="13" t="s">
        <v>2</v>
      </c>
      <c r="E5" s="28">
        <v>18360000</v>
      </c>
      <c r="F5" s="28">
        <v>18727200</v>
      </c>
      <c r="G5" s="28">
        <v>19101744</v>
      </c>
      <c r="H5" s="28">
        <v>19483779</v>
      </c>
      <c r="I5" s="28">
        <v>19873455</v>
      </c>
      <c r="J5" s="28">
        <f>SUM(E5:I5)</f>
        <v>95546178</v>
      </c>
      <c r="K5" s="28">
        <f t="shared" ref="K5:K6" si="0">J5/5</f>
        <v>19109235.600000001</v>
      </c>
      <c r="L5" s="32" t="s">
        <v>9</v>
      </c>
    </row>
    <row r="6" spans="1:12" s="3" customFormat="1" x14ac:dyDescent="0.25">
      <c r="B6" s="12"/>
      <c r="C6" s="25"/>
      <c r="D6" s="14" t="s">
        <v>3</v>
      </c>
      <c r="E6" s="29">
        <v>142260000</v>
      </c>
      <c r="F6" s="29">
        <v>148822200</v>
      </c>
      <c r="G6" s="29">
        <v>155701494</v>
      </c>
      <c r="H6" s="29">
        <v>162913517</v>
      </c>
      <c r="I6" s="29">
        <v>170474680</v>
      </c>
      <c r="J6" s="29">
        <f>SUM(E6:I6)</f>
        <v>780171891</v>
      </c>
      <c r="K6" s="29">
        <f t="shared" si="0"/>
        <v>156034378.19999999</v>
      </c>
      <c r="L6" s="3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FBB3F9821F048A0690CB543483BDE" ma:contentTypeVersion="3" ma:contentTypeDescription="Create a new document." ma:contentTypeScope="" ma:versionID="ca6ba8ea26ecbd4ec2ac93fcc21b4cca">
  <xsd:schema xmlns:xsd="http://www.w3.org/2001/XMLSchema" xmlns:xs="http://www.w3.org/2001/XMLSchema" xmlns:p="http://schemas.microsoft.com/office/2006/metadata/properties" xmlns:ns2="33d7a8b7-37af-44b4-9d22-7fb7cf2cfaec" targetNamespace="http://schemas.microsoft.com/office/2006/metadata/properties" ma:root="true" ma:fieldsID="efe1ec496ebae23d914c08ce9e5f579f" ns2:_="">
    <xsd:import namespace="33d7a8b7-37af-44b4-9d22-7fb7cf2cfaec"/>
    <xsd:element name="properties">
      <xsd:complexType>
        <xsd:sequence>
          <xsd:element name="documentManagement">
            <xsd:complexType>
              <xsd:all>
                <xsd:element ref="ns2:Issue" minOccurs="0"/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7a8b7-37af-44b4-9d22-7fb7cf2cfaec" elementFormDefault="qualified">
    <xsd:import namespace="http://schemas.microsoft.com/office/2006/documentManagement/types"/>
    <xsd:import namespace="http://schemas.microsoft.com/office/infopath/2007/PartnerControls"/>
    <xsd:element name="Issue" ma:index="8" nillable="true" ma:displayName="Issue" ma:internalName="Issue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ue xmlns="33d7a8b7-37af-44b4-9d22-7fb7cf2cfaec" xsi:nil="true"/>
    <Attachment xmlns="33d7a8b7-37af-44b4-9d22-7fb7cf2cfaec" xsi:nil="true"/>
    <Intervenor xmlns="33d7a8b7-37af-44b4-9d22-7fb7cf2cfaec" xsi:nil="true"/>
  </documentManagement>
</p:properties>
</file>

<file path=customXml/itemProps1.xml><?xml version="1.0" encoding="utf-8"?>
<ds:datastoreItem xmlns:ds="http://schemas.openxmlformats.org/officeDocument/2006/customXml" ds:itemID="{4FE95454-2633-4FA9-9C87-A13852A430C3}"/>
</file>

<file path=customXml/itemProps2.xml><?xml version="1.0" encoding="utf-8"?>
<ds:datastoreItem xmlns:ds="http://schemas.openxmlformats.org/officeDocument/2006/customXml" ds:itemID="{D982CF55-BCC1-4784-ABE5-F0ECF6AD1BD5}"/>
</file>

<file path=customXml/itemProps3.xml><?xml version="1.0" encoding="utf-8"?>
<ds:datastoreItem xmlns:ds="http://schemas.openxmlformats.org/officeDocument/2006/customXml" ds:itemID="{E6310BBD-8149-4C40-A932-10A8D8612D4D}"/>
</file>

<file path=customXml/itemProps4.xml><?xml version="1.0" encoding="utf-8"?>
<ds:datastoreItem xmlns:ds="http://schemas.openxmlformats.org/officeDocument/2006/customXml" ds:itemID="{43382CE1-2EE0-4066-8DBA-114B08425E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Xp1</vt:lpstr>
      <vt:lpstr>Xp20</vt:lpstr>
      <vt:lpstr>Am1-10yr</vt:lpstr>
      <vt:lpstr>Am20-10yr</vt:lpstr>
      <vt:lpstr>Am20-5yr</vt:lpstr>
      <vt:lpstr>Am20-16yr</vt:lpstr>
      <vt:lpstr>Am20-10yr-4%</vt:lpstr>
      <vt:lpstr>Am20-10yr-2X$</vt:lpstr>
      <vt:lpstr>Am20-10yr-1.2X$10</vt:lpstr>
      <vt:lpstr>Am20-10yr-1.2X$5</vt:lpstr>
      <vt:lpstr>Am20-10yr-1.2X$16</vt:lpstr>
      <vt:lpstr>C-1yr</vt:lpstr>
      <vt:lpstr>C-20yr</vt:lpstr>
      <vt:lpstr>C-20yrTerm</vt:lpstr>
      <vt:lpstr>C-20yrCofC</vt:lpstr>
      <vt:lpstr>C-20yr2X1.2X</vt:lpstr>
      <vt:lpstr>Portfolio$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Ted Weaver</dc:creator>
  <cp:lastModifiedBy>Ted Weaver</cp:lastModifiedBy>
  <cp:lastPrinted>2022-01-28T14:08:56Z</cp:lastPrinted>
  <dcterms:created xsi:type="dcterms:W3CDTF">2021-11-29T19:27:32Z</dcterms:created>
  <dcterms:modified xsi:type="dcterms:W3CDTF">2022-02-18T19:50:52Z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0x010100879FBB3F9821F048A0690CB543483BDE</vt:lpwstr>
  </property>
</Properties>
</file>