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1.xml" ContentType="application/vnd.ms-excel.threaded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weave\Documents\Enbridge\Analysis\"/>
    </mc:Choice>
  </mc:AlternateContent>
  <xr:revisionPtr revIDLastSave="0" documentId="13_ncr:1_{2A98549F-7DD1-4166-ACB4-63E64D78023B}" xr6:coauthVersionLast="47" xr6:coauthVersionMax="47" xr10:uidLastSave="{00000000-0000-0000-0000-000000000000}"/>
  <bookViews>
    <workbookView xWindow="-108" yWindow="-108" windowWidth="23256" windowHeight="12456" tabRatio="885" xr2:uid="{306587FF-D244-412A-A3AE-5B3EFF94597D}"/>
  </bookViews>
  <sheets>
    <sheet name="Xp1" sheetId="74" r:id="rId1"/>
    <sheet name="Xp20" sheetId="75" r:id="rId2"/>
    <sheet name="Am1-10yr" sheetId="86" r:id="rId3"/>
    <sheet name="Am20-10yr" sheetId="72" r:id="rId4"/>
    <sheet name="Am20-5yr" sheetId="71" r:id="rId5"/>
    <sheet name="Am20-16yr" sheetId="76" r:id="rId6"/>
    <sheet name="Am20-10yr-4%" sheetId="77" r:id="rId7"/>
    <sheet name="Am20-10yr-2X$" sheetId="81" r:id="rId8"/>
    <sheet name="Am20-10yr-1.2X$10" sheetId="80" r:id="rId9"/>
    <sheet name="Am20-10yr-1.2X$5" sheetId="83" r:id="rId10"/>
    <sheet name="Am20-10yr-1.2X$16" sheetId="84" r:id="rId11"/>
    <sheet name="C-1yr" sheetId="36" r:id="rId12"/>
    <sheet name="C-20yr" sheetId="42" r:id="rId13"/>
    <sheet name="C-20yrTerm" sheetId="53" r:id="rId14"/>
    <sheet name="C-20yrCofC" sheetId="54" r:id="rId15"/>
    <sheet name="C-20yr2X1.2X" sheetId="82" r:id="rId16"/>
    <sheet name="Portfolio$" sheetId="1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36" l="1"/>
  <c r="M11" i="36"/>
  <c r="L11" i="36"/>
  <c r="K11" i="36"/>
  <c r="J11" i="36"/>
  <c r="I11" i="36"/>
  <c r="H11" i="36"/>
  <c r="G11" i="36"/>
  <c r="F11" i="36"/>
  <c r="E11" i="36"/>
  <c r="D11" i="36"/>
  <c r="R12" i="36"/>
  <c r="R11" i="36"/>
  <c r="N15" i="36"/>
  <c r="M15" i="36"/>
  <c r="L15" i="36"/>
  <c r="K15" i="36"/>
  <c r="J15" i="36"/>
  <c r="I15" i="36"/>
  <c r="H15" i="36"/>
  <c r="G15" i="36"/>
  <c r="F15" i="36"/>
  <c r="E15" i="36"/>
  <c r="D15" i="36"/>
  <c r="N12" i="36"/>
  <c r="M12" i="36"/>
  <c r="L12" i="36"/>
  <c r="K12" i="36"/>
  <c r="J12" i="36"/>
  <c r="I12" i="36"/>
  <c r="H12" i="36"/>
  <c r="G12" i="36"/>
  <c r="F12" i="36"/>
  <c r="E12" i="36"/>
  <c r="D12" i="36"/>
  <c r="N8" i="36"/>
  <c r="M8" i="36"/>
  <c r="L8" i="36"/>
  <c r="K8" i="36"/>
  <c r="J8" i="36"/>
  <c r="I8" i="36"/>
  <c r="H8" i="36"/>
  <c r="G8" i="36"/>
  <c r="F8" i="36"/>
  <c r="E8" i="36"/>
  <c r="D8" i="36"/>
  <c r="N5" i="36"/>
  <c r="M5" i="36"/>
  <c r="L5" i="36"/>
  <c r="K5" i="36"/>
  <c r="J5" i="36"/>
  <c r="I5" i="36"/>
  <c r="H5" i="36"/>
  <c r="G5" i="36"/>
  <c r="F5" i="36"/>
  <c r="E5" i="36"/>
  <c r="D5" i="36"/>
  <c r="AO56" i="74"/>
  <c r="AN56" i="74"/>
  <c r="AM56" i="74"/>
  <c r="AL56" i="74"/>
  <c r="AK56" i="74"/>
  <c r="AJ56" i="74"/>
  <c r="AI56" i="74"/>
  <c r="AH56" i="74"/>
  <c r="AG56" i="74"/>
  <c r="AF56" i="74"/>
  <c r="AE56" i="74"/>
  <c r="AD56" i="74"/>
  <c r="AC56" i="74"/>
  <c r="AB56" i="74"/>
  <c r="AA56" i="74"/>
  <c r="Z56" i="74"/>
  <c r="Y56" i="74"/>
  <c r="X56" i="74"/>
  <c r="W56" i="74"/>
  <c r="V56" i="74"/>
  <c r="U56" i="74"/>
  <c r="T56" i="74"/>
  <c r="S56" i="74"/>
  <c r="R56" i="74"/>
  <c r="Q56" i="74"/>
  <c r="P56" i="74"/>
  <c r="O56" i="74"/>
  <c r="N56" i="74"/>
  <c r="M56" i="74"/>
  <c r="L56" i="74"/>
  <c r="K56" i="74"/>
  <c r="J56" i="74"/>
  <c r="I56" i="74"/>
  <c r="H56" i="74"/>
  <c r="G56" i="74"/>
  <c r="F56" i="74"/>
  <c r="AO56" i="75"/>
  <c r="AN56" i="75"/>
  <c r="AM56" i="75"/>
  <c r="AL56" i="75"/>
  <c r="AK56" i="75"/>
  <c r="AJ56" i="75"/>
  <c r="AI56" i="75"/>
  <c r="AH56" i="75"/>
  <c r="AG56" i="75"/>
  <c r="AF56" i="75"/>
  <c r="AE56" i="75"/>
  <c r="AD56" i="75"/>
  <c r="AC56" i="75"/>
  <c r="AB56" i="75"/>
  <c r="AA56" i="75"/>
  <c r="Z56" i="75"/>
  <c r="Y56" i="75"/>
  <c r="X56" i="75"/>
  <c r="W56" i="75"/>
  <c r="V56" i="75"/>
  <c r="U56" i="75"/>
  <c r="T56" i="75"/>
  <c r="S56" i="75"/>
  <c r="R56" i="75"/>
  <c r="Q56" i="75"/>
  <c r="P56" i="75"/>
  <c r="O56" i="75"/>
  <c r="N56" i="75"/>
  <c r="M56" i="75"/>
  <c r="L56" i="75"/>
  <c r="K56" i="75"/>
  <c r="J56" i="75"/>
  <c r="I56" i="75"/>
  <c r="H56" i="75"/>
  <c r="G56" i="75"/>
  <c r="F56" i="75"/>
  <c r="AO55" i="74"/>
  <c r="AN55" i="74"/>
  <c r="AM55" i="74"/>
  <c r="AL55" i="74"/>
  <c r="AK55" i="74"/>
  <c r="AJ55" i="74"/>
  <c r="AI55" i="74"/>
  <c r="AH55" i="74"/>
  <c r="AG55" i="74"/>
  <c r="AF55" i="74"/>
  <c r="AE55" i="74"/>
  <c r="AD55" i="74"/>
  <c r="AC55" i="74"/>
  <c r="AB55" i="74"/>
  <c r="AA55" i="74"/>
  <c r="Z55" i="74"/>
  <c r="Y55" i="74"/>
  <c r="X55" i="74"/>
  <c r="W55" i="74"/>
  <c r="V55" i="74"/>
  <c r="U55" i="74"/>
  <c r="T55" i="74"/>
  <c r="S55" i="74"/>
  <c r="R55" i="74"/>
  <c r="Q55" i="74"/>
  <c r="P55" i="74"/>
  <c r="O55" i="74"/>
  <c r="N55" i="74"/>
  <c r="M55" i="74"/>
  <c r="L55" i="74"/>
  <c r="K55" i="74"/>
  <c r="J55" i="74"/>
  <c r="I55" i="74"/>
  <c r="H55" i="74"/>
  <c r="G55" i="74"/>
  <c r="AO55" i="75"/>
  <c r="AN55" i="75"/>
  <c r="AM55" i="75"/>
  <c r="AL55" i="75"/>
  <c r="AK55" i="75"/>
  <c r="AJ55" i="75"/>
  <c r="AI55" i="75"/>
  <c r="AH55" i="75"/>
  <c r="AG55" i="75"/>
  <c r="AF55" i="75"/>
  <c r="AE55" i="75"/>
  <c r="AD55" i="75"/>
  <c r="AC55" i="75"/>
  <c r="AB55" i="75"/>
  <c r="AA55" i="75"/>
  <c r="Z55" i="75"/>
  <c r="Y55" i="75"/>
  <c r="X55" i="75"/>
  <c r="W55" i="75"/>
  <c r="V55" i="75"/>
  <c r="U55" i="75"/>
  <c r="T55" i="75"/>
  <c r="S55" i="75"/>
  <c r="R55" i="75"/>
  <c r="Q55" i="75"/>
  <c r="P55" i="75"/>
  <c r="O55" i="75"/>
  <c r="N55" i="75"/>
  <c r="M55" i="75"/>
  <c r="L55" i="75"/>
  <c r="K55" i="75"/>
  <c r="J55" i="75"/>
  <c r="I55" i="75"/>
  <c r="H55" i="75"/>
  <c r="G55" i="75"/>
  <c r="F55" i="74"/>
  <c r="F55" i="75"/>
  <c r="F51" i="86"/>
  <c r="AO47" i="86"/>
  <c r="AN47" i="86"/>
  <c r="AM47" i="86"/>
  <c r="AL47" i="86"/>
  <c r="AK47" i="86"/>
  <c r="AJ47" i="86"/>
  <c r="AI47" i="86"/>
  <c r="AH47" i="86"/>
  <c r="AG47" i="86"/>
  <c r="AF47" i="86"/>
  <c r="AE47" i="86"/>
  <c r="AD47" i="86"/>
  <c r="AC47" i="86"/>
  <c r="AB47" i="86"/>
  <c r="AA47" i="86"/>
  <c r="Z47" i="86"/>
  <c r="AO54" i="71"/>
  <c r="AN54" i="71"/>
  <c r="AM54" i="71"/>
  <c r="AL54" i="71"/>
  <c r="AK54" i="71"/>
  <c r="AJ54" i="71"/>
  <c r="AI54" i="71"/>
  <c r="AH54" i="71"/>
  <c r="AG54" i="71"/>
  <c r="AF54" i="71"/>
  <c r="AE54" i="71"/>
  <c r="AD54" i="71"/>
  <c r="AC54" i="71"/>
  <c r="AB54" i="71"/>
  <c r="AA54" i="71"/>
  <c r="Z54" i="71"/>
  <c r="Y54" i="71"/>
  <c r="X54" i="71"/>
  <c r="W54" i="71"/>
  <c r="V54" i="71"/>
  <c r="U54" i="71"/>
  <c r="T54" i="71"/>
  <c r="S54" i="71"/>
  <c r="R54" i="71"/>
  <c r="Q54" i="71"/>
  <c r="P54" i="71"/>
  <c r="O54" i="71"/>
  <c r="N54" i="71"/>
  <c r="M54" i="71"/>
  <c r="L54" i="71"/>
  <c r="K54" i="71"/>
  <c r="J54" i="71"/>
  <c r="I54" i="71"/>
  <c r="H54" i="71"/>
  <c r="G54" i="71"/>
  <c r="E54" i="71" s="1"/>
  <c r="F54" i="71"/>
  <c r="AO53" i="71"/>
  <c r="AN53" i="71"/>
  <c r="AM53" i="71"/>
  <c r="AL53" i="71"/>
  <c r="AK53" i="71"/>
  <c r="AJ53" i="71"/>
  <c r="AI53" i="71"/>
  <c r="AH53" i="71"/>
  <c r="AG53" i="71"/>
  <c r="AF53" i="71"/>
  <c r="AE53" i="71"/>
  <c r="AD53" i="71"/>
  <c r="AC53" i="71"/>
  <c r="AB53" i="71"/>
  <c r="AA53" i="71"/>
  <c r="Z53" i="71"/>
  <c r="Y53" i="71"/>
  <c r="X53" i="71"/>
  <c r="W53" i="71"/>
  <c r="V53" i="71"/>
  <c r="U53" i="71"/>
  <c r="T53" i="71"/>
  <c r="S53" i="71"/>
  <c r="R53" i="71"/>
  <c r="Q53" i="71"/>
  <c r="P53" i="71"/>
  <c r="O53" i="71"/>
  <c r="N53" i="71"/>
  <c r="M53" i="71"/>
  <c r="L53" i="71"/>
  <c r="K53" i="71"/>
  <c r="J53" i="71"/>
  <c r="I53" i="71"/>
  <c r="H53" i="71"/>
  <c r="G53" i="71"/>
  <c r="E53" i="71" s="1"/>
  <c r="F53" i="71"/>
  <c r="AO52" i="71"/>
  <c r="AN52" i="71"/>
  <c r="AM52" i="71"/>
  <c r="AL52" i="71"/>
  <c r="AK52" i="71"/>
  <c r="AJ52" i="71"/>
  <c r="AI52" i="71"/>
  <c r="AH52" i="71"/>
  <c r="AG52" i="71"/>
  <c r="AF52" i="71"/>
  <c r="AE52" i="71"/>
  <c r="AD52" i="71"/>
  <c r="AC52" i="71"/>
  <c r="AB52" i="71"/>
  <c r="AA52" i="71"/>
  <c r="Z52" i="71"/>
  <c r="Y52" i="71"/>
  <c r="X52" i="71"/>
  <c r="W52" i="71"/>
  <c r="V52" i="71"/>
  <c r="U52" i="71"/>
  <c r="T52" i="71"/>
  <c r="S52" i="71"/>
  <c r="R52" i="71"/>
  <c r="Q52" i="71"/>
  <c r="P52" i="71"/>
  <c r="O52" i="71"/>
  <c r="N52" i="71"/>
  <c r="M52" i="71"/>
  <c r="L52" i="71"/>
  <c r="K52" i="71"/>
  <c r="J52" i="71"/>
  <c r="I52" i="71"/>
  <c r="H52" i="71"/>
  <c r="G52" i="71"/>
  <c r="F52" i="71"/>
  <c r="E52" i="71" s="1"/>
  <c r="AO54" i="76"/>
  <c r="AN54" i="76"/>
  <c r="AM54" i="76"/>
  <c r="AL54" i="76"/>
  <c r="AK54" i="76"/>
  <c r="AJ54" i="76"/>
  <c r="AI54" i="76"/>
  <c r="AH54" i="76"/>
  <c r="AG54" i="76"/>
  <c r="AF54" i="76"/>
  <c r="AE54" i="76"/>
  <c r="AD54" i="76"/>
  <c r="AC54" i="76"/>
  <c r="AB54" i="76"/>
  <c r="AA54" i="76"/>
  <c r="Z54" i="76"/>
  <c r="Y54" i="76"/>
  <c r="X54" i="76"/>
  <c r="W54" i="76"/>
  <c r="V54" i="76"/>
  <c r="U54" i="76"/>
  <c r="T54" i="76"/>
  <c r="S54" i="76"/>
  <c r="R54" i="76"/>
  <c r="Q54" i="76"/>
  <c r="P54" i="76"/>
  <c r="O54" i="76"/>
  <c r="N54" i="76"/>
  <c r="M54" i="76"/>
  <c r="L54" i="76"/>
  <c r="K54" i="76"/>
  <c r="J54" i="76"/>
  <c r="I54" i="76"/>
  <c r="H54" i="76"/>
  <c r="G54" i="76"/>
  <c r="F54" i="76"/>
  <c r="E54" i="76" s="1"/>
  <c r="AO53" i="76"/>
  <c r="AN53" i="76"/>
  <c r="AM53" i="76"/>
  <c r="AL53" i="76"/>
  <c r="AK53" i="76"/>
  <c r="AJ53" i="76"/>
  <c r="AI53" i="76"/>
  <c r="AH53" i="76"/>
  <c r="AG53" i="76"/>
  <c r="AF53" i="76"/>
  <c r="AE53" i="76"/>
  <c r="AD53" i="76"/>
  <c r="AC53" i="76"/>
  <c r="AB53" i="76"/>
  <c r="AA53" i="76"/>
  <c r="Z53" i="76"/>
  <c r="Y53" i="76"/>
  <c r="X53" i="76"/>
  <c r="W53" i="76"/>
  <c r="V53" i="76"/>
  <c r="U53" i="76"/>
  <c r="T53" i="76"/>
  <c r="S53" i="76"/>
  <c r="R53" i="76"/>
  <c r="Q53" i="76"/>
  <c r="P53" i="76"/>
  <c r="O53" i="76"/>
  <c r="N53" i="76"/>
  <c r="M53" i="76"/>
  <c r="L53" i="76"/>
  <c r="K53" i="76"/>
  <c r="J53" i="76"/>
  <c r="I53" i="76"/>
  <c r="H53" i="76"/>
  <c r="G53" i="76"/>
  <c r="F53" i="76"/>
  <c r="E53" i="76" s="1"/>
  <c r="AO52" i="76"/>
  <c r="AN52" i="76"/>
  <c r="AM52" i="76"/>
  <c r="AL52" i="76"/>
  <c r="AK52" i="76"/>
  <c r="AJ52" i="76"/>
  <c r="AI52" i="76"/>
  <c r="AH52" i="76"/>
  <c r="AG52" i="76"/>
  <c r="AF52" i="76"/>
  <c r="AE52" i="76"/>
  <c r="AD52" i="76"/>
  <c r="AC52" i="76"/>
  <c r="AB52" i="76"/>
  <c r="AA52" i="76"/>
  <c r="Z52" i="76"/>
  <c r="Y52" i="76"/>
  <c r="X52" i="76"/>
  <c r="W52" i="76"/>
  <c r="V52" i="76"/>
  <c r="U52" i="76"/>
  <c r="T52" i="76"/>
  <c r="S52" i="76"/>
  <c r="R52" i="76"/>
  <c r="Q52" i="76"/>
  <c r="P52" i="76"/>
  <c r="O52" i="76"/>
  <c r="N52" i="76"/>
  <c r="M52" i="76"/>
  <c r="L52" i="76"/>
  <c r="K52" i="76"/>
  <c r="J52" i="76"/>
  <c r="I52" i="76"/>
  <c r="H52" i="76"/>
  <c r="E52" i="76" s="1"/>
  <c r="G52" i="76"/>
  <c r="F52" i="76"/>
  <c r="AO54" i="77"/>
  <c r="AN54" i="77"/>
  <c r="AM54" i="77"/>
  <c r="AL54" i="77"/>
  <c r="AK54" i="77"/>
  <c r="AJ54" i="77"/>
  <c r="AI54" i="77"/>
  <c r="AH54" i="77"/>
  <c r="AG54" i="77"/>
  <c r="AF54" i="77"/>
  <c r="AE54" i="77"/>
  <c r="AD54" i="77"/>
  <c r="AC54" i="77"/>
  <c r="AB54" i="77"/>
  <c r="AA54" i="77"/>
  <c r="Z54" i="77"/>
  <c r="Y54" i="77"/>
  <c r="X54" i="77"/>
  <c r="W54" i="77"/>
  <c r="V54" i="77"/>
  <c r="U54" i="77"/>
  <c r="T54" i="77"/>
  <c r="S54" i="77"/>
  <c r="R54" i="77"/>
  <c r="Q54" i="77"/>
  <c r="P54" i="77"/>
  <c r="O54" i="77"/>
  <c r="N54" i="77"/>
  <c r="M54" i="77"/>
  <c r="L54" i="77"/>
  <c r="K54" i="77"/>
  <c r="J54" i="77"/>
  <c r="I54" i="77"/>
  <c r="H54" i="77"/>
  <c r="E54" i="77" s="1"/>
  <c r="G54" i="77"/>
  <c r="F54" i="77"/>
  <c r="AO53" i="77"/>
  <c r="AN53" i="77"/>
  <c r="AM53" i="77"/>
  <c r="AL53" i="77"/>
  <c r="AK53" i="77"/>
  <c r="AJ53" i="77"/>
  <c r="AI53" i="77"/>
  <c r="AH53" i="77"/>
  <c r="AG53" i="77"/>
  <c r="AF53" i="77"/>
  <c r="AE53" i="77"/>
  <c r="AD53" i="77"/>
  <c r="AC53" i="77"/>
  <c r="AB53" i="77"/>
  <c r="AA53" i="77"/>
  <c r="Z53" i="77"/>
  <c r="Y53" i="77"/>
  <c r="X53" i="77"/>
  <c r="W53" i="77"/>
  <c r="V53" i="77"/>
  <c r="U53" i="77"/>
  <c r="T53" i="77"/>
  <c r="S53" i="77"/>
  <c r="R53" i="77"/>
  <c r="Q53" i="77"/>
  <c r="P53" i="77"/>
  <c r="O53" i="77"/>
  <c r="N53" i="77"/>
  <c r="M53" i="77"/>
  <c r="L53" i="77"/>
  <c r="K53" i="77"/>
  <c r="J53" i="77"/>
  <c r="I53" i="77"/>
  <c r="H53" i="77"/>
  <c r="G53" i="77"/>
  <c r="F53" i="77"/>
  <c r="E53" i="77"/>
  <c r="AO52" i="77"/>
  <c r="AN52" i="77"/>
  <c r="AM52" i="77"/>
  <c r="AL52" i="77"/>
  <c r="AK52" i="77"/>
  <c r="AJ52" i="77"/>
  <c r="AI52" i="77"/>
  <c r="AH52" i="77"/>
  <c r="AG52" i="77"/>
  <c r="AF52" i="77"/>
  <c r="AE52" i="77"/>
  <c r="AD52" i="77"/>
  <c r="AC52" i="77"/>
  <c r="AB52" i="77"/>
  <c r="AA52" i="77"/>
  <c r="Z52" i="77"/>
  <c r="Y52" i="77"/>
  <c r="X52" i="77"/>
  <c r="W52" i="77"/>
  <c r="V52" i="77"/>
  <c r="U52" i="77"/>
  <c r="T52" i="77"/>
  <c r="S52" i="77"/>
  <c r="R52" i="77"/>
  <c r="Q52" i="77"/>
  <c r="P52" i="77"/>
  <c r="O52" i="77"/>
  <c r="N52" i="77"/>
  <c r="M52" i="77"/>
  <c r="L52" i="77"/>
  <c r="K52" i="77"/>
  <c r="J52" i="77"/>
  <c r="I52" i="77"/>
  <c r="H52" i="77"/>
  <c r="G52" i="77"/>
  <c r="E52" i="77" s="1"/>
  <c r="F52" i="77"/>
  <c r="AO54" i="81"/>
  <c r="AN54" i="81"/>
  <c r="AM54" i="81"/>
  <c r="AL54" i="81"/>
  <c r="AK54" i="81"/>
  <c r="AJ54" i="81"/>
  <c r="AI54" i="81"/>
  <c r="AH54" i="81"/>
  <c r="AG54" i="81"/>
  <c r="AF54" i="81"/>
  <c r="AE54" i="81"/>
  <c r="AD54" i="81"/>
  <c r="AC54" i="81"/>
  <c r="AB54" i="81"/>
  <c r="AA54" i="81"/>
  <c r="Z54" i="81"/>
  <c r="Y54" i="81"/>
  <c r="X54" i="81"/>
  <c r="W54" i="81"/>
  <c r="V54" i="81"/>
  <c r="U54" i="81"/>
  <c r="T54" i="81"/>
  <c r="S54" i="81"/>
  <c r="R54" i="81"/>
  <c r="Q54" i="81"/>
  <c r="P54" i="81"/>
  <c r="O54" i="81"/>
  <c r="N54" i="81"/>
  <c r="M54" i="81"/>
  <c r="L54" i="81"/>
  <c r="K54" i="81"/>
  <c r="J54" i="81"/>
  <c r="I54" i="81"/>
  <c r="H54" i="81"/>
  <c r="G54" i="81"/>
  <c r="E54" i="81" s="1"/>
  <c r="F54" i="81"/>
  <c r="AO53" i="81"/>
  <c r="AN53" i="81"/>
  <c r="AM53" i="81"/>
  <c r="AL53" i="81"/>
  <c r="AK53" i="81"/>
  <c r="AJ53" i="81"/>
  <c r="AI53" i="81"/>
  <c r="AH53" i="81"/>
  <c r="AG53" i="81"/>
  <c r="AF53" i="81"/>
  <c r="AE53" i="81"/>
  <c r="AD53" i="81"/>
  <c r="AC53" i="81"/>
  <c r="AB53" i="81"/>
  <c r="AA53" i="81"/>
  <c r="Z53" i="81"/>
  <c r="Y53" i="81"/>
  <c r="X53" i="81"/>
  <c r="W53" i="81"/>
  <c r="V53" i="81"/>
  <c r="U53" i="81"/>
  <c r="T53" i="81"/>
  <c r="S53" i="81"/>
  <c r="R53" i="81"/>
  <c r="Q53" i="81"/>
  <c r="P53" i="81"/>
  <c r="O53" i="81"/>
  <c r="N53" i="81"/>
  <c r="M53" i="81"/>
  <c r="L53" i="81"/>
  <c r="K53" i="81"/>
  <c r="J53" i="81"/>
  <c r="I53" i="81"/>
  <c r="H53" i="81"/>
  <c r="G53" i="81"/>
  <c r="F53" i="81"/>
  <c r="E53" i="81" s="1"/>
  <c r="AO52" i="81"/>
  <c r="AN52" i="81"/>
  <c r="AM52" i="81"/>
  <c r="AL52" i="81"/>
  <c r="AK52" i="81"/>
  <c r="AJ52" i="81"/>
  <c r="AI52" i="81"/>
  <c r="AH52" i="81"/>
  <c r="AG52" i="81"/>
  <c r="AF52" i="81"/>
  <c r="AE52" i="81"/>
  <c r="AD52" i="81"/>
  <c r="AC52" i="81"/>
  <c r="AB52" i="81"/>
  <c r="AA52" i="81"/>
  <c r="Z52" i="81"/>
  <c r="Y52" i="81"/>
  <c r="X52" i="81"/>
  <c r="W52" i="81"/>
  <c r="V52" i="81"/>
  <c r="U52" i="81"/>
  <c r="T52" i="81"/>
  <c r="S52" i="81"/>
  <c r="R52" i="81"/>
  <c r="Q52" i="81"/>
  <c r="P52" i="81"/>
  <c r="O52" i="81"/>
  <c r="N52" i="81"/>
  <c r="M52" i="81"/>
  <c r="L52" i="81"/>
  <c r="K52" i="81"/>
  <c r="J52" i="81"/>
  <c r="I52" i="81"/>
  <c r="H52" i="81"/>
  <c r="G52" i="81"/>
  <c r="F52" i="81"/>
  <c r="E52" i="81" s="1"/>
  <c r="AO54" i="80"/>
  <c r="AN54" i="80"/>
  <c r="AM54" i="80"/>
  <c r="AL54" i="80"/>
  <c r="AK54" i="80"/>
  <c r="AJ54" i="80"/>
  <c r="AI54" i="80"/>
  <c r="AH54" i="80"/>
  <c r="AG54" i="80"/>
  <c r="AF54" i="80"/>
  <c r="AE54" i="80"/>
  <c r="AD54" i="80"/>
  <c r="AC54" i="80"/>
  <c r="AB54" i="80"/>
  <c r="AA54" i="80"/>
  <c r="Z54" i="80"/>
  <c r="Y54" i="80"/>
  <c r="X54" i="80"/>
  <c r="W54" i="80"/>
  <c r="V54" i="80"/>
  <c r="U54" i="80"/>
  <c r="T54" i="80"/>
  <c r="S54" i="80"/>
  <c r="R54" i="80"/>
  <c r="Q54" i="80"/>
  <c r="P54" i="80"/>
  <c r="O54" i="80"/>
  <c r="N54" i="80"/>
  <c r="M54" i="80"/>
  <c r="L54" i="80"/>
  <c r="K54" i="80"/>
  <c r="J54" i="80"/>
  <c r="I54" i="80"/>
  <c r="H54" i="80"/>
  <c r="G54" i="80"/>
  <c r="F54" i="80"/>
  <c r="E54" i="80" s="1"/>
  <c r="AO53" i="80"/>
  <c r="AN53" i="80"/>
  <c r="AM53" i="80"/>
  <c r="AL53" i="80"/>
  <c r="AK53" i="80"/>
  <c r="AJ53" i="80"/>
  <c r="AI53" i="80"/>
  <c r="AH53" i="80"/>
  <c r="AG53" i="80"/>
  <c r="AF53" i="80"/>
  <c r="AE53" i="80"/>
  <c r="AD53" i="80"/>
  <c r="AC53" i="80"/>
  <c r="AB53" i="80"/>
  <c r="AA53" i="80"/>
  <c r="Z53" i="80"/>
  <c r="Y53" i="80"/>
  <c r="X53" i="80"/>
  <c r="W53" i="80"/>
  <c r="V53" i="80"/>
  <c r="U53" i="80"/>
  <c r="T53" i="80"/>
  <c r="S53" i="80"/>
  <c r="R53" i="80"/>
  <c r="Q53" i="80"/>
  <c r="P53" i="80"/>
  <c r="O53" i="80"/>
  <c r="N53" i="80"/>
  <c r="M53" i="80"/>
  <c r="L53" i="80"/>
  <c r="K53" i="80"/>
  <c r="J53" i="80"/>
  <c r="I53" i="80"/>
  <c r="H53" i="80"/>
  <c r="E53" i="80" s="1"/>
  <c r="G53" i="80"/>
  <c r="F53" i="80"/>
  <c r="AO52" i="80"/>
  <c r="AN52" i="80"/>
  <c r="AM52" i="80"/>
  <c r="AL52" i="80"/>
  <c r="AK52" i="80"/>
  <c r="AJ52" i="80"/>
  <c r="AI52" i="80"/>
  <c r="AH52" i="80"/>
  <c r="AG52" i="80"/>
  <c r="AF52" i="80"/>
  <c r="AE52" i="80"/>
  <c r="AD52" i="80"/>
  <c r="AC52" i="80"/>
  <c r="AB52" i="80"/>
  <c r="AA52" i="80"/>
  <c r="Z52" i="80"/>
  <c r="Y52" i="80"/>
  <c r="X52" i="80"/>
  <c r="W52" i="80"/>
  <c r="V52" i="80"/>
  <c r="U52" i="80"/>
  <c r="T52" i="80"/>
  <c r="S52" i="80"/>
  <c r="R52" i="80"/>
  <c r="Q52" i="80"/>
  <c r="P52" i="80"/>
  <c r="O52" i="80"/>
  <c r="N52" i="80"/>
  <c r="M52" i="80"/>
  <c r="L52" i="80"/>
  <c r="K52" i="80"/>
  <c r="J52" i="80"/>
  <c r="I52" i="80"/>
  <c r="H52" i="80"/>
  <c r="E52" i="80" s="1"/>
  <c r="G52" i="80"/>
  <c r="F52" i="80"/>
  <c r="AO54" i="83"/>
  <c r="AN54" i="83"/>
  <c r="AM54" i="83"/>
  <c r="AL54" i="83"/>
  <c r="AK54" i="83"/>
  <c r="AJ54" i="83"/>
  <c r="AI54" i="83"/>
  <c r="AH54" i="83"/>
  <c r="AG54" i="83"/>
  <c r="AF54" i="83"/>
  <c r="AE54" i="83"/>
  <c r="AD54" i="83"/>
  <c r="AC54" i="83"/>
  <c r="AB54" i="83"/>
  <c r="AA54" i="83"/>
  <c r="Z54" i="83"/>
  <c r="Y54" i="83"/>
  <c r="X54" i="83"/>
  <c r="W54" i="83"/>
  <c r="V54" i="83"/>
  <c r="U54" i="83"/>
  <c r="T54" i="83"/>
  <c r="S54" i="83"/>
  <c r="R54" i="83"/>
  <c r="Q54" i="83"/>
  <c r="P54" i="83"/>
  <c r="O54" i="83"/>
  <c r="N54" i="83"/>
  <c r="M54" i="83"/>
  <c r="L54" i="83"/>
  <c r="K54" i="83"/>
  <c r="J54" i="83"/>
  <c r="I54" i="83"/>
  <c r="H54" i="83"/>
  <c r="G54" i="83"/>
  <c r="F54" i="83"/>
  <c r="E54" i="83"/>
  <c r="AO53" i="83"/>
  <c r="AN53" i="83"/>
  <c r="AM53" i="83"/>
  <c r="AL53" i="83"/>
  <c r="AK53" i="83"/>
  <c r="AJ53" i="83"/>
  <c r="AI53" i="83"/>
  <c r="AH53" i="83"/>
  <c r="AG53" i="83"/>
  <c r="AF53" i="83"/>
  <c r="AE53" i="83"/>
  <c r="AD53" i="83"/>
  <c r="AC53" i="83"/>
  <c r="AB53" i="83"/>
  <c r="AA53" i="83"/>
  <c r="Z53" i="83"/>
  <c r="Y53" i="83"/>
  <c r="X53" i="83"/>
  <c r="W53" i="83"/>
  <c r="V53" i="83"/>
  <c r="U53" i="83"/>
  <c r="T53" i="83"/>
  <c r="S53" i="83"/>
  <c r="R53" i="83"/>
  <c r="Q53" i="83"/>
  <c r="P53" i="83"/>
  <c r="O53" i="83"/>
  <c r="N53" i="83"/>
  <c r="M53" i="83"/>
  <c r="L53" i="83"/>
  <c r="K53" i="83"/>
  <c r="J53" i="83"/>
  <c r="I53" i="83"/>
  <c r="H53" i="83"/>
  <c r="G53" i="83"/>
  <c r="E53" i="83" s="1"/>
  <c r="F53" i="83"/>
  <c r="AO52" i="83"/>
  <c r="AN52" i="83"/>
  <c r="AM52" i="83"/>
  <c r="AL52" i="83"/>
  <c r="AK52" i="83"/>
  <c r="AJ52" i="83"/>
  <c r="AI52" i="83"/>
  <c r="AH52" i="83"/>
  <c r="AG52" i="83"/>
  <c r="AF52" i="83"/>
  <c r="AE52" i="83"/>
  <c r="AD52" i="83"/>
  <c r="AC52" i="83"/>
  <c r="AB52" i="83"/>
  <c r="AA52" i="83"/>
  <c r="Z52" i="83"/>
  <c r="Y52" i="83"/>
  <c r="X52" i="83"/>
  <c r="W52" i="83"/>
  <c r="V52" i="83"/>
  <c r="U52" i="83"/>
  <c r="T52" i="83"/>
  <c r="S52" i="83"/>
  <c r="R52" i="83"/>
  <c r="Q52" i="83"/>
  <c r="P52" i="83"/>
  <c r="O52" i="83"/>
  <c r="N52" i="83"/>
  <c r="M52" i="83"/>
  <c r="L52" i="83"/>
  <c r="K52" i="83"/>
  <c r="J52" i="83"/>
  <c r="I52" i="83"/>
  <c r="H52" i="83"/>
  <c r="G52" i="83"/>
  <c r="E52" i="83" s="1"/>
  <c r="F52" i="83"/>
  <c r="AO54" i="84"/>
  <c r="AN54" i="84"/>
  <c r="AM54" i="84"/>
  <c r="AL54" i="84"/>
  <c r="AK54" i="84"/>
  <c r="AJ54" i="84"/>
  <c r="AI54" i="84"/>
  <c r="AH54" i="84"/>
  <c r="AG54" i="84"/>
  <c r="AF54" i="84"/>
  <c r="AE54" i="84"/>
  <c r="AD54" i="84"/>
  <c r="AC54" i="84"/>
  <c r="AB54" i="84"/>
  <c r="AA54" i="84"/>
  <c r="Z54" i="84"/>
  <c r="Y54" i="84"/>
  <c r="X54" i="84"/>
  <c r="W54" i="84"/>
  <c r="V54" i="84"/>
  <c r="U54" i="84"/>
  <c r="T54" i="84"/>
  <c r="S54" i="84"/>
  <c r="R54" i="84"/>
  <c r="Q54" i="84"/>
  <c r="P54" i="84"/>
  <c r="O54" i="84"/>
  <c r="N54" i="84"/>
  <c r="M54" i="84"/>
  <c r="L54" i="84"/>
  <c r="K54" i="84"/>
  <c r="J54" i="84"/>
  <c r="I54" i="84"/>
  <c r="H54" i="84"/>
  <c r="G54" i="84"/>
  <c r="F54" i="84"/>
  <c r="E54" i="84" s="1"/>
  <c r="AO53" i="84"/>
  <c r="AN53" i="84"/>
  <c r="AM53" i="84"/>
  <c r="AL53" i="84"/>
  <c r="AK53" i="84"/>
  <c r="AJ53" i="84"/>
  <c r="AI53" i="84"/>
  <c r="AH53" i="84"/>
  <c r="AG53" i="84"/>
  <c r="AF53" i="84"/>
  <c r="AE53" i="84"/>
  <c r="AD53" i="84"/>
  <c r="AC53" i="84"/>
  <c r="AB53" i="84"/>
  <c r="AA53" i="84"/>
  <c r="Z53" i="84"/>
  <c r="Y53" i="84"/>
  <c r="X53" i="84"/>
  <c r="W53" i="84"/>
  <c r="V53" i="84"/>
  <c r="U53" i="84"/>
  <c r="T53" i="84"/>
  <c r="S53" i="84"/>
  <c r="R53" i="84"/>
  <c r="Q53" i="84"/>
  <c r="P53" i="84"/>
  <c r="O53" i="84"/>
  <c r="N53" i="84"/>
  <c r="M53" i="84"/>
  <c r="L53" i="84"/>
  <c r="K53" i="84"/>
  <c r="J53" i="84"/>
  <c r="I53" i="84"/>
  <c r="H53" i="84"/>
  <c r="G53" i="84"/>
  <c r="F53" i="84"/>
  <c r="E53" i="84" s="1"/>
  <c r="AO52" i="84"/>
  <c r="AN52" i="84"/>
  <c r="AM52" i="84"/>
  <c r="AL52" i="84"/>
  <c r="AK52" i="84"/>
  <c r="AJ52" i="84"/>
  <c r="AI52" i="84"/>
  <c r="AH52" i="84"/>
  <c r="AG52" i="84"/>
  <c r="AF52" i="84"/>
  <c r="AE52" i="84"/>
  <c r="AD52" i="84"/>
  <c r="AC52" i="84"/>
  <c r="AB52" i="84"/>
  <c r="AA52" i="84"/>
  <c r="Z52" i="84"/>
  <c r="Y52" i="84"/>
  <c r="X52" i="84"/>
  <c r="W52" i="84"/>
  <c r="V52" i="84"/>
  <c r="U52" i="84"/>
  <c r="T52" i="84"/>
  <c r="S52" i="84"/>
  <c r="R52" i="84"/>
  <c r="Q52" i="84"/>
  <c r="P52" i="84"/>
  <c r="O52" i="84"/>
  <c r="N52" i="84"/>
  <c r="M52" i="84"/>
  <c r="L52" i="84"/>
  <c r="K52" i="84"/>
  <c r="J52" i="84"/>
  <c r="I52" i="84"/>
  <c r="H52" i="84"/>
  <c r="G52" i="84"/>
  <c r="F52" i="84"/>
  <c r="E52" i="84" s="1"/>
  <c r="AO54" i="72"/>
  <c r="AN54" i="72"/>
  <c r="AM54" i="72"/>
  <c r="AL54" i="72"/>
  <c r="AK54" i="72"/>
  <c r="AJ54" i="72"/>
  <c r="AI54" i="72"/>
  <c r="AH54" i="72"/>
  <c r="AG54" i="72"/>
  <c r="AF54" i="72"/>
  <c r="AE54" i="72"/>
  <c r="AD54" i="72"/>
  <c r="AC54" i="72"/>
  <c r="AB54" i="72"/>
  <c r="AA54" i="72"/>
  <c r="Z54" i="72"/>
  <c r="Y54" i="72"/>
  <c r="X54" i="72"/>
  <c r="W54" i="72"/>
  <c r="V54" i="72"/>
  <c r="U54" i="72"/>
  <c r="T54" i="72"/>
  <c r="S54" i="72"/>
  <c r="R54" i="72"/>
  <c r="Q54" i="72"/>
  <c r="P54" i="72"/>
  <c r="O54" i="72"/>
  <c r="N54" i="72"/>
  <c r="M54" i="72"/>
  <c r="L54" i="72"/>
  <c r="K54" i="72"/>
  <c r="J54" i="72"/>
  <c r="I54" i="72"/>
  <c r="H54" i="72"/>
  <c r="E54" i="72" s="1"/>
  <c r="G54" i="72"/>
  <c r="F54" i="72"/>
  <c r="AO53" i="72"/>
  <c r="AN53" i="72"/>
  <c r="AN55" i="72" s="1"/>
  <c r="AN56" i="72" s="1"/>
  <c r="AM53" i="72"/>
  <c r="AL53" i="72"/>
  <c r="AK53" i="72"/>
  <c r="AJ53" i="72"/>
  <c r="AI53" i="72"/>
  <c r="AH53" i="72"/>
  <c r="AG53" i="72"/>
  <c r="AF53" i="72"/>
  <c r="AF55" i="72" s="1"/>
  <c r="AF56" i="72" s="1"/>
  <c r="AE53" i="72"/>
  <c r="AD53" i="72"/>
  <c r="AC53" i="72"/>
  <c r="AB53" i="72"/>
  <c r="AA53" i="72"/>
  <c r="Z53" i="72"/>
  <c r="Y53" i="72"/>
  <c r="X53" i="72"/>
  <c r="X55" i="72" s="1"/>
  <c r="X56" i="72" s="1"/>
  <c r="W53" i="72"/>
  <c r="V53" i="72"/>
  <c r="U53" i="72"/>
  <c r="T53" i="72"/>
  <c r="S53" i="72"/>
  <c r="R53" i="72"/>
  <c r="Q53" i="72"/>
  <c r="P53" i="72"/>
  <c r="P55" i="72" s="1"/>
  <c r="P56" i="72" s="1"/>
  <c r="O53" i="72"/>
  <c r="N53" i="72"/>
  <c r="M53" i="72"/>
  <c r="L53" i="72"/>
  <c r="K53" i="72"/>
  <c r="J53" i="72"/>
  <c r="I53" i="72"/>
  <c r="H53" i="72"/>
  <c r="H55" i="72" s="1"/>
  <c r="H56" i="72" s="1"/>
  <c r="G53" i="72"/>
  <c r="F53" i="72"/>
  <c r="E53" i="72"/>
  <c r="AO52" i="72"/>
  <c r="AN52" i="72"/>
  <c r="AM52" i="72"/>
  <c r="AL52" i="72"/>
  <c r="AK52" i="72"/>
  <c r="AK55" i="72" s="1"/>
  <c r="AK56" i="72" s="1"/>
  <c r="AJ52" i="72"/>
  <c r="AI52" i="72"/>
  <c r="AI55" i="72" s="1"/>
  <c r="AI56" i="72" s="1"/>
  <c r="AH52" i="72"/>
  <c r="AH55" i="72" s="1"/>
  <c r="AH56" i="72" s="1"/>
  <c r="AG52" i="72"/>
  <c r="AF52" i="72"/>
  <c r="AE52" i="72"/>
  <c r="AD52" i="72"/>
  <c r="AC52" i="72"/>
  <c r="AC55" i="72" s="1"/>
  <c r="AC56" i="72" s="1"/>
  <c r="AB52" i="72"/>
  <c r="AA52" i="72"/>
  <c r="AA55" i="72" s="1"/>
  <c r="AA56" i="72" s="1"/>
  <c r="Z52" i="72"/>
  <c r="Z55" i="72" s="1"/>
  <c r="Z56" i="72" s="1"/>
  <c r="Y52" i="72"/>
  <c r="X52" i="72"/>
  <c r="W52" i="72"/>
  <c r="V52" i="72"/>
  <c r="U52" i="72"/>
  <c r="U55" i="72" s="1"/>
  <c r="U56" i="72" s="1"/>
  <c r="T52" i="72"/>
  <c r="S52" i="72"/>
  <c r="S55" i="72" s="1"/>
  <c r="S56" i="72" s="1"/>
  <c r="R52" i="72"/>
  <c r="R55" i="72" s="1"/>
  <c r="R56" i="72" s="1"/>
  <c r="Q52" i="72"/>
  <c r="P52" i="72"/>
  <c r="O52" i="72"/>
  <c r="N52" i="72"/>
  <c r="M52" i="72"/>
  <c r="M55" i="72" s="1"/>
  <c r="M56" i="72" s="1"/>
  <c r="L52" i="72"/>
  <c r="K52" i="72"/>
  <c r="K55" i="72" s="1"/>
  <c r="K56" i="72" s="1"/>
  <c r="J52" i="72"/>
  <c r="E52" i="72" s="1"/>
  <c r="I52" i="72"/>
  <c r="H52" i="72"/>
  <c r="G52" i="72"/>
  <c r="F52" i="72"/>
  <c r="AO54" i="74"/>
  <c r="AN54" i="74"/>
  <c r="AM54" i="74"/>
  <c r="AL54" i="74"/>
  <c r="AK54" i="74"/>
  <c r="AJ54" i="74"/>
  <c r="AI54" i="74"/>
  <c r="AH54" i="74"/>
  <c r="AG54" i="74"/>
  <c r="AF54" i="74"/>
  <c r="AE54" i="74"/>
  <c r="AD54" i="74"/>
  <c r="AC54" i="74"/>
  <c r="AB54" i="74"/>
  <c r="AA54" i="74"/>
  <c r="Z54" i="74"/>
  <c r="Y54" i="74"/>
  <c r="X54" i="74"/>
  <c r="W54" i="74"/>
  <c r="V54" i="74"/>
  <c r="U54" i="74"/>
  <c r="T54" i="74"/>
  <c r="S54" i="74"/>
  <c r="R54" i="74"/>
  <c r="Q54" i="74"/>
  <c r="P54" i="74"/>
  <c r="O54" i="74"/>
  <c r="N54" i="74"/>
  <c r="M54" i="74"/>
  <c r="L54" i="74"/>
  <c r="K54" i="74"/>
  <c r="J54" i="74"/>
  <c r="I54" i="74"/>
  <c r="H54" i="74"/>
  <c r="G54" i="74"/>
  <c r="E54" i="74" s="1"/>
  <c r="F54" i="74"/>
  <c r="AO53" i="74"/>
  <c r="AN53" i="74"/>
  <c r="AM53" i="74"/>
  <c r="AL53" i="74"/>
  <c r="AK53" i="74"/>
  <c r="AJ53" i="74"/>
  <c r="AI53" i="74"/>
  <c r="AH53" i="74"/>
  <c r="AG53" i="74"/>
  <c r="AF53" i="74"/>
  <c r="AE53" i="74"/>
  <c r="AD53" i="74"/>
  <c r="AC53" i="74"/>
  <c r="AB53" i="74"/>
  <c r="AA53" i="74"/>
  <c r="Z53" i="74"/>
  <c r="Y53" i="74"/>
  <c r="X53" i="74"/>
  <c r="W53" i="74"/>
  <c r="V53" i="74"/>
  <c r="U53" i="74"/>
  <c r="T53" i="74"/>
  <c r="S53" i="74"/>
  <c r="R53" i="74"/>
  <c r="Q53" i="74"/>
  <c r="P53" i="74"/>
  <c r="O53" i="74"/>
  <c r="N53" i="74"/>
  <c r="M53" i="74"/>
  <c r="L53" i="74"/>
  <c r="K53" i="74"/>
  <c r="J53" i="74"/>
  <c r="I53" i="74"/>
  <c r="H53" i="74"/>
  <c r="G53" i="74"/>
  <c r="E53" i="74" s="1"/>
  <c r="F53" i="74"/>
  <c r="AO52" i="74"/>
  <c r="AN52" i="74"/>
  <c r="AM52" i="74"/>
  <c r="AL52" i="74"/>
  <c r="AK52" i="74"/>
  <c r="AJ52" i="74"/>
  <c r="AI52" i="74"/>
  <c r="AH52" i="74"/>
  <c r="AG52" i="74"/>
  <c r="AF52" i="74"/>
  <c r="AE52" i="74"/>
  <c r="AD52" i="74"/>
  <c r="AC52" i="74"/>
  <c r="AB52" i="74"/>
  <c r="AA52" i="74"/>
  <c r="Z52" i="74"/>
  <c r="Y52" i="74"/>
  <c r="X52" i="74"/>
  <c r="W52" i="74"/>
  <c r="V52" i="74"/>
  <c r="U52" i="74"/>
  <c r="T52" i="74"/>
  <c r="S52" i="74"/>
  <c r="R52" i="74"/>
  <c r="Q52" i="74"/>
  <c r="P52" i="74"/>
  <c r="O52" i="74"/>
  <c r="N52" i="74"/>
  <c r="M52" i="74"/>
  <c r="L52" i="74"/>
  <c r="K52" i="74"/>
  <c r="J52" i="74"/>
  <c r="I52" i="74"/>
  <c r="H52" i="74"/>
  <c r="G52" i="74"/>
  <c r="E52" i="74" s="1"/>
  <c r="F52" i="74"/>
  <c r="E53" i="75"/>
  <c r="AO52" i="75"/>
  <c r="AN52" i="75"/>
  <c r="AM52" i="75"/>
  <c r="AL52" i="75"/>
  <c r="AK52" i="75"/>
  <c r="AJ52" i="75"/>
  <c r="AI52" i="75"/>
  <c r="AH52" i="75"/>
  <c r="AG52" i="75"/>
  <c r="AF52" i="75"/>
  <c r="AE52" i="75"/>
  <c r="AD52" i="75"/>
  <c r="AC52" i="75"/>
  <c r="AB52" i="75"/>
  <c r="AA52" i="75"/>
  <c r="Z52" i="75"/>
  <c r="Y52" i="75"/>
  <c r="X52" i="75"/>
  <c r="W52" i="75"/>
  <c r="V52" i="75"/>
  <c r="U52" i="75"/>
  <c r="T52" i="75"/>
  <c r="S52" i="75"/>
  <c r="R52" i="75"/>
  <c r="Q52" i="75"/>
  <c r="P52" i="75"/>
  <c r="O52" i="75"/>
  <c r="N52" i="75"/>
  <c r="M52" i="75"/>
  <c r="L52" i="75"/>
  <c r="K52" i="75"/>
  <c r="J52" i="75"/>
  <c r="I52" i="75"/>
  <c r="H52" i="75"/>
  <c r="G52" i="75"/>
  <c r="F52" i="75"/>
  <c r="G53" i="75"/>
  <c r="H53" i="75"/>
  <c r="I53" i="75"/>
  <c r="J53" i="75"/>
  <c r="K53" i="75"/>
  <c r="L53" i="75"/>
  <c r="M53" i="75"/>
  <c r="N53" i="75"/>
  <c r="O53" i="75"/>
  <c r="P53" i="75"/>
  <c r="Q53" i="75"/>
  <c r="R53" i="75"/>
  <c r="S53" i="75"/>
  <c r="T53" i="75"/>
  <c r="U53" i="75"/>
  <c r="V53" i="75"/>
  <c r="W53" i="75"/>
  <c r="X53" i="75"/>
  <c r="Y53" i="75"/>
  <c r="Z53" i="75"/>
  <c r="AA53" i="75"/>
  <c r="AB53" i="75"/>
  <c r="AC53" i="75"/>
  <c r="AD53" i="75"/>
  <c r="AE53" i="75"/>
  <c r="AF53" i="75"/>
  <c r="AG53" i="75"/>
  <c r="AH53" i="75"/>
  <c r="AI53" i="75"/>
  <c r="AJ53" i="75"/>
  <c r="AK53" i="75"/>
  <c r="AL53" i="75"/>
  <c r="AM53" i="75"/>
  <c r="AN53" i="75"/>
  <c r="AO53" i="75"/>
  <c r="AO54" i="75"/>
  <c r="AN54" i="75"/>
  <c r="AM54" i="75"/>
  <c r="AL54" i="75"/>
  <c r="AK54" i="75"/>
  <c r="AJ54" i="75"/>
  <c r="AI54" i="75"/>
  <c r="AH54" i="75"/>
  <c r="AG54" i="75"/>
  <c r="AF54" i="75"/>
  <c r="AE54" i="75"/>
  <c r="AD54" i="75"/>
  <c r="AC54" i="75"/>
  <c r="AB54" i="75"/>
  <c r="AA54" i="75"/>
  <c r="Z54" i="75"/>
  <c r="Y54" i="75"/>
  <c r="X54" i="75"/>
  <c r="W54" i="75"/>
  <c r="V54" i="75"/>
  <c r="U54" i="75"/>
  <c r="T54" i="75"/>
  <c r="S54" i="75"/>
  <c r="R54" i="75"/>
  <c r="Q54" i="75"/>
  <c r="P54" i="75"/>
  <c r="O54" i="75"/>
  <c r="N54" i="75"/>
  <c r="M54" i="75"/>
  <c r="L54" i="75"/>
  <c r="K54" i="75"/>
  <c r="J54" i="75"/>
  <c r="I54" i="75"/>
  <c r="H54" i="75"/>
  <c r="G54" i="75"/>
  <c r="E54" i="75" s="1"/>
  <c r="F54" i="75"/>
  <c r="F53" i="75"/>
  <c r="F51" i="71"/>
  <c r="F51" i="76"/>
  <c r="F51" i="77"/>
  <c r="F51" i="81"/>
  <c r="F51" i="80"/>
  <c r="F51" i="83"/>
  <c r="F51" i="84"/>
  <c r="AM56" i="72"/>
  <c r="AE56" i="72"/>
  <c r="W56" i="72"/>
  <c r="O56" i="72"/>
  <c r="AO47" i="72"/>
  <c r="AN47" i="72"/>
  <c r="AM47" i="72"/>
  <c r="AL47" i="72"/>
  <c r="AK47" i="72"/>
  <c r="AJ47" i="72"/>
  <c r="AI47" i="72"/>
  <c r="AH47" i="72"/>
  <c r="AG47" i="72"/>
  <c r="AF47" i="72"/>
  <c r="AE47" i="72"/>
  <c r="AD47" i="72"/>
  <c r="AC47" i="72"/>
  <c r="AB47" i="72"/>
  <c r="AA47" i="72"/>
  <c r="Z47" i="72"/>
  <c r="Y47" i="72"/>
  <c r="X47" i="72"/>
  <c r="W47" i="72"/>
  <c r="V47" i="72"/>
  <c r="U47" i="72"/>
  <c r="T47" i="72"/>
  <c r="S47" i="72"/>
  <c r="R47" i="72"/>
  <c r="Q47" i="72"/>
  <c r="P47" i="72"/>
  <c r="O47" i="72"/>
  <c r="N47" i="72"/>
  <c r="M47" i="72"/>
  <c r="L47" i="72"/>
  <c r="K47" i="72"/>
  <c r="J47" i="72"/>
  <c r="I47" i="72"/>
  <c r="H47" i="72"/>
  <c r="G47" i="72"/>
  <c r="AO55" i="72"/>
  <c r="AO56" i="72" s="1"/>
  <c r="AM55" i="72"/>
  <c r="AL55" i="72"/>
  <c r="AL56" i="72" s="1"/>
  <c r="AJ55" i="72"/>
  <c r="AJ56" i="72" s="1"/>
  <c r="AG55" i="72"/>
  <c r="AG56" i="72" s="1"/>
  <c r="AE55" i="72"/>
  <c r="AD55" i="72"/>
  <c r="AD56" i="72" s="1"/>
  <c r="AB55" i="72"/>
  <c r="AB56" i="72" s="1"/>
  <c r="Y55" i="72"/>
  <c r="Y56" i="72" s="1"/>
  <c r="W55" i="72"/>
  <c r="V55" i="72"/>
  <c r="V56" i="72" s="1"/>
  <c r="T55" i="72"/>
  <c r="T56" i="72" s="1"/>
  <c r="Q55" i="72"/>
  <c r="Q56" i="72" s="1"/>
  <c r="O55" i="72"/>
  <c r="N55" i="72"/>
  <c r="N56" i="72" s="1"/>
  <c r="L55" i="72"/>
  <c r="L56" i="72" s="1"/>
  <c r="I55" i="72"/>
  <c r="I56" i="72" s="1"/>
  <c r="G55" i="72"/>
  <c r="G56" i="72" s="1"/>
  <c r="F55" i="72"/>
  <c r="F56" i="72" s="1"/>
  <c r="F51" i="72"/>
  <c r="J55" i="72" l="1"/>
  <c r="J56" i="72" s="1"/>
  <c r="E52" i="75"/>
  <c r="D7" i="36" l="1"/>
  <c r="D13" i="36" l="1"/>
  <c r="F44" i="86" l="1"/>
  <c r="Y19" i="86"/>
  <c r="Y47" i="86" s="1"/>
  <c r="X19" i="86"/>
  <c r="X47" i="86" s="1"/>
  <c r="W19" i="86"/>
  <c r="W47" i="86" s="1"/>
  <c r="V19" i="86"/>
  <c r="V47" i="86" s="1"/>
  <c r="U19" i="86"/>
  <c r="U47" i="86" s="1"/>
  <c r="T19" i="86"/>
  <c r="T47" i="86" s="1"/>
  <c r="S19" i="86"/>
  <c r="S47" i="86" s="1"/>
  <c r="R19" i="86"/>
  <c r="R47" i="86" s="1"/>
  <c r="Q19" i="86"/>
  <c r="Q47" i="86" s="1"/>
  <c r="P19" i="86"/>
  <c r="O19" i="86"/>
  <c r="O47" i="86" s="1"/>
  <c r="N19" i="86"/>
  <c r="N47" i="86" s="1"/>
  <c r="M19" i="86"/>
  <c r="M47" i="86" s="1"/>
  <c r="L19" i="86"/>
  <c r="L47" i="86" s="1"/>
  <c r="K19" i="86"/>
  <c r="K47" i="86" s="1"/>
  <c r="J19" i="86"/>
  <c r="J47" i="86" s="1"/>
  <c r="I19" i="86"/>
  <c r="H19" i="86"/>
  <c r="G19" i="86"/>
  <c r="G47" i="86" s="1"/>
  <c r="F19" i="86"/>
  <c r="F47" i="86" s="1"/>
  <c r="F18" i="86"/>
  <c r="G18" i="86" s="1"/>
  <c r="E16" i="86"/>
  <c r="H14" i="86"/>
  <c r="F12" i="86"/>
  <c r="K10" i="86"/>
  <c r="H10" i="86"/>
  <c r="I8" i="86"/>
  <c r="H8" i="86"/>
  <c r="G8" i="86"/>
  <c r="F8" i="86"/>
  <c r="J7" i="86"/>
  <c r="K7" i="86" s="1"/>
  <c r="K10" i="72"/>
  <c r="K10" i="71"/>
  <c r="K10" i="76"/>
  <c r="K10" i="77"/>
  <c r="K10" i="81"/>
  <c r="K10" i="80"/>
  <c r="K10" i="83"/>
  <c r="K10" i="84"/>
  <c r="K10" i="75"/>
  <c r="K10" i="74"/>
  <c r="H11" i="74"/>
  <c r="H10" i="74"/>
  <c r="D24" i="82"/>
  <c r="AO47" i="84"/>
  <c r="AN47" i="84"/>
  <c r="AM47" i="84"/>
  <c r="AL47" i="84"/>
  <c r="AK47" i="84"/>
  <c r="AJ47" i="84"/>
  <c r="AI47" i="84"/>
  <c r="AH47" i="84"/>
  <c r="AG47" i="84"/>
  <c r="AF47" i="84"/>
  <c r="AE47" i="84"/>
  <c r="AD47" i="84"/>
  <c r="AC47" i="84"/>
  <c r="AB47" i="84"/>
  <c r="AA47" i="84"/>
  <c r="Z47" i="84"/>
  <c r="F44" i="84"/>
  <c r="Y19" i="84"/>
  <c r="Y47" i="84" s="1"/>
  <c r="X19" i="84"/>
  <c r="X47" i="84" s="1"/>
  <c r="W19" i="84"/>
  <c r="W47" i="84" s="1"/>
  <c r="V19" i="84"/>
  <c r="V47" i="84" s="1"/>
  <c r="U19" i="84"/>
  <c r="U47" i="84" s="1"/>
  <c r="T19" i="84"/>
  <c r="T47" i="84" s="1"/>
  <c r="S19" i="84"/>
  <c r="S47" i="84" s="1"/>
  <c r="R19" i="84"/>
  <c r="R47" i="84" s="1"/>
  <c r="Q19" i="84"/>
  <c r="Q47" i="84" s="1"/>
  <c r="P19" i="84"/>
  <c r="P47" i="84" s="1"/>
  <c r="O19" i="84"/>
  <c r="O47" i="84" s="1"/>
  <c r="N19" i="84"/>
  <c r="N47" i="84" s="1"/>
  <c r="M19" i="84"/>
  <c r="M47" i="84" s="1"/>
  <c r="L19" i="84"/>
  <c r="L47" i="84" s="1"/>
  <c r="K19" i="84"/>
  <c r="K47" i="84" s="1"/>
  <c r="J19" i="84"/>
  <c r="J47" i="84" s="1"/>
  <c r="I19" i="84"/>
  <c r="I47" i="84" s="1"/>
  <c r="H19" i="84"/>
  <c r="H47" i="84" s="1"/>
  <c r="G19" i="84"/>
  <c r="G47" i="84" s="1"/>
  <c r="F19" i="84"/>
  <c r="F18" i="84"/>
  <c r="G18" i="84" s="1"/>
  <c r="E16" i="84"/>
  <c r="H14" i="84"/>
  <c r="J11" i="84" s="1"/>
  <c r="K11" i="84" s="1"/>
  <c r="F12" i="84"/>
  <c r="H11" i="84"/>
  <c r="H10" i="84"/>
  <c r="J7" i="84"/>
  <c r="K7" i="84" s="1"/>
  <c r="L7" i="84" s="1"/>
  <c r="M7" i="84" s="1"/>
  <c r="N7" i="84" s="1"/>
  <c r="O7" i="84" s="1"/>
  <c r="P7" i="84" s="1"/>
  <c r="Q7" i="84" s="1"/>
  <c r="R7" i="84" s="1"/>
  <c r="S7" i="84" s="1"/>
  <c r="T7" i="84" s="1"/>
  <c r="U7" i="84" s="1"/>
  <c r="V7" i="84" s="1"/>
  <c r="W7" i="84" s="1"/>
  <c r="X7" i="84" s="1"/>
  <c r="Y7" i="84" s="1"/>
  <c r="Z7" i="84" s="1"/>
  <c r="AA7" i="84" s="1"/>
  <c r="AB7" i="84" s="1"/>
  <c r="AC7" i="84" s="1"/>
  <c r="AD7" i="84" s="1"/>
  <c r="AE7" i="84" s="1"/>
  <c r="AF7" i="84" s="1"/>
  <c r="AG7" i="84" s="1"/>
  <c r="AH7" i="84" s="1"/>
  <c r="AI7" i="84" s="1"/>
  <c r="AJ7" i="84" s="1"/>
  <c r="AK7" i="84" s="1"/>
  <c r="AL7" i="84" s="1"/>
  <c r="AM7" i="84" s="1"/>
  <c r="AN7" i="84" s="1"/>
  <c r="AO7" i="84" s="1"/>
  <c r="AO47" i="83"/>
  <c r="AN47" i="83"/>
  <c r="AM47" i="83"/>
  <c r="AL47" i="83"/>
  <c r="AK47" i="83"/>
  <c r="AJ47" i="83"/>
  <c r="AI47" i="83"/>
  <c r="AH47" i="83"/>
  <c r="AG47" i="83"/>
  <c r="AF47" i="83"/>
  <c r="AE47" i="83"/>
  <c r="AD47" i="83"/>
  <c r="AC47" i="83"/>
  <c r="AB47" i="83"/>
  <c r="AA47" i="83"/>
  <c r="Z47" i="83"/>
  <c r="F44" i="83"/>
  <c r="Y19" i="83"/>
  <c r="Y47" i="83" s="1"/>
  <c r="X19" i="83"/>
  <c r="X47" i="83" s="1"/>
  <c r="W19" i="83"/>
  <c r="V19" i="83"/>
  <c r="V47" i="83" s="1"/>
  <c r="U19" i="83"/>
  <c r="U47" i="83" s="1"/>
  <c r="T19" i="83"/>
  <c r="T47" i="83" s="1"/>
  <c r="S19" i="83"/>
  <c r="S47" i="83" s="1"/>
  <c r="R19" i="83"/>
  <c r="R47" i="83" s="1"/>
  <c r="Q19" i="83"/>
  <c r="Q47" i="83" s="1"/>
  <c r="P19" i="83"/>
  <c r="P47" i="83" s="1"/>
  <c r="O19" i="83"/>
  <c r="N19" i="83"/>
  <c r="N47" i="83" s="1"/>
  <c r="M19" i="83"/>
  <c r="M47" i="83" s="1"/>
  <c r="L19" i="83"/>
  <c r="L47" i="83" s="1"/>
  <c r="K19" i="83"/>
  <c r="K47" i="83" s="1"/>
  <c r="J19" i="83"/>
  <c r="J47" i="83" s="1"/>
  <c r="I19" i="83"/>
  <c r="I47" i="83" s="1"/>
  <c r="H19" i="83"/>
  <c r="H47" i="83" s="1"/>
  <c r="G19" i="83"/>
  <c r="F19" i="83"/>
  <c r="F18" i="83"/>
  <c r="G18" i="83" s="1"/>
  <c r="E16" i="83"/>
  <c r="H14" i="83"/>
  <c r="F12" i="83"/>
  <c r="H11" i="83"/>
  <c r="H10" i="83"/>
  <c r="H12" i="83" s="1"/>
  <c r="J7" i="83"/>
  <c r="K7" i="83" s="1"/>
  <c r="L7" i="83" s="1"/>
  <c r="M7" i="83" s="1"/>
  <c r="N7" i="83" s="1"/>
  <c r="O7" i="83" s="1"/>
  <c r="P7" i="83" s="1"/>
  <c r="Q7" i="83" s="1"/>
  <c r="R7" i="83" s="1"/>
  <c r="S7" i="83" s="1"/>
  <c r="T7" i="83" s="1"/>
  <c r="U7" i="83" s="1"/>
  <c r="V7" i="83" s="1"/>
  <c r="W7" i="83" s="1"/>
  <c r="X7" i="83" s="1"/>
  <c r="Y7" i="83" s="1"/>
  <c r="Z7" i="83" s="1"/>
  <c r="AA7" i="83" s="1"/>
  <c r="AB7" i="83" s="1"/>
  <c r="AC7" i="83" s="1"/>
  <c r="AD7" i="83" s="1"/>
  <c r="AE7" i="83" s="1"/>
  <c r="AF7" i="83" s="1"/>
  <c r="AG7" i="83" s="1"/>
  <c r="AH7" i="83" s="1"/>
  <c r="AI7" i="83" s="1"/>
  <c r="AJ7" i="83" s="1"/>
  <c r="AK7" i="83" s="1"/>
  <c r="AL7" i="83" s="1"/>
  <c r="AM7" i="83" s="1"/>
  <c r="AN7" i="83" s="1"/>
  <c r="AO7" i="83" s="1"/>
  <c r="AO47" i="81"/>
  <c r="AN47" i="81"/>
  <c r="AM47" i="81"/>
  <c r="AL47" i="81"/>
  <c r="AK47" i="81"/>
  <c r="AJ47" i="81"/>
  <c r="AI47" i="81"/>
  <c r="AH47" i="81"/>
  <c r="AG47" i="81"/>
  <c r="AF47" i="81"/>
  <c r="AE47" i="81"/>
  <c r="AD47" i="81"/>
  <c r="AC47" i="81"/>
  <c r="AB47" i="81"/>
  <c r="AA47" i="81"/>
  <c r="Z47" i="81"/>
  <c r="F44" i="81"/>
  <c r="Y19" i="81"/>
  <c r="Y47" i="81" s="1"/>
  <c r="X19" i="81"/>
  <c r="X47" i="81" s="1"/>
  <c r="W19" i="81"/>
  <c r="W47" i="81" s="1"/>
  <c r="V19" i="81"/>
  <c r="V47" i="81" s="1"/>
  <c r="U19" i="81"/>
  <c r="U47" i="81" s="1"/>
  <c r="T19" i="81"/>
  <c r="T47" i="81" s="1"/>
  <c r="S19" i="81"/>
  <c r="S47" i="81" s="1"/>
  <c r="R19" i="81"/>
  <c r="R47" i="81" s="1"/>
  <c r="Q19" i="81"/>
  <c r="Q47" i="81" s="1"/>
  <c r="P19" i="81"/>
  <c r="P47" i="81" s="1"/>
  <c r="O19" i="81"/>
  <c r="O47" i="81" s="1"/>
  <c r="N19" i="81"/>
  <c r="N47" i="81" s="1"/>
  <c r="M19" i="81"/>
  <c r="M47" i="81" s="1"/>
  <c r="L19" i="81"/>
  <c r="L47" i="81" s="1"/>
  <c r="K19" i="81"/>
  <c r="K47" i="81" s="1"/>
  <c r="J19" i="81"/>
  <c r="J47" i="81" s="1"/>
  <c r="I19" i="81"/>
  <c r="I47" i="81" s="1"/>
  <c r="H19" i="81"/>
  <c r="H47" i="81" s="1"/>
  <c r="G19" i="81"/>
  <c r="G47" i="81" s="1"/>
  <c r="F19" i="81"/>
  <c r="F18" i="81"/>
  <c r="G18" i="81" s="1"/>
  <c r="E16" i="81"/>
  <c r="H14" i="81"/>
  <c r="J11" i="81" s="1"/>
  <c r="K11" i="81" s="1"/>
  <c r="F12" i="81"/>
  <c r="H11" i="81"/>
  <c r="H10" i="81"/>
  <c r="H12" i="81" s="1"/>
  <c r="J7" i="81"/>
  <c r="K7" i="81" s="1"/>
  <c r="L7" i="81" s="1"/>
  <c r="M7" i="81" s="1"/>
  <c r="N7" i="81" s="1"/>
  <c r="O7" i="81" s="1"/>
  <c r="P7" i="81" s="1"/>
  <c r="Q7" i="81" s="1"/>
  <c r="R7" i="81" s="1"/>
  <c r="S7" i="81" s="1"/>
  <c r="T7" i="81" s="1"/>
  <c r="U7" i="81" s="1"/>
  <c r="V7" i="81" s="1"/>
  <c r="W7" i="81" s="1"/>
  <c r="X7" i="81" s="1"/>
  <c r="Y7" i="81" s="1"/>
  <c r="Z7" i="81" s="1"/>
  <c r="AA7" i="81" s="1"/>
  <c r="AB7" i="81" s="1"/>
  <c r="AC7" i="81" s="1"/>
  <c r="AD7" i="81" s="1"/>
  <c r="AE7" i="81" s="1"/>
  <c r="AF7" i="81" s="1"/>
  <c r="AG7" i="81" s="1"/>
  <c r="AH7" i="81" s="1"/>
  <c r="AI7" i="81" s="1"/>
  <c r="AJ7" i="81" s="1"/>
  <c r="AK7" i="81" s="1"/>
  <c r="AL7" i="81" s="1"/>
  <c r="AM7" i="81" s="1"/>
  <c r="AN7" i="81" s="1"/>
  <c r="AO7" i="81" s="1"/>
  <c r="AO47" i="80"/>
  <c r="AN47" i="80"/>
  <c r="AM47" i="80"/>
  <c r="AL47" i="80"/>
  <c r="AK47" i="80"/>
  <c r="AJ47" i="80"/>
  <c r="AI47" i="80"/>
  <c r="AH47" i="80"/>
  <c r="AG47" i="80"/>
  <c r="AF47" i="80"/>
  <c r="AE47" i="80"/>
  <c r="AD47" i="80"/>
  <c r="AC47" i="80"/>
  <c r="AB47" i="80"/>
  <c r="AA47" i="80"/>
  <c r="Z47" i="80"/>
  <c r="F44" i="80"/>
  <c r="Y19" i="80"/>
  <c r="Y47" i="80" s="1"/>
  <c r="X19" i="80"/>
  <c r="X47" i="80" s="1"/>
  <c r="W19" i="80"/>
  <c r="W47" i="80" s="1"/>
  <c r="V19" i="80"/>
  <c r="V47" i="80" s="1"/>
  <c r="U19" i="80"/>
  <c r="U47" i="80" s="1"/>
  <c r="T19" i="80"/>
  <c r="T47" i="80" s="1"/>
  <c r="S19" i="80"/>
  <c r="S47" i="80" s="1"/>
  <c r="R19" i="80"/>
  <c r="R47" i="80" s="1"/>
  <c r="Q19" i="80"/>
  <c r="Q47" i="80" s="1"/>
  <c r="P19" i="80"/>
  <c r="P47" i="80" s="1"/>
  <c r="O19" i="80"/>
  <c r="O47" i="80" s="1"/>
  <c r="N19" i="80"/>
  <c r="N47" i="80" s="1"/>
  <c r="M19" i="80"/>
  <c r="M47" i="80" s="1"/>
  <c r="L19" i="80"/>
  <c r="L47" i="80" s="1"/>
  <c r="K19" i="80"/>
  <c r="K47" i="80" s="1"/>
  <c r="J19" i="80"/>
  <c r="J47" i="80" s="1"/>
  <c r="I19" i="80"/>
  <c r="I47" i="80" s="1"/>
  <c r="H19" i="80"/>
  <c r="H47" i="80" s="1"/>
  <c r="G19" i="80"/>
  <c r="G47" i="80" s="1"/>
  <c r="F19" i="80"/>
  <c r="F18" i="80"/>
  <c r="G18" i="80" s="1"/>
  <c r="E16" i="80"/>
  <c r="H14" i="80"/>
  <c r="J11" i="80" s="1"/>
  <c r="F12" i="80"/>
  <c r="H11" i="80"/>
  <c r="H10" i="80"/>
  <c r="J7" i="80"/>
  <c r="D16" i="54"/>
  <c r="D21" i="53"/>
  <c r="H47" i="86" l="1"/>
  <c r="H52" i="86" s="1"/>
  <c r="P47" i="86"/>
  <c r="I47" i="86"/>
  <c r="I52" i="86" s="1"/>
  <c r="F53" i="86"/>
  <c r="F54" i="86"/>
  <c r="AD52" i="86"/>
  <c r="AL52" i="86"/>
  <c r="AJ52" i="86"/>
  <c r="AN52" i="86"/>
  <c r="AG52" i="86"/>
  <c r="AK52" i="86"/>
  <c r="AB52" i="86"/>
  <c r="AO52" i="86"/>
  <c r="AC52" i="86"/>
  <c r="AH52" i="86"/>
  <c r="AE52" i="86"/>
  <c r="Z52" i="86"/>
  <c r="AA52" i="86"/>
  <c r="AM52" i="86"/>
  <c r="AI52" i="86"/>
  <c r="AF52" i="86"/>
  <c r="K52" i="86"/>
  <c r="F58" i="86"/>
  <c r="F52" i="86"/>
  <c r="F55" i="86" s="1"/>
  <c r="F56" i="86"/>
  <c r="G52" i="86"/>
  <c r="H21" i="86"/>
  <c r="I21" i="86"/>
  <c r="F21" i="86"/>
  <c r="G21" i="86"/>
  <c r="H12" i="80"/>
  <c r="K12" i="84"/>
  <c r="E15" i="84" s="1"/>
  <c r="E19" i="84" s="1"/>
  <c r="H12" i="84"/>
  <c r="F47" i="81"/>
  <c r="F47" i="84"/>
  <c r="F47" i="80"/>
  <c r="F47" i="83"/>
  <c r="J11" i="86"/>
  <c r="K11" i="86" s="1"/>
  <c r="K12" i="86" s="1"/>
  <c r="E15" i="86" s="1"/>
  <c r="J8" i="86"/>
  <c r="J52" i="86" s="1"/>
  <c r="K8" i="86"/>
  <c r="L7" i="86"/>
  <c r="H18" i="86"/>
  <c r="H11" i="86"/>
  <c r="H12" i="86" s="1"/>
  <c r="J11" i="83"/>
  <c r="K11" i="83" s="1"/>
  <c r="K12" i="83" s="1"/>
  <c r="E15" i="83" s="1"/>
  <c r="E19" i="83" s="1"/>
  <c r="K11" i="80"/>
  <c r="K12" i="80" s="1"/>
  <c r="E15" i="80" s="1"/>
  <c r="E19" i="80" s="1"/>
  <c r="K12" i="81"/>
  <c r="E15" i="81" s="1"/>
  <c r="E19" i="81" s="1"/>
  <c r="H18" i="84"/>
  <c r="H18" i="83"/>
  <c r="G47" i="83"/>
  <c r="O47" i="83"/>
  <c r="W47" i="83"/>
  <c r="H18" i="81"/>
  <c r="H18" i="80"/>
  <c r="K7" i="80"/>
  <c r="D6" i="36"/>
  <c r="P10" i="36"/>
  <c r="P3" i="36"/>
  <c r="AO47" i="77"/>
  <c r="AN47" i="77"/>
  <c r="AM47" i="77"/>
  <c r="AL47" i="77"/>
  <c r="AK47" i="77"/>
  <c r="AJ47" i="77"/>
  <c r="AI47" i="77"/>
  <c r="AH47" i="77"/>
  <c r="AG47" i="77"/>
  <c r="AF47" i="77"/>
  <c r="AE47" i="77"/>
  <c r="AD47" i="77"/>
  <c r="AC47" i="77"/>
  <c r="AB47" i="77"/>
  <c r="AA47" i="77"/>
  <c r="Z47" i="77"/>
  <c r="F44" i="77"/>
  <c r="Y19" i="77"/>
  <c r="Y47" i="77" s="1"/>
  <c r="X19" i="77"/>
  <c r="X47" i="77" s="1"/>
  <c r="W19" i="77"/>
  <c r="W47" i="77" s="1"/>
  <c r="V19" i="77"/>
  <c r="V47" i="77" s="1"/>
  <c r="U19" i="77"/>
  <c r="U47" i="77" s="1"/>
  <c r="T19" i="77"/>
  <c r="T47" i="77" s="1"/>
  <c r="S19" i="77"/>
  <c r="S47" i="77" s="1"/>
  <c r="R19" i="77"/>
  <c r="R47" i="77" s="1"/>
  <c r="Q19" i="77"/>
  <c r="Q47" i="77" s="1"/>
  <c r="P19" i="77"/>
  <c r="P47" i="77" s="1"/>
  <c r="O19" i="77"/>
  <c r="O47" i="77" s="1"/>
  <c r="N19" i="77"/>
  <c r="N47" i="77" s="1"/>
  <c r="M19" i="77"/>
  <c r="M47" i="77" s="1"/>
  <c r="L19" i="77"/>
  <c r="L47" i="77" s="1"/>
  <c r="K19" i="77"/>
  <c r="K47" i="77" s="1"/>
  <c r="J19" i="77"/>
  <c r="J47" i="77" s="1"/>
  <c r="I19" i="77"/>
  <c r="I47" i="77" s="1"/>
  <c r="H19" i="77"/>
  <c r="H47" i="77" s="1"/>
  <c r="G19" i="77"/>
  <c r="G47" i="77" s="1"/>
  <c r="F19" i="77"/>
  <c r="F47" i="77" s="1"/>
  <c r="F18" i="77"/>
  <c r="G18" i="77" s="1"/>
  <c r="H18" i="77" s="1"/>
  <c r="E16" i="77"/>
  <c r="H14" i="77"/>
  <c r="J11" i="77" s="1"/>
  <c r="F12" i="77"/>
  <c r="H11" i="77"/>
  <c r="H10" i="77"/>
  <c r="I8" i="77"/>
  <c r="H8" i="77"/>
  <c r="G8" i="77"/>
  <c r="F8" i="77"/>
  <c r="J7" i="77"/>
  <c r="J8" i="77" s="1"/>
  <c r="AO47" i="76"/>
  <c r="AN47" i="76"/>
  <c r="AM47" i="76"/>
  <c r="AL47" i="76"/>
  <c r="AK47" i="76"/>
  <c r="AJ47" i="76"/>
  <c r="AI47" i="76"/>
  <c r="AH47" i="76"/>
  <c r="AG47" i="76"/>
  <c r="AF47" i="76"/>
  <c r="AE47" i="76"/>
  <c r="AD47" i="76"/>
  <c r="AC47" i="76"/>
  <c r="AB47" i="76"/>
  <c r="AA47" i="76"/>
  <c r="Z47" i="76"/>
  <c r="F44" i="76"/>
  <c r="Y19" i="76"/>
  <c r="Y47" i="76" s="1"/>
  <c r="X19" i="76"/>
  <c r="X47" i="76" s="1"/>
  <c r="W19" i="76"/>
  <c r="W47" i="76" s="1"/>
  <c r="V19" i="76"/>
  <c r="V47" i="76" s="1"/>
  <c r="U19" i="76"/>
  <c r="U47" i="76" s="1"/>
  <c r="T19" i="76"/>
  <c r="T47" i="76" s="1"/>
  <c r="S19" i="76"/>
  <c r="S47" i="76" s="1"/>
  <c r="R19" i="76"/>
  <c r="R47" i="76" s="1"/>
  <c r="Q19" i="76"/>
  <c r="Q47" i="76" s="1"/>
  <c r="P19" i="76"/>
  <c r="P47" i="76" s="1"/>
  <c r="O19" i="76"/>
  <c r="O47" i="76" s="1"/>
  <c r="N19" i="76"/>
  <c r="N47" i="76" s="1"/>
  <c r="M19" i="76"/>
  <c r="M47" i="76" s="1"/>
  <c r="L19" i="76"/>
  <c r="L47" i="76" s="1"/>
  <c r="K19" i="76"/>
  <c r="K47" i="76" s="1"/>
  <c r="J19" i="76"/>
  <c r="J47" i="76" s="1"/>
  <c r="I19" i="76"/>
  <c r="I47" i="76" s="1"/>
  <c r="H19" i="76"/>
  <c r="H47" i="76" s="1"/>
  <c r="G19" i="76"/>
  <c r="G47" i="76" s="1"/>
  <c r="F19" i="76"/>
  <c r="F47" i="76" s="1"/>
  <c r="F18" i="76"/>
  <c r="G18" i="76" s="1"/>
  <c r="E16" i="76"/>
  <c r="H14" i="76"/>
  <c r="F12" i="76"/>
  <c r="H11" i="76"/>
  <c r="H10" i="76"/>
  <c r="I8" i="76"/>
  <c r="H8" i="76"/>
  <c r="G8" i="76"/>
  <c r="F8" i="76"/>
  <c r="J7" i="76"/>
  <c r="J8" i="76" s="1"/>
  <c r="AO47" i="75"/>
  <c r="AN47" i="75"/>
  <c r="AM47" i="75"/>
  <c r="AL47" i="75"/>
  <c r="AK47" i="75"/>
  <c r="AJ47" i="75"/>
  <c r="AI47" i="75"/>
  <c r="AH47" i="75"/>
  <c r="AG47" i="75"/>
  <c r="AF47" i="75"/>
  <c r="AE47" i="75"/>
  <c r="AD47" i="75"/>
  <c r="AC47" i="75"/>
  <c r="AB47" i="75"/>
  <c r="AA47" i="75"/>
  <c r="Z47" i="75"/>
  <c r="F44" i="75"/>
  <c r="F18" i="75"/>
  <c r="G18" i="75" s="1"/>
  <c r="E16" i="75"/>
  <c r="H14" i="75"/>
  <c r="F12" i="75"/>
  <c r="H11" i="75"/>
  <c r="H10" i="75"/>
  <c r="I8" i="75"/>
  <c r="H8" i="75"/>
  <c r="H19" i="75" s="1"/>
  <c r="H47" i="75" s="1"/>
  <c r="G8" i="75"/>
  <c r="F8" i="75"/>
  <c r="J7" i="75"/>
  <c r="K7" i="75" s="1"/>
  <c r="AO47" i="74"/>
  <c r="AN47" i="74"/>
  <c r="AM47" i="74"/>
  <c r="AL47" i="74"/>
  <c r="AK47" i="74"/>
  <c r="AJ47" i="74"/>
  <c r="AI47" i="74"/>
  <c r="AH47" i="74"/>
  <c r="AG47" i="74"/>
  <c r="AF47" i="74"/>
  <c r="AE47" i="74"/>
  <c r="AD47" i="74"/>
  <c r="AC47" i="74"/>
  <c r="AB47" i="74"/>
  <c r="AA47" i="74"/>
  <c r="Z47" i="74"/>
  <c r="F44" i="74"/>
  <c r="F18" i="74"/>
  <c r="G18" i="74" s="1"/>
  <c r="E16" i="74"/>
  <c r="H14" i="74"/>
  <c r="J11" i="74" s="1"/>
  <c r="F12" i="74"/>
  <c r="H12" i="74"/>
  <c r="I8" i="74"/>
  <c r="H8" i="74"/>
  <c r="H19" i="74" s="1"/>
  <c r="G8" i="74"/>
  <c r="G19" i="74" s="1"/>
  <c r="F8" i="74"/>
  <c r="D4" i="36" s="1"/>
  <c r="J7" i="74"/>
  <c r="K7" i="74" s="1"/>
  <c r="F44" i="72"/>
  <c r="Y19" i="72"/>
  <c r="X19" i="72"/>
  <c r="W19" i="72"/>
  <c r="V19" i="72"/>
  <c r="U19" i="72"/>
  <c r="T19" i="72"/>
  <c r="S19" i="72"/>
  <c r="R19" i="72"/>
  <c r="Q19" i="72"/>
  <c r="P19" i="72"/>
  <c r="O19" i="72"/>
  <c r="N19" i="72"/>
  <c r="M19" i="72"/>
  <c r="L19" i="72"/>
  <c r="K19" i="72"/>
  <c r="J19" i="72"/>
  <c r="I19" i="72"/>
  <c r="H19" i="72"/>
  <c r="G19" i="72"/>
  <c r="F19" i="72"/>
  <c r="F47" i="72" s="1"/>
  <c r="F18" i="72"/>
  <c r="G18" i="72" s="1"/>
  <c r="E16" i="72"/>
  <c r="H14" i="72"/>
  <c r="F12" i="72"/>
  <c r="H11" i="72"/>
  <c r="H10" i="72"/>
  <c r="I8" i="72"/>
  <c r="I21" i="72" s="1"/>
  <c r="H8" i="72"/>
  <c r="G8" i="72"/>
  <c r="F8" i="72"/>
  <c r="J7" i="72"/>
  <c r="J8" i="72" s="1"/>
  <c r="J21" i="72" s="1"/>
  <c r="AO47" i="71"/>
  <c r="AN47" i="71"/>
  <c r="AM47" i="71"/>
  <c r="AL47" i="71"/>
  <c r="AK47" i="71"/>
  <c r="AJ47" i="71"/>
  <c r="AI47" i="71"/>
  <c r="AH47" i="71"/>
  <c r="AG47" i="71"/>
  <c r="AF47" i="71"/>
  <c r="AE47" i="71"/>
  <c r="AD47" i="71"/>
  <c r="AC47" i="71"/>
  <c r="AB47" i="71"/>
  <c r="AA47" i="71"/>
  <c r="Z47" i="71"/>
  <c r="F44" i="71"/>
  <c r="Y19" i="71"/>
  <c r="Y47" i="71" s="1"/>
  <c r="X19" i="71"/>
  <c r="X47" i="71" s="1"/>
  <c r="W19" i="71"/>
  <c r="W47" i="71" s="1"/>
  <c r="V19" i="71"/>
  <c r="V47" i="71" s="1"/>
  <c r="U19" i="71"/>
  <c r="U47" i="71" s="1"/>
  <c r="T19" i="71"/>
  <c r="T47" i="71" s="1"/>
  <c r="S19" i="71"/>
  <c r="S47" i="71" s="1"/>
  <c r="R19" i="71"/>
  <c r="R47" i="71" s="1"/>
  <c r="Q19" i="71"/>
  <c r="Q47" i="71" s="1"/>
  <c r="P19" i="71"/>
  <c r="P47" i="71" s="1"/>
  <c r="O19" i="71"/>
  <c r="O47" i="71" s="1"/>
  <c r="N19" i="71"/>
  <c r="N47" i="71" s="1"/>
  <c r="M19" i="71"/>
  <c r="M47" i="71" s="1"/>
  <c r="L19" i="71"/>
  <c r="L47" i="71" s="1"/>
  <c r="K19" i="71"/>
  <c r="K47" i="71" s="1"/>
  <c r="J19" i="71"/>
  <c r="J47" i="71" s="1"/>
  <c r="I19" i="71"/>
  <c r="I47" i="71" s="1"/>
  <c r="H19" i="71"/>
  <c r="H47" i="71" s="1"/>
  <c r="G19" i="71"/>
  <c r="G47" i="71" s="1"/>
  <c r="F19" i="71"/>
  <c r="F47" i="71" s="1"/>
  <c r="F18" i="71"/>
  <c r="G18" i="71" s="1"/>
  <c r="E16" i="71"/>
  <c r="H14" i="71"/>
  <c r="J11" i="71" s="1"/>
  <c r="F12" i="71"/>
  <c r="H11" i="71"/>
  <c r="H10" i="71"/>
  <c r="I8" i="71"/>
  <c r="H8" i="71"/>
  <c r="G8" i="71"/>
  <c r="F8" i="71"/>
  <c r="J7" i="71"/>
  <c r="J8" i="71" s="1"/>
  <c r="E47" i="86" l="1"/>
  <c r="J21" i="86"/>
  <c r="K21" i="86"/>
  <c r="H12" i="71"/>
  <c r="H21" i="72"/>
  <c r="E47" i="83"/>
  <c r="E47" i="80"/>
  <c r="E47" i="84"/>
  <c r="F21" i="72"/>
  <c r="G21" i="72"/>
  <c r="E47" i="81"/>
  <c r="E19" i="86"/>
  <c r="I18" i="86"/>
  <c r="H25" i="86"/>
  <c r="M7" i="86"/>
  <c r="L8" i="86"/>
  <c r="L52" i="86" s="1"/>
  <c r="H12" i="72"/>
  <c r="J11" i="75"/>
  <c r="K11" i="75" s="1"/>
  <c r="K12" i="75" s="1"/>
  <c r="E15" i="75" s="1"/>
  <c r="J11" i="72"/>
  <c r="K11" i="72" s="1"/>
  <c r="K12" i="72" s="1"/>
  <c r="E15" i="72" s="1"/>
  <c r="J11" i="76"/>
  <c r="K11" i="76" s="1"/>
  <c r="K12" i="76" s="1"/>
  <c r="E15" i="76" s="1"/>
  <c r="H12" i="75"/>
  <c r="K11" i="74"/>
  <c r="K12" i="74" s="1"/>
  <c r="E15" i="74" s="1"/>
  <c r="I21" i="77"/>
  <c r="J8" i="83"/>
  <c r="J21" i="83" s="1"/>
  <c r="J8" i="84"/>
  <c r="J21" i="84" s="1"/>
  <c r="J8" i="80"/>
  <c r="J21" i="80" s="1"/>
  <c r="J8" i="81"/>
  <c r="J21" i="81" s="1"/>
  <c r="F22" i="72"/>
  <c r="G50" i="72" s="1"/>
  <c r="F8" i="84"/>
  <c r="F8" i="80"/>
  <c r="F8" i="81"/>
  <c r="F8" i="83"/>
  <c r="G8" i="80"/>
  <c r="G21" i="80" s="1"/>
  <c r="G8" i="84"/>
  <c r="G21" i="84" s="1"/>
  <c r="G8" i="83"/>
  <c r="G21" i="83" s="1"/>
  <c r="G8" i="81"/>
  <c r="G21" i="81" s="1"/>
  <c r="H8" i="81"/>
  <c r="H21" i="81" s="1"/>
  <c r="H8" i="84"/>
  <c r="H21" i="84" s="1"/>
  <c r="H8" i="83"/>
  <c r="H21" i="83" s="1"/>
  <c r="H8" i="80"/>
  <c r="H21" i="80" s="1"/>
  <c r="I8" i="84"/>
  <c r="I21" i="84" s="1"/>
  <c r="I8" i="81"/>
  <c r="I21" i="81" s="1"/>
  <c r="I8" i="83"/>
  <c r="I21" i="83" s="1"/>
  <c r="I8" i="80"/>
  <c r="I21" i="80" s="1"/>
  <c r="F21" i="77"/>
  <c r="I18" i="84"/>
  <c r="I18" i="83"/>
  <c r="I18" i="81"/>
  <c r="I18" i="80"/>
  <c r="L7" i="80"/>
  <c r="H47" i="74"/>
  <c r="G47" i="74"/>
  <c r="E4" i="36"/>
  <c r="J8" i="74"/>
  <c r="F19" i="74"/>
  <c r="F4" i="36"/>
  <c r="G4" i="36"/>
  <c r="I19" i="74"/>
  <c r="K7" i="77"/>
  <c r="H12" i="76"/>
  <c r="G21" i="77"/>
  <c r="G21" i="71"/>
  <c r="H18" i="75"/>
  <c r="I18" i="75" s="1"/>
  <c r="K11" i="77"/>
  <c r="K12" i="77" s="1"/>
  <c r="H12" i="77"/>
  <c r="I18" i="77"/>
  <c r="H24" i="77"/>
  <c r="J21" i="77"/>
  <c r="H21" i="77"/>
  <c r="J21" i="76"/>
  <c r="H18" i="76"/>
  <c r="H21" i="76"/>
  <c r="K7" i="76"/>
  <c r="I21" i="76"/>
  <c r="F21" i="76"/>
  <c r="G21" i="76"/>
  <c r="H21" i="75"/>
  <c r="L7" i="75"/>
  <c r="J8" i="75"/>
  <c r="K8" i="75" s="1"/>
  <c r="I19" i="75"/>
  <c r="I47" i="75" s="1"/>
  <c r="F19" i="75"/>
  <c r="F47" i="75" s="1"/>
  <c r="G19" i="75"/>
  <c r="G47" i="75" s="1"/>
  <c r="G21" i="74"/>
  <c r="K8" i="74"/>
  <c r="L7" i="74"/>
  <c r="H18" i="74"/>
  <c r="H21" i="74"/>
  <c r="H18" i="71"/>
  <c r="K11" i="71"/>
  <c r="K12" i="71" s="1"/>
  <c r="E15" i="71" s="1"/>
  <c r="H18" i="72"/>
  <c r="K7" i="72"/>
  <c r="H21" i="71"/>
  <c r="I21" i="71"/>
  <c r="J21" i="71"/>
  <c r="F21" i="71"/>
  <c r="K7" i="71"/>
  <c r="L21" i="86" l="1"/>
  <c r="E47" i="76"/>
  <c r="E19" i="76"/>
  <c r="F22" i="77"/>
  <c r="F59" i="77" s="1"/>
  <c r="D10" i="54" s="1"/>
  <c r="F55" i="77"/>
  <c r="F56" i="77" s="1"/>
  <c r="G24" i="71"/>
  <c r="F55" i="71"/>
  <c r="F56" i="71" s="1"/>
  <c r="H25" i="77"/>
  <c r="F22" i="76"/>
  <c r="F59" i="76" s="1"/>
  <c r="D13" i="53" s="1"/>
  <c r="F55" i="76"/>
  <c r="F56" i="76" s="1"/>
  <c r="G24" i="77"/>
  <c r="G44" i="77" s="1"/>
  <c r="G48" i="77" s="1"/>
  <c r="E47" i="71"/>
  <c r="E19" i="71"/>
  <c r="H25" i="84"/>
  <c r="H25" i="83"/>
  <c r="H25" i="80"/>
  <c r="E19" i="72"/>
  <c r="E47" i="72"/>
  <c r="E15" i="77"/>
  <c r="H25" i="81"/>
  <c r="M8" i="86"/>
  <c r="M52" i="86" s="1"/>
  <c r="N7" i="86"/>
  <c r="I26" i="86"/>
  <c r="I25" i="86"/>
  <c r="I24" i="86"/>
  <c r="J18" i="86"/>
  <c r="G49" i="72"/>
  <c r="G51" i="72" s="1"/>
  <c r="F21" i="84"/>
  <c r="I24" i="84" s="1"/>
  <c r="I21" i="75"/>
  <c r="D5" i="42"/>
  <c r="D8" i="82"/>
  <c r="D7" i="53"/>
  <c r="D6" i="54"/>
  <c r="F21" i="83"/>
  <c r="G24" i="72"/>
  <c r="G49" i="77"/>
  <c r="F21" i="81"/>
  <c r="I24" i="81" s="1"/>
  <c r="F21" i="80"/>
  <c r="D7" i="42"/>
  <c r="F59" i="72"/>
  <c r="I26" i="84"/>
  <c r="I25" i="84"/>
  <c r="J18" i="84"/>
  <c r="I26" i="83"/>
  <c r="I25" i="83"/>
  <c r="J18" i="83"/>
  <c r="I26" i="81"/>
  <c r="J18" i="81"/>
  <c r="I25" i="81"/>
  <c r="M7" i="80"/>
  <c r="I25" i="80"/>
  <c r="I26" i="80"/>
  <c r="J18" i="80"/>
  <c r="J19" i="74"/>
  <c r="H4" i="36"/>
  <c r="F47" i="74"/>
  <c r="I47" i="74"/>
  <c r="I4" i="36"/>
  <c r="K19" i="74"/>
  <c r="K21" i="74" s="1"/>
  <c r="I21" i="74"/>
  <c r="F21" i="74"/>
  <c r="K8" i="77"/>
  <c r="K21" i="77" s="1"/>
  <c r="L7" i="77"/>
  <c r="H44" i="77"/>
  <c r="I26" i="77"/>
  <c r="J18" i="77"/>
  <c r="I24" i="77"/>
  <c r="I25" i="77"/>
  <c r="L7" i="76"/>
  <c r="K8" i="76"/>
  <c r="I18" i="76"/>
  <c r="H24" i="76"/>
  <c r="H25" i="76"/>
  <c r="G24" i="76"/>
  <c r="J19" i="75"/>
  <c r="J47" i="75" s="1"/>
  <c r="L8" i="75"/>
  <c r="M7" i="75"/>
  <c r="I26" i="75"/>
  <c r="J18" i="75"/>
  <c r="F21" i="75"/>
  <c r="F58" i="75"/>
  <c r="G21" i="75"/>
  <c r="H25" i="75" s="1"/>
  <c r="K19" i="75"/>
  <c r="K47" i="75" s="1"/>
  <c r="H25" i="74"/>
  <c r="I18" i="74"/>
  <c r="L8" i="74"/>
  <c r="M7" i="74"/>
  <c r="I18" i="71"/>
  <c r="H24" i="71"/>
  <c r="H25" i="71"/>
  <c r="H24" i="72"/>
  <c r="I18" i="72"/>
  <c r="H25" i="72"/>
  <c r="L7" i="72"/>
  <c r="K8" i="72"/>
  <c r="K21" i="72" s="1"/>
  <c r="K8" i="71"/>
  <c r="L7" i="71"/>
  <c r="F22" i="71"/>
  <c r="F59" i="71" s="1"/>
  <c r="D11" i="53" s="1"/>
  <c r="M21" i="86" l="1"/>
  <c r="H24" i="74"/>
  <c r="G24" i="75"/>
  <c r="G22" i="77"/>
  <c r="G59" i="77" s="1"/>
  <c r="E10" i="54" s="1"/>
  <c r="G50" i="76"/>
  <c r="G49" i="76"/>
  <c r="G50" i="77"/>
  <c r="G55" i="77" s="1"/>
  <c r="F55" i="80"/>
  <c r="F56" i="80" s="1"/>
  <c r="F55" i="81"/>
  <c r="F56" i="81" s="1"/>
  <c r="E19" i="77"/>
  <c r="E47" i="77"/>
  <c r="F55" i="83"/>
  <c r="F56" i="83" s="1"/>
  <c r="F55" i="84"/>
  <c r="F56" i="84" s="1"/>
  <c r="G44" i="72"/>
  <c r="G22" i="72" s="1"/>
  <c r="H50" i="72" s="1"/>
  <c r="H24" i="86"/>
  <c r="H44" i="86" s="1"/>
  <c r="H48" i="86" s="1"/>
  <c r="H53" i="86" s="1"/>
  <c r="G24" i="86"/>
  <c r="G44" i="86" s="1"/>
  <c r="F22" i="86"/>
  <c r="I44" i="86"/>
  <c r="I48" i="86" s="1"/>
  <c r="O7" i="86"/>
  <c r="N8" i="86"/>
  <c r="N52" i="86" s="1"/>
  <c r="J26" i="86"/>
  <c r="J27" i="86"/>
  <c r="J25" i="86"/>
  <c r="J24" i="86"/>
  <c r="K18" i="86"/>
  <c r="K8" i="84"/>
  <c r="K21" i="84" s="1"/>
  <c r="K8" i="81"/>
  <c r="K21" i="81" s="1"/>
  <c r="K8" i="80"/>
  <c r="K21" i="80" s="1"/>
  <c r="K8" i="83"/>
  <c r="K21" i="83" s="1"/>
  <c r="D9" i="54"/>
  <c r="D12" i="53"/>
  <c r="F22" i="83"/>
  <c r="G24" i="83"/>
  <c r="H24" i="83"/>
  <c r="H44" i="83" s="1"/>
  <c r="F22" i="84"/>
  <c r="G24" i="84"/>
  <c r="H24" i="84"/>
  <c r="H44" i="84" s="1"/>
  <c r="H48" i="84" s="1"/>
  <c r="F22" i="80"/>
  <c r="G24" i="80"/>
  <c r="H24" i="80"/>
  <c r="H44" i="80" s="1"/>
  <c r="H48" i="80" s="1"/>
  <c r="F22" i="81"/>
  <c r="G24" i="81"/>
  <c r="H24" i="81"/>
  <c r="H44" i="81" s="1"/>
  <c r="I24" i="80"/>
  <c r="I44" i="80" s="1"/>
  <c r="I24" i="83"/>
  <c r="I44" i="83" s="1"/>
  <c r="I48" i="83" s="1"/>
  <c r="J27" i="84"/>
  <c r="J24" i="84"/>
  <c r="K18" i="84"/>
  <c r="J26" i="84"/>
  <c r="J25" i="84"/>
  <c r="I44" i="84"/>
  <c r="I48" i="84" s="1"/>
  <c r="J27" i="83"/>
  <c r="J26" i="83"/>
  <c r="J25" i="83"/>
  <c r="K18" i="83"/>
  <c r="J24" i="83"/>
  <c r="I44" i="81"/>
  <c r="I48" i="81" s="1"/>
  <c r="J27" i="81"/>
  <c r="J24" i="81"/>
  <c r="J26" i="81"/>
  <c r="K18" i="81"/>
  <c r="J25" i="81"/>
  <c r="N7" i="80"/>
  <c r="J27" i="80"/>
  <c r="J26" i="80"/>
  <c r="J25" i="80"/>
  <c r="J24" i="80"/>
  <c r="K18" i="80"/>
  <c r="F22" i="74"/>
  <c r="F59" i="74" s="1"/>
  <c r="G24" i="74"/>
  <c r="J47" i="74"/>
  <c r="J4" i="36"/>
  <c r="L19" i="74"/>
  <c r="K47" i="74"/>
  <c r="J21" i="74"/>
  <c r="L8" i="77"/>
  <c r="L21" i="77" s="1"/>
  <c r="M7" i="77"/>
  <c r="H48" i="77"/>
  <c r="I44" i="77"/>
  <c r="I48" i="77" s="1"/>
  <c r="J27" i="77"/>
  <c r="J26" i="77"/>
  <c r="J25" i="77"/>
  <c r="J24" i="77"/>
  <c r="K18" i="77"/>
  <c r="H44" i="76"/>
  <c r="H48" i="76" s="1"/>
  <c r="G44" i="76"/>
  <c r="L8" i="76"/>
  <c r="M7" i="76"/>
  <c r="I26" i="76"/>
  <c r="I24" i="76"/>
  <c r="I25" i="76"/>
  <c r="J18" i="76"/>
  <c r="K21" i="76"/>
  <c r="I25" i="75"/>
  <c r="M8" i="75"/>
  <c r="N7" i="75"/>
  <c r="L19" i="75"/>
  <c r="J27" i="75"/>
  <c r="J26" i="75"/>
  <c r="J25" i="75"/>
  <c r="J24" i="75"/>
  <c r="K18" i="75"/>
  <c r="J21" i="75"/>
  <c r="F22" i="75"/>
  <c r="H24" i="75"/>
  <c r="H44" i="75" s="1"/>
  <c r="H48" i="75" s="1"/>
  <c r="K21" i="75"/>
  <c r="I24" i="75"/>
  <c r="N7" i="74"/>
  <c r="M8" i="74"/>
  <c r="I26" i="74"/>
  <c r="I25" i="74"/>
  <c r="I24" i="74"/>
  <c r="J18" i="74"/>
  <c r="H44" i="74"/>
  <c r="J18" i="71"/>
  <c r="I24" i="71"/>
  <c r="I26" i="71"/>
  <c r="I25" i="71"/>
  <c r="I26" i="72"/>
  <c r="I25" i="72"/>
  <c r="I24" i="72"/>
  <c r="J18" i="72"/>
  <c r="M7" i="72"/>
  <c r="L8" i="72"/>
  <c r="L21" i="72" s="1"/>
  <c r="H44" i="72"/>
  <c r="G49" i="71"/>
  <c r="G50" i="71"/>
  <c r="M7" i="71"/>
  <c r="L8" i="71"/>
  <c r="K21" i="71"/>
  <c r="G48" i="86" l="1"/>
  <c r="I53" i="86"/>
  <c r="G50" i="86"/>
  <c r="G54" i="86" s="1"/>
  <c r="G49" i="86"/>
  <c r="F59" i="86"/>
  <c r="N21" i="86"/>
  <c r="G44" i="74"/>
  <c r="F58" i="74"/>
  <c r="L47" i="75"/>
  <c r="G51" i="76"/>
  <c r="G51" i="77"/>
  <c r="G56" i="77" s="1"/>
  <c r="H22" i="77"/>
  <c r="H59" i="77" s="1"/>
  <c r="F10" i="54" s="1"/>
  <c r="G51" i="71"/>
  <c r="H49" i="77"/>
  <c r="H50" i="77"/>
  <c r="H55" i="77"/>
  <c r="G44" i="83"/>
  <c r="G22" i="83" s="1"/>
  <c r="H22" i="83" s="1"/>
  <c r="G44" i="80"/>
  <c r="G22" i="80" s="1"/>
  <c r="G44" i="81"/>
  <c r="G22" i="81" s="1"/>
  <c r="H22" i="81" s="1"/>
  <c r="I22" i="81" s="1"/>
  <c r="G44" i="84"/>
  <c r="G22" i="84" s="1"/>
  <c r="G48" i="72"/>
  <c r="G22" i="86"/>
  <c r="J44" i="86"/>
  <c r="J48" i="86" s="1"/>
  <c r="J53" i="86" s="1"/>
  <c r="G13" i="36"/>
  <c r="F13" i="36"/>
  <c r="K28" i="86"/>
  <c r="K27" i="86"/>
  <c r="K26" i="86"/>
  <c r="K25" i="86"/>
  <c r="K24" i="86"/>
  <c r="L18" i="86"/>
  <c r="O8" i="86"/>
  <c r="O52" i="86" s="1"/>
  <c r="P7" i="86"/>
  <c r="D8" i="42"/>
  <c r="F59" i="75"/>
  <c r="H49" i="72"/>
  <c r="H51" i="72" s="1"/>
  <c r="E7" i="42"/>
  <c r="G59" i="72"/>
  <c r="G49" i="80"/>
  <c r="G50" i="80"/>
  <c r="F59" i="80"/>
  <c r="D15" i="82" s="1"/>
  <c r="G49" i="84"/>
  <c r="F59" i="84"/>
  <c r="D17" i="82" s="1"/>
  <c r="G50" i="84"/>
  <c r="H48" i="81"/>
  <c r="L8" i="83"/>
  <c r="L21" i="83" s="1"/>
  <c r="L8" i="84"/>
  <c r="L21" i="84" s="1"/>
  <c r="L8" i="80"/>
  <c r="L21" i="80" s="1"/>
  <c r="L8" i="81"/>
  <c r="L21" i="81" s="1"/>
  <c r="I22" i="77"/>
  <c r="I59" i="77" s="1"/>
  <c r="G10" i="54" s="1"/>
  <c r="H48" i="83"/>
  <c r="G49" i="81"/>
  <c r="F59" i="81"/>
  <c r="D14" i="82" s="1"/>
  <c r="G50" i="81"/>
  <c r="G49" i="83"/>
  <c r="F59" i="83"/>
  <c r="D16" i="82" s="1"/>
  <c r="G50" i="83"/>
  <c r="J44" i="83"/>
  <c r="J48" i="83" s="1"/>
  <c r="K28" i="84"/>
  <c r="K27" i="84"/>
  <c r="K24" i="84"/>
  <c r="L18" i="84"/>
  <c r="K26" i="84"/>
  <c r="K25" i="84"/>
  <c r="J44" i="84"/>
  <c r="K28" i="83"/>
  <c r="K27" i="83"/>
  <c r="K26" i="83"/>
  <c r="K25" i="83"/>
  <c r="L18" i="83"/>
  <c r="K24" i="83"/>
  <c r="K24" i="81"/>
  <c r="K28" i="81"/>
  <c r="K27" i="81"/>
  <c r="K26" i="81"/>
  <c r="L18" i="81"/>
  <c r="K25" i="81"/>
  <c r="J44" i="81"/>
  <c r="J48" i="81" s="1"/>
  <c r="O7" i="80"/>
  <c r="J44" i="80"/>
  <c r="J48" i="80" s="1"/>
  <c r="K28" i="80"/>
  <c r="K27" i="80"/>
  <c r="K26" i="80"/>
  <c r="K24" i="80"/>
  <c r="K25" i="80"/>
  <c r="L18" i="80"/>
  <c r="I48" i="80"/>
  <c r="L47" i="74"/>
  <c r="L21" i="74"/>
  <c r="M19" i="74"/>
  <c r="M21" i="74" s="1"/>
  <c r="K4" i="36"/>
  <c r="G50" i="74"/>
  <c r="G49" i="74"/>
  <c r="M8" i="77"/>
  <c r="M21" i="77" s="1"/>
  <c r="N7" i="77"/>
  <c r="K26" i="77"/>
  <c r="K24" i="77"/>
  <c r="K28" i="77"/>
  <c r="K25" i="77"/>
  <c r="L18" i="77"/>
  <c r="K27" i="77"/>
  <c r="J44" i="77"/>
  <c r="J27" i="76"/>
  <c r="J26" i="76"/>
  <c r="J25" i="76"/>
  <c r="J24" i="76"/>
  <c r="K18" i="76"/>
  <c r="G48" i="76"/>
  <c r="G22" i="76"/>
  <c r="G59" i="76" s="1"/>
  <c r="E13" i="53" s="1"/>
  <c r="L21" i="76"/>
  <c r="I44" i="76"/>
  <c r="I48" i="76" s="1"/>
  <c r="M8" i="76"/>
  <c r="N7" i="76"/>
  <c r="I44" i="75"/>
  <c r="I48" i="75" s="1"/>
  <c r="L21" i="75"/>
  <c r="G50" i="75"/>
  <c r="G49" i="75"/>
  <c r="K28" i="75"/>
  <c r="K27" i="75"/>
  <c r="K26" i="75"/>
  <c r="K25" i="75"/>
  <c r="K24" i="75"/>
  <c r="L18" i="75"/>
  <c r="J44" i="75"/>
  <c r="J48" i="75" s="1"/>
  <c r="M19" i="75"/>
  <c r="M21" i="75" s="1"/>
  <c r="N8" i="75"/>
  <c r="O7" i="75"/>
  <c r="G44" i="75"/>
  <c r="H48" i="74"/>
  <c r="F6" i="36" s="1"/>
  <c r="J27" i="74"/>
  <c r="J26" i="74"/>
  <c r="J25" i="74"/>
  <c r="J24" i="74"/>
  <c r="K18" i="74"/>
  <c r="I44" i="74"/>
  <c r="I48" i="74" s="1"/>
  <c r="G6" i="36" s="1"/>
  <c r="N8" i="74"/>
  <c r="O7" i="74"/>
  <c r="K18" i="71"/>
  <c r="J24" i="71"/>
  <c r="J25" i="71"/>
  <c r="J26" i="71"/>
  <c r="J27" i="71"/>
  <c r="I44" i="72"/>
  <c r="I48" i="72" s="1"/>
  <c r="J27" i="72"/>
  <c r="J26" i="72"/>
  <c r="J25" i="72"/>
  <c r="J24" i="72"/>
  <c r="K18" i="72"/>
  <c r="H48" i="72"/>
  <c r="H22" i="72"/>
  <c r="N7" i="72"/>
  <c r="M8" i="72"/>
  <c r="M21" i="72" s="1"/>
  <c r="L21" i="71"/>
  <c r="N7" i="71"/>
  <c r="M8" i="71"/>
  <c r="G53" i="86" l="1"/>
  <c r="H50" i="86"/>
  <c r="G59" i="86"/>
  <c r="H49" i="86"/>
  <c r="G51" i="86"/>
  <c r="E13" i="36"/>
  <c r="O21" i="86"/>
  <c r="G51" i="75"/>
  <c r="G51" i="74"/>
  <c r="G48" i="74"/>
  <c r="G22" i="74"/>
  <c r="G59" i="74" s="1"/>
  <c r="G22" i="75"/>
  <c r="G59" i="75" s="1"/>
  <c r="G51" i="84"/>
  <c r="I49" i="77"/>
  <c r="G51" i="83"/>
  <c r="I50" i="77"/>
  <c r="I55" i="77" s="1"/>
  <c r="G51" i="80"/>
  <c r="G51" i="81"/>
  <c r="H51" i="77"/>
  <c r="H56" i="77" s="1"/>
  <c r="G55" i="76"/>
  <c r="G56" i="76" s="1"/>
  <c r="J48" i="77"/>
  <c r="G48" i="81"/>
  <c r="G48" i="80"/>
  <c r="G48" i="83"/>
  <c r="G48" i="84"/>
  <c r="H22" i="86"/>
  <c r="H13" i="36"/>
  <c r="P8" i="86"/>
  <c r="P52" i="86" s="1"/>
  <c r="Q7" i="86"/>
  <c r="L29" i="86"/>
  <c r="L28" i="86"/>
  <c r="L27" i="86"/>
  <c r="L26" i="86"/>
  <c r="L25" i="86"/>
  <c r="L24" i="86"/>
  <c r="M18" i="86"/>
  <c r="K44" i="86"/>
  <c r="K48" i="86" s="1"/>
  <c r="K53" i="86" s="1"/>
  <c r="M8" i="83"/>
  <c r="M21" i="83" s="1"/>
  <c r="M8" i="84"/>
  <c r="M21" i="84" s="1"/>
  <c r="M8" i="80"/>
  <c r="M21" i="80" s="1"/>
  <c r="M8" i="81"/>
  <c r="M21" i="81" s="1"/>
  <c r="G59" i="83"/>
  <c r="E16" i="82" s="1"/>
  <c r="H50" i="83"/>
  <c r="H55" i="83" s="1"/>
  <c r="H49" i="83"/>
  <c r="D11" i="54"/>
  <c r="D18" i="82"/>
  <c r="D14" i="53"/>
  <c r="J49" i="77"/>
  <c r="H49" i="80"/>
  <c r="G59" i="80"/>
  <c r="E15" i="82" s="1"/>
  <c r="H50" i="80"/>
  <c r="H55" i="80" s="1"/>
  <c r="H22" i="80"/>
  <c r="H49" i="84"/>
  <c r="G59" i="84"/>
  <c r="E17" i="82" s="1"/>
  <c r="H50" i="84"/>
  <c r="H55" i="84" s="1"/>
  <c r="H22" i="84"/>
  <c r="H59" i="72"/>
  <c r="F7" i="42"/>
  <c r="H59" i="83"/>
  <c r="F16" i="82" s="1"/>
  <c r="I50" i="83"/>
  <c r="I55" i="83" s="1"/>
  <c r="I22" i="83"/>
  <c r="I49" i="83"/>
  <c r="H22" i="74"/>
  <c r="H59" i="74" s="1"/>
  <c r="H59" i="81"/>
  <c r="F14" i="82" s="1"/>
  <c r="I50" i="81"/>
  <c r="I55" i="81" s="1"/>
  <c r="I49" i="81"/>
  <c r="H50" i="81"/>
  <c r="H49" i="81"/>
  <c r="G59" i="81"/>
  <c r="E14" i="82" s="1"/>
  <c r="E8" i="42"/>
  <c r="E9" i="54"/>
  <c r="E12" i="53"/>
  <c r="J50" i="77"/>
  <c r="K44" i="83"/>
  <c r="K48" i="83" s="1"/>
  <c r="J48" i="84"/>
  <c r="L29" i="84"/>
  <c r="L28" i="84"/>
  <c r="L27" i="84"/>
  <c r="L26" i="84"/>
  <c r="L25" i="84"/>
  <c r="L24" i="84"/>
  <c r="M18" i="84"/>
  <c r="K44" i="84"/>
  <c r="K48" i="84" s="1"/>
  <c r="L29" i="83"/>
  <c r="L28" i="83"/>
  <c r="L27" i="83"/>
  <c r="L26" i="83"/>
  <c r="L25" i="83"/>
  <c r="L24" i="83"/>
  <c r="M18" i="83"/>
  <c r="I59" i="81"/>
  <c r="G14" i="82" s="1"/>
  <c r="J49" i="81"/>
  <c r="J50" i="81"/>
  <c r="J55" i="81" s="1"/>
  <c r="J22" i="81"/>
  <c r="K44" i="81"/>
  <c r="K48" i="81" s="1"/>
  <c r="L29" i="81"/>
  <c r="L28" i="81"/>
  <c r="L27" i="81"/>
  <c r="L26" i="81"/>
  <c r="M18" i="81"/>
  <c r="L25" i="81"/>
  <c r="L24" i="81"/>
  <c r="P7" i="80"/>
  <c r="L29" i="80"/>
  <c r="L28" i="80"/>
  <c r="L27" i="80"/>
  <c r="L26" i="80"/>
  <c r="L25" i="80"/>
  <c r="L24" i="80"/>
  <c r="M18" i="80"/>
  <c r="K44" i="80"/>
  <c r="N19" i="74"/>
  <c r="N21" i="74" s="1"/>
  <c r="L4" i="36"/>
  <c r="M47" i="74"/>
  <c r="O7" i="77"/>
  <c r="N8" i="77"/>
  <c r="N21" i="77" s="1"/>
  <c r="J22" i="77"/>
  <c r="J59" i="77" s="1"/>
  <c r="H10" i="54" s="1"/>
  <c r="L29" i="77"/>
  <c r="L24" i="77"/>
  <c r="L28" i="77"/>
  <c r="L25" i="77"/>
  <c r="L26" i="77"/>
  <c r="L27" i="77"/>
  <c r="M18" i="77"/>
  <c r="K44" i="77"/>
  <c r="K48" i="77" s="1"/>
  <c r="O7" i="76"/>
  <c r="N8" i="76"/>
  <c r="M21" i="76"/>
  <c r="K28" i="76"/>
  <c r="K27" i="76"/>
  <c r="K26" i="76"/>
  <c r="K25" i="76"/>
  <c r="K24" i="76"/>
  <c r="L18" i="76"/>
  <c r="J44" i="76"/>
  <c r="H49" i="76"/>
  <c r="H50" i="76"/>
  <c r="H22" i="76"/>
  <c r="H59" i="76" s="1"/>
  <c r="F13" i="53" s="1"/>
  <c r="H50" i="75"/>
  <c r="H49" i="75"/>
  <c r="H51" i="75" s="1"/>
  <c r="H22" i="75"/>
  <c r="G48" i="75"/>
  <c r="L28" i="75"/>
  <c r="L26" i="75"/>
  <c r="L24" i="75"/>
  <c r="L29" i="75"/>
  <c r="L27" i="75"/>
  <c r="L25" i="75"/>
  <c r="M18" i="75"/>
  <c r="M47" i="75"/>
  <c r="O8" i="75"/>
  <c r="P7" i="75"/>
  <c r="K44" i="75"/>
  <c r="K48" i="75" s="1"/>
  <c r="N19" i="75"/>
  <c r="N47" i="75" s="1"/>
  <c r="O8" i="74"/>
  <c r="P7" i="74"/>
  <c r="K28" i="74"/>
  <c r="K27" i="74"/>
  <c r="K26" i="74"/>
  <c r="K25" i="74"/>
  <c r="K24" i="74"/>
  <c r="L18" i="74"/>
  <c r="J44" i="74"/>
  <c r="L18" i="71"/>
  <c r="K24" i="71"/>
  <c r="K25" i="71"/>
  <c r="K26" i="71"/>
  <c r="K28" i="71"/>
  <c r="K27" i="71"/>
  <c r="J44" i="72"/>
  <c r="J48" i="72" s="1"/>
  <c r="I50" i="72"/>
  <c r="I49" i="72"/>
  <c r="I22" i="72"/>
  <c r="N8" i="72"/>
  <c r="N21" i="72" s="1"/>
  <c r="O7" i="72"/>
  <c r="K28" i="72"/>
  <c r="K27" i="72"/>
  <c r="K26" i="72"/>
  <c r="K25" i="72"/>
  <c r="K24" i="72"/>
  <c r="L18" i="72"/>
  <c r="M21" i="71"/>
  <c r="N8" i="71"/>
  <c r="O7" i="71"/>
  <c r="H59" i="86" l="1"/>
  <c r="I49" i="86"/>
  <c r="I50" i="86"/>
  <c r="H54" i="86"/>
  <c r="G55" i="86"/>
  <c r="H51" i="86"/>
  <c r="P21" i="86"/>
  <c r="H50" i="74"/>
  <c r="E6" i="36"/>
  <c r="H49" i="74"/>
  <c r="H51" i="74" s="1"/>
  <c r="I50" i="74"/>
  <c r="G56" i="81"/>
  <c r="J51" i="81"/>
  <c r="J56" i="81" s="1"/>
  <c r="J56" i="77"/>
  <c r="H51" i="81"/>
  <c r="H51" i="83"/>
  <c r="H56" i="83" s="1"/>
  <c r="I51" i="81"/>
  <c r="I56" i="81" s="1"/>
  <c r="H51" i="80"/>
  <c r="H56" i="80" s="1"/>
  <c r="I51" i="77"/>
  <c r="I56" i="77" s="1"/>
  <c r="J51" i="77"/>
  <c r="I51" i="83"/>
  <c r="I56" i="83" s="1"/>
  <c r="H51" i="76"/>
  <c r="H56" i="76" s="1"/>
  <c r="H51" i="84"/>
  <c r="H56" i="84" s="1"/>
  <c r="H55" i="76"/>
  <c r="J55" i="77"/>
  <c r="I51" i="72"/>
  <c r="H55" i="81"/>
  <c r="G55" i="84"/>
  <c r="G56" i="84" s="1"/>
  <c r="G55" i="81"/>
  <c r="G55" i="80"/>
  <c r="G56" i="80" s="1"/>
  <c r="G55" i="83"/>
  <c r="G56" i="83" s="1"/>
  <c r="I22" i="86"/>
  <c r="Q8" i="86"/>
  <c r="R7" i="86"/>
  <c r="M30" i="86"/>
  <c r="M29" i="86"/>
  <c r="M28" i="86"/>
  <c r="M27" i="86"/>
  <c r="M26" i="86"/>
  <c r="M25" i="86"/>
  <c r="M24" i="86"/>
  <c r="N18" i="86"/>
  <c r="L44" i="86"/>
  <c r="L48" i="86" s="1"/>
  <c r="G7" i="42"/>
  <c r="I59" i="72"/>
  <c r="I59" i="83"/>
  <c r="G16" i="82" s="1"/>
  <c r="J49" i="83"/>
  <c r="J22" i="83"/>
  <c r="J50" i="83"/>
  <c r="J55" i="83" s="1"/>
  <c r="F9" i="54"/>
  <c r="F12" i="53"/>
  <c r="H59" i="84"/>
  <c r="F17" i="82" s="1"/>
  <c r="I50" i="84"/>
  <c r="I55" i="84" s="1"/>
  <c r="I49" i="84"/>
  <c r="I22" i="84"/>
  <c r="I22" i="74"/>
  <c r="I59" i="74" s="1"/>
  <c r="I49" i="74"/>
  <c r="I51" i="74" s="1"/>
  <c r="H59" i="80"/>
  <c r="F15" i="82" s="1"/>
  <c r="I50" i="80"/>
  <c r="I49" i="80"/>
  <c r="I22" i="80"/>
  <c r="E18" i="82"/>
  <c r="E11" i="54"/>
  <c r="E14" i="53"/>
  <c r="F8" i="42"/>
  <c r="H59" i="75"/>
  <c r="N8" i="84"/>
  <c r="N21" i="84" s="1"/>
  <c r="N8" i="80"/>
  <c r="N21" i="80" s="1"/>
  <c r="N8" i="81"/>
  <c r="N21" i="81" s="1"/>
  <c r="N8" i="83"/>
  <c r="N21" i="83" s="1"/>
  <c r="L44" i="83"/>
  <c r="L48" i="83" s="1"/>
  <c r="L44" i="84"/>
  <c r="L48" i="84" s="1"/>
  <c r="M30" i="84"/>
  <c r="M29" i="84"/>
  <c r="M28" i="84"/>
  <c r="M27" i="84"/>
  <c r="M26" i="84"/>
  <c r="M25" i="84"/>
  <c r="N18" i="84"/>
  <c r="M24" i="84"/>
  <c r="M29" i="83"/>
  <c r="M30" i="83"/>
  <c r="M24" i="83"/>
  <c r="N18" i="83"/>
  <c r="M28" i="83"/>
  <c r="M27" i="83"/>
  <c r="M26" i="83"/>
  <c r="M25" i="83"/>
  <c r="L44" i="81"/>
  <c r="L48" i="81" s="1"/>
  <c r="M30" i="81"/>
  <c r="M29" i="81"/>
  <c r="M28" i="81"/>
  <c r="M27" i="81"/>
  <c r="M26" i="81"/>
  <c r="M25" i="81"/>
  <c r="N18" i="81"/>
  <c r="M24" i="81"/>
  <c r="K50" i="81"/>
  <c r="J59" i="81"/>
  <c r="H14" i="82" s="1"/>
  <c r="K49" i="81"/>
  <c r="K22" i="81"/>
  <c r="Q7" i="80"/>
  <c r="K48" i="80"/>
  <c r="M30" i="80"/>
  <c r="M29" i="80"/>
  <c r="M28" i="80"/>
  <c r="M27" i="80"/>
  <c r="M26" i="80"/>
  <c r="M25" i="80"/>
  <c r="M24" i="80"/>
  <c r="N18" i="80"/>
  <c r="L44" i="80"/>
  <c r="L48" i="80" s="1"/>
  <c r="O19" i="74"/>
  <c r="O21" i="74" s="1"/>
  <c r="M4" i="36"/>
  <c r="N47" i="74"/>
  <c r="O8" i="77"/>
  <c r="O21" i="77" s="1"/>
  <c r="P7" i="77"/>
  <c r="M29" i="77"/>
  <c r="M24" i="77"/>
  <c r="M28" i="77"/>
  <c r="M25" i="77"/>
  <c r="M27" i="77"/>
  <c r="N18" i="77"/>
  <c r="M30" i="77"/>
  <c r="M26" i="77"/>
  <c r="L44" i="77"/>
  <c r="L48" i="77" s="1"/>
  <c r="K50" i="77"/>
  <c r="K55" i="77" s="1"/>
  <c r="K49" i="77"/>
  <c r="K22" i="77"/>
  <c r="K59" i="77" s="1"/>
  <c r="I10" i="54" s="1"/>
  <c r="L27" i="76"/>
  <c r="L29" i="76"/>
  <c r="L28" i="76"/>
  <c r="L24" i="76"/>
  <c r="M18" i="76"/>
  <c r="L25" i="76"/>
  <c r="L26" i="76"/>
  <c r="K44" i="76"/>
  <c r="K48" i="76" s="1"/>
  <c r="N21" i="76"/>
  <c r="J48" i="76"/>
  <c r="I49" i="76"/>
  <c r="I50" i="76"/>
  <c r="I55" i="76" s="1"/>
  <c r="I22" i="76"/>
  <c r="I59" i="76" s="1"/>
  <c r="G13" i="53" s="1"/>
  <c r="P7" i="76"/>
  <c r="O8" i="76"/>
  <c r="O19" i="75"/>
  <c r="O47" i="75" s="1"/>
  <c r="P8" i="75"/>
  <c r="Q7" i="75"/>
  <c r="L44" i="75"/>
  <c r="L48" i="75" s="1"/>
  <c r="I49" i="75"/>
  <c r="I51" i="75" s="1"/>
  <c r="I50" i="75"/>
  <c r="I22" i="75"/>
  <c r="N21" i="75"/>
  <c r="M30" i="75"/>
  <c r="M29" i="75"/>
  <c r="M28" i="75"/>
  <c r="M27" i="75"/>
  <c r="M26" i="75"/>
  <c r="M25" i="75"/>
  <c r="M24" i="75"/>
  <c r="N18" i="75"/>
  <c r="K44" i="74"/>
  <c r="K48" i="74" s="1"/>
  <c r="I6" i="36" s="1"/>
  <c r="J48" i="74"/>
  <c r="H6" i="36" s="1"/>
  <c r="Q7" i="74"/>
  <c r="P8" i="74"/>
  <c r="L29" i="74"/>
  <c r="M18" i="74"/>
  <c r="L27" i="74"/>
  <c r="L26" i="74"/>
  <c r="L25" i="74"/>
  <c r="L24" i="74"/>
  <c r="L28" i="74"/>
  <c r="J50" i="74"/>
  <c r="J22" i="74"/>
  <c r="J59" i="74" s="1"/>
  <c r="M18" i="71"/>
  <c r="L24" i="71"/>
  <c r="L25" i="71"/>
  <c r="L26" i="71"/>
  <c r="L27" i="71"/>
  <c r="L28" i="71"/>
  <c r="L29" i="71"/>
  <c r="O8" i="72"/>
  <c r="O21" i="72" s="1"/>
  <c r="P7" i="72"/>
  <c r="M18" i="72"/>
  <c r="L27" i="72"/>
  <c r="L28" i="72"/>
  <c r="L26" i="72"/>
  <c r="L24" i="72"/>
  <c r="L29" i="72"/>
  <c r="L25" i="72"/>
  <c r="J50" i="72"/>
  <c r="J49" i="72"/>
  <c r="J22" i="72"/>
  <c r="K44" i="72"/>
  <c r="N21" i="71"/>
  <c r="O8" i="71"/>
  <c r="P7" i="71"/>
  <c r="G56" i="86" l="1"/>
  <c r="L53" i="86"/>
  <c r="H55" i="86"/>
  <c r="H56" i="86" s="1"/>
  <c r="H58" i="86" s="1"/>
  <c r="I59" i="86"/>
  <c r="J49" i="86"/>
  <c r="J50" i="86"/>
  <c r="Q21" i="86"/>
  <c r="Q52" i="86"/>
  <c r="I51" i="86"/>
  <c r="I56" i="86" s="1"/>
  <c r="I58" i="86" s="1"/>
  <c r="I54" i="86"/>
  <c r="I55" i="86" s="1"/>
  <c r="J49" i="74"/>
  <c r="J51" i="74" s="1"/>
  <c r="I51" i="80"/>
  <c r="I56" i="80" s="1"/>
  <c r="H56" i="81"/>
  <c r="J51" i="83"/>
  <c r="J56" i="83" s="1"/>
  <c r="K51" i="81"/>
  <c r="K56" i="81" s="1"/>
  <c r="K51" i="77"/>
  <c r="K56" i="77" s="1"/>
  <c r="I51" i="84"/>
  <c r="I56" i="84" s="1"/>
  <c r="I51" i="76"/>
  <c r="I56" i="76" s="1"/>
  <c r="J51" i="72"/>
  <c r="I55" i="80"/>
  <c r="K55" i="81"/>
  <c r="J22" i="86"/>
  <c r="I13" i="36"/>
  <c r="J13" i="36"/>
  <c r="N27" i="86"/>
  <c r="N25" i="86"/>
  <c r="N26" i="86"/>
  <c r="N30" i="86"/>
  <c r="N28" i="86"/>
  <c r="N24" i="86"/>
  <c r="O18" i="86"/>
  <c r="N29" i="86"/>
  <c r="N31" i="86"/>
  <c r="S7" i="86"/>
  <c r="R8" i="86"/>
  <c r="M44" i="86"/>
  <c r="M48" i="86" s="1"/>
  <c r="F14" i="53"/>
  <c r="F11" i="54"/>
  <c r="F18" i="82"/>
  <c r="J49" i="84"/>
  <c r="I59" i="84"/>
  <c r="G17" i="82" s="1"/>
  <c r="J50" i="84"/>
  <c r="J55" i="84" s="1"/>
  <c r="J22" i="84"/>
  <c r="O8" i="80"/>
  <c r="O21" i="80" s="1"/>
  <c r="O8" i="84"/>
  <c r="O21" i="84" s="1"/>
  <c r="O8" i="83"/>
  <c r="O21" i="83" s="1"/>
  <c r="O8" i="81"/>
  <c r="O21" i="81" s="1"/>
  <c r="K22" i="83"/>
  <c r="J59" i="83"/>
  <c r="H16" i="82" s="1"/>
  <c r="K50" i="83"/>
  <c r="K55" i="83" s="1"/>
  <c r="K49" i="83"/>
  <c r="I59" i="80"/>
  <c r="G15" i="82" s="1"/>
  <c r="J50" i="80"/>
  <c r="J55" i="80" s="1"/>
  <c r="J49" i="80"/>
  <c r="J51" i="80" s="1"/>
  <c r="J56" i="80" s="1"/>
  <c r="J22" i="80"/>
  <c r="G8" i="42"/>
  <c r="I59" i="75"/>
  <c r="G9" i="54"/>
  <c r="G12" i="53"/>
  <c r="J59" i="72"/>
  <c r="H7" i="42"/>
  <c r="M44" i="84"/>
  <c r="M48" i="84" s="1"/>
  <c r="N26" i="84"/>
  <c r="N25" i="84"/>
  <c r="N30" i="84"/>
  <c r="N28" i="84"/>
  <c r="N31" i="84"/>
  <c r="N29" i="84"/>
  <c r="N27" i="84"/>
  <c r="N24" i="84"/>
  <c r="O18" i="84"/>
  <c r="M44" i="83"/>
  <c r="N30" i="83"/>
  <c r="N24" i="83"/>
  <c r="O18" i="83"/>
  <c r="N31" i="83"/>
  <c r="N28" i="83"/>
  <c r="N27" i="83"/>
  <c r="N26" i="83"/>
  <c r="N25" i="83"/>
  <c r="N29" i="83"/>
  <c r="N31" i="81"/>
  <c r="N30" i="81"/>
  <c r="N29" i="81"/>
  <c r="N28" i="81"/>
  <c r="N27" i="81"/>
  <c r="N26" i="81"/>
  <c r="N25" i="81"/>
  <c r="N24" i="81"/>
  <c r="O18" i="81"/>
  <c r="M44" i="81"/>
  <c r="M48" i="81" s="1"/>
  <c r="K59" i="81"/>
  <c r="I14" i="82" s="1"/>
  <c r="L50" i="81"/>
  <c r="L55" i="81" s="1"/>
  <c r="L49" i="81"/>
  <c r="L51" i="81" s="1"/>
  <c r="L56" i="81" s="1"/>
  <c r="L22" i="81"/>
  <c r="M44" i="80"/>
  <c r="R7" i="80"/>
  <c r="N27" i="80"/>
  <c r="N24" i="80"/>
  <c r="O18" i="80"/>
  <c r="N31" i="80"/>
  <c r="N26" i="80"/>
  <c r="N30" i="80"/>
  <c r="N28" i="80"/>
  <c r="N29" i="80"/>
  <c r="N25" i="80"/>
  <c r="P19" i="74"/>
  <c r="P21" i="74" s="1"/>
  <c r="N4" i="36"/>
  <c r="O47" i="74"/>
  <c r="P8" i="77"/>
  <c r="P21" i="77" s="1"/>
  <c r="Q7" i="77"/>
  <c r="O21" i="75"/>
  <c r="L49" i="77"/>
  <c r="L22" i="77"/>
  <c r="L59" i="77" s="1"/>
  <c r="J10" i="54" s="1"/>
  <c r="L50" i="77"/>
  <c r="L55" i="77" s="1"/>
  <c r="M44" i="77"/>
  <c r="M48" i="77" s="1"/>
  <c r="N31" i="77"/>
  <c r="N30" i="77"/>
  <c r="N29" i="77"/>
  <c r="N28" i="77"/>
  <c r="N27" i="77"/>
  <c r="N26" i="77"/>
  <c r="N24" i="77"/>
  <c r="N25" i="77"/>
  <c r="O18" i="77"/>
  <c r="M30" i="76"/>
  <c r="M29" i="76"/>
  <c r="M28" i="76"/>
  <c r="M27" i="76"/>
  <c r="M26" i="76"/>
  <c r="M25" i="76"/>
  <c r="M24" i="76"/>
  <c r="N18" i="76"/>
  <c r="L44" i="76"/>
  <c r="O21" i="76"/>
  <c r="Q7" i="76"/>
  <c r="P8" i="76"/>
  <c r="J49" i="76"/>
  <c r="J50" i="76"/>
  <c r="J55" i="76" s="1"/>
  <c r="J22" i="76"/>
  <c r="J59" i="76" s="1"/>
  <c r="H13" i="53" s="1"/>
  <c r="N31" i="75"/>
  <c r="N30" i="75"/>
  <c r="N29" i="75"/>
  <c r="N28" i="75"/>
  <c r="N27" i="75"/>
  <c r="N26" i="75"/>
  <c r="N25" i="75"/>
  <c r="N24" i="75"/>
  <c r="O18" i="75"/>
  <c r="P19" i="75"/>
  <c r="P47" i="75" s="1"/>
  <c r="M44" i="75"/>
  <c r="M48" i="75" s="1"/>
  <c r="R7" i="75"/>
  <c r="Q8" i="75"/>
  <c r="J49" i="75"/>
  <c r="J50" i="75"/>
  <c r="J22" i="75"/>
  <c r="L44" i="74"/>
  <c r="R7" i="74"/>
  <c r="Q8" i="74"/>
  <c r="K49" i="74"/>
  <c r="K50" i="74"/>
  <c r="K22" i="74"/>
  <c r="K59" i="74" s="1"/>
  <c r="M30" i="74"/>
  <c r="M29" i="74"/>
  <c r="M28" i="74"/>
  <c r="M27" i="74"/>
  <c r="M26" i="74"/>
  <c r="M25" i="74"/>
  <c r="M24" i="74"/>
  <c r="N18" i="74"/>
  <c r="N18" i="71"/>
  <c r="M24" i="71"/>
  <c r="M25" i="71"/>
  <c r="M26" i="71"/>
  <c r="M27" i="71"/>
  <c r="M28" i="71"/>
  <c r="M30" i="71"/>
  <c r="M29" i="71"/>
  <c r="K50" i="72"/>
  <c r="K22" i="72"/>
  <c r="K49" i="72"/>
  <c r="L44" i="72"/>
  <c r="M30" i="72"/>
  <c r="M29" i="72"/>
  <c r="M28" i="72"/>
  <c r="M27" i="72"/>
  <c r="M26" i="72"/>
  <c r="M25" i="72"/>
  <c r="M24" i="72"/>
  <c r="N18" i="72"/>
  <c r="Q7" i="72"/>
  <c r="P8" i="72"/>
  <c r="P21" i="72" s="1"/>
  <c r="K48" i="72"/>
  <c r="O21" i="71"/>
  <c r="P8" i="71"/>
  <c r="Q7" i="71"/>
  <c r="R21" i="86" l="1"/>
  <c r="R52" i="86"/>
  <c r="K49" i="86"/>
  <c r="K50" i="86"/>
  <c r="J59" i="86"/>
  <c r="J54" i="86"/>
  <c r="J55" i="86" s="1"/>
  <c r="G58" i="86"/>
  <c r="J51" i="86"/>
  <c r="J56" i="86" s="1"/>
  <c r="J58" i="86" s="1"/>
  <c r="M53" i="86"/>
  <c r="J51" i="75"/>
  <c r="K51" i="74"/>
  <c r="L51" i="77"/>
  <c r="L56" i="77" s="1"/>
  <c r="J51" i="76"/>
  <c r="J56" i="76" s="1"/>
  <c r="J51" i="84"/>
  <c r="J56" i="84" s="1"/>
  <c r="K51" i="83"/>
  <c r="K56" i="83" s="1"/>
  <c r="K51" i="72"/>
  <c r="M48" i="80"/>
  <c r="M48" i="83"/>
  <c r="L48" i="72"/>
  <c r="K22" i="86"/>
  <c r="T7" i="86"/>
  <c r="S8" i="86"/>
  <c r="O25" i="86"/>
  <c r="O32" i="86"/>
  <c r="O30" i="86"/>
  <c r="O28" i="86"/>
  <c r="O24" i="86"/>
  <c r="P18" i="86"/>
  <c r="O31" i="86"/>
  <c r="O29" i="86"/>
  <c r="O26" i="86"/>
  <c r="O27" i="86"/>
  <c r="N44" i="86"/>
  <c r="N48" i="86" s="1"/>
  <c r="P8" i="81"/>
  <c r="P21" i="81" s="1"/>
  <c r="P8" i="84"/>
  <c r="P21" i="84" s="1"/>
  <c r="P8" i="83"/>
  <c r="P21" i="83" s="1"/>
  <c r="P8" i="80"/>
  <c r="P21" i="80" s="1"/>
  <c r="J59" i="80"/>
  <c r="H15" i="82" s="1"/>
  <c r="K50" i="80"/>
  <c r="K49" i="80"/>
  <c r="K51" i="80" s="1"/>
  <c r="K22" i="80"/>
  <c r="H9" i="54"/>
  <c r="H12" i="53"/>
  <c r="H8" i="42"/>
  <c r="J59" i="75"/>
  <c r="L49" i="83"/>
  <c r="K59" i="83"/>
  <c r="I16" i="82" s="1"/>
  <c r="L50" i="83"/>
  <c r="L22" i="83"/>
  <c r="I7" i="42"/>
  <c r="K59" i="72"/>
  <c r="K50" i="84"/>
  <c r="K55" i="84" s="1"/>
  <c r="K49" i="84"/>
  <c r="K51" i="84" s="1"/>
  <c r="K56" i="84" s="1"/>
  <c r="J59" i="84"/>
  <c r="H17" i="82" s="1"/>
  <c r="K22" i="84"/>
  <c r="G18" i="82"/>
  <c r="G11" i="54"/>
  <c r="G14" i="53"/>
  <c r="O32" i="84"/>
  <c r="O30" i="84"/>
  <c r="O28" i="84"/>
  <c r="O26" i="84"/>
  <c r="O25" i="84"/>
  <c r="O31" i="84"/>
  <c r="O29" i="84"/>
  <c r="O27" i="84"/>
  <c r="O24" i="84"/>
  <c r="P18" i="84"/>
  <c r="N44" i="84"/>
  <c r="O32" i="83"/>
  <c r="O31" i="83"/>
  <c r="O30" i="83"/>
  <c r="O29" i="83"/>
  <c r="O28" i="83"/>
  <c r="O27" i="83"/>
  <c r="O26" i="83"/>
  <c r="O25" i="83"/>
  <c r="O24" i="83"/>
  <c r="P18" i="83"/>
  <c r="N44" i="83"/>
  <c r="N48" i="83" s="1"/>
  <c r="M49" i="81"/>
  <c r="M50" i="81"/>
  <c r="M55" i="81" s="1"/>
  <c r="M22" i="81"/>
  <c r="L59" i="81"/>
  <c r="J14" i="82" s="1"/>
  <c r="O32" i="81"/>
  <c r="O31" i="81"/>
  <c r="O30" i="81"/>
  <c r="O29" i="81"/>
  <c r="O28" i="81"/>
  <c r="O27" i="81"/>
  <c r="O26" i="81"/>
  <c r="O25" i="81"/>
  <c r="O24" i="81"/>
  <c r="P18" i="81"/>
  <c r="N44" i="81"/>
  <c r="N48" i="81" s="1"/>
  <c r="P18" i="80"/>
  <c r="O32" i="80"/>
  <c r="O30" i="80"/>
  <c r="O28" i="80"/>
  <c r="O24" i="80"/>
  <c r="O25" i="80"/>
  <c r="O31" i="80"/>
  <c r="O29" i="80"/>
  <c r="O26" i="80"/>
  <c r="O27" i="80"/>
  <c r="N44" i="80"/>
  <c r="N48" i="80" s="1"/>
  <c r="S7" i="80"/>
  <c r="Q19" i="74"/>
  <c r="Q21" i="74" s="1"/>
  <c r="P47" i="74"/>
  <c r="Q8" i="77"/>
  <c r="Q21" i="77" s="1"/>
  <c r="R7" i="77"/>
  <c r="P21" i="75"/>
  <c r="N44" i="77"/>
  <c r="M50" i="77"/>
  <c r="M55" i="77" s="1"/>
  <c r="M49" i="77"/>
  <c r="M51" i="77" s="1"/>
  <c r="M56" i="77" s="1"/>
  <c r="M22" i="77"/>
  <c r="M59" i="77" s="1"/>
  <c r="K10" i="54" s="1"/>
  <c r="O32" i="77"/>
  <c r="O31" i="77"/>
  <c r="O30" i="77"/>
  <c r="O29" i="77"/>
  <c r="O28" i="77"/>
  <c r="O27" i="77"/>
  <c r="O26" i="77"/>
  <c r="O25" i="77"/>
  <c r="O24" i="77"/>
  <c r="P18" i="77"/>
  <c r="K49" i="76"/>
  <c r="K22" i="76"/>
  <c r="K59" i="76" s="1"/>
  <c r="I13" i="53" s="1"/>
  <c r="K50" i="76"/>
  <c r="K55" i="76" s="1"/>
  <c r="L48" i="76"/>
  <c r="N31" i="76"/>
  <c r="N30" i="76"/>
  <c r="N29" i="76"/>
  <c r="N28" i="76"/>
  <c r="N27" i="76"/>
  <c r="N26" i="76"/>
  <c r="N25" i="76"/>
  <c r="N24" i="76"/>
  <c r="O18" i="76"/>
  <c r="P21" i="76"/>
  <c r="M44" i="76"/>
  <c r="M48" i="76" s="1"/>
  <c r="Q8" i="76"/>
  <c r="R7" i="76"/>
  <c r="K49" i="75"/>
  <c r="K50" i="75"/>
  <c r="K22" i="75"/>
  <c r="O32" i="75"/>
  <c r="O31" i="75"/>
  <c r="O30" i="75"/>
  <c r="O29" i="75"/>
  <c r="O28" i="75"/>
  <c r="O27" i="75"/>
  <c r="O26" i="75"/>
  <c r="O25" i="75"/>
  <c r="O24" i="75"/>
  <c r="P18" i="75"/>
  <c r="N44" i="75"/>
  <c r="N48" i="75" s="1"/>
  <c r="Q19" i="75"/>
  <c r="Q47" i="75" s="1"/>
  <c r="S7" i="75"/>
  <c r="R8" i="75"/>
  <c r="L49" i="74"/>
  <c r="L50" i="74"/>
  <c r="L22" i="74"/>
  <c r="L59" i="74" s="1"/>
  <c r="L48" i="74"/>
  <c r="M44" i="74"/>
  <c r="M48" i="74" s="1"/>
  <c r="K6" i="36" s="1"/>
  <c r="N31" i="74"/>
  <c r="N30" i="74"/>
  <c r="N29" i="74"/>
  <c r="N28" i="74"/>
  <c r="N27" i="74"/>
  <c r="N26" i="74"/>
  <c r="N25" i="74"/>
  <c r="N24" i="74"/>
  <c r="O18" i="74"/>
  <c r="S7" i="74"/>
  <c r="R8" i="74"/>
  <c r="O18" i="71"/>
  <c r="N24" i="71"/>
  <c r="N25" i="71"/>
  <c r="N26" i="71"/>
  <c r="N27" i="71"/>
  <c r="N28" i="71"/>
  <c r="N29" i="71"/>
  <c r="N30" i="71"/>
  <c r="N31" i="71"/>
  <c r="R7" i="72"/>
  <c r="Q8" i="72"/>
  <c r="Q21" i="72" s="1"/>
  <c r="N31" i="72"/>
  <c r="N30" i="72"/>
  <c r="N29" i="72"/>
  <c r="N28" i="72"/>
  <c r="N27" i="72"/>
  <c r="N26" i="72"/>
  <c r="N25" i="72"/>
  <c r="N24" i="72"/>
  <c r="O18" i="72"/>
  <c r="M44" i="72"/>
  <c r="M48" i="72" s="1"/>
  <c r="L50" i="72"/>
  <c r="L49" i="72"/>
  <c r="L51" i="72" s="1"/>
  <c r="L22" i="72"/>
  <c r="Q8" i="71"/>
  <c r="R7" i="71"/>
  <c r="P21" i="71"/>
  <c r="S21" i="86" l="1"/>
  <c r="S52" i="86"/>
  <c r="K51" i="86"/>
  <c r="K54" i="86"/>
  <c r="K55" i="86" s="1"/>
  <c r="N53" i="86"/>
  <c r="L50" i="86"/>
  <c r="L54" i="86" s="1"/>
  <c r="L55" i="86" s="1"/>
  <c r="K59" i="86"/>
  <c r="L49" i="86"/>
  <c r="L51" i="86" s="1"/>
  <c r="L56" i="86" s="1"/>
  <c r="L58" i="86" s="1"/>
  <c r="L51" i="74"/>
  <c r="K51" i="75"/>
  <c r="J6" i="36"/>
  <c r="K51" i="76"/>
  <c r="K56" i="76" s="1"/>
  <c r="M51" i="81"/>
  <c r="M56" i="81" s="1"/>
  <c r="L51" i="83"/>
  <c r="N48" i="77"/>
  <c r="K55" i="80"/>
  <c r="K56" i="80" s="1"/>
  <c r="N48" i="84"/>
  <c r="L55" i="83"/>
  <c r="L22" i="86"/>
  <c r="L13" i="36"/>
  <c r="K13" i="36"/>
  <c r="U7" i="86"/>
  <c r="T8" i="86"/>
  <c r="P33" i="86"/>
  <c r="P32" i="86"/>
  <c r="P31" i="86"/>
  <c r="P30" i="86"/>
  <c r="P29" i="86"/>
  <c r="P28" i="86"/>
  <c r="P27" i="86"/>
  <c r="P24" i="86"/>
  <c r="Q18" i="86"/>
  <c r="P26" i="86"/>
  <c r="P25" i="86"/>
  <c r="O44" i="86"/>
  <c r="O48" i="86" s="1"/>
  <c r="I9" i="54"/>
  <c r="I12" i="53"/>
  <c r="Q8" i="84"/>
  <c r="Q21" i="84" s="1"/>
  <c r="Q8" i="81"/>
  <c r="Q21" i="81" s="1"/>
  <c r="Q8" i="83"/>
  <c r="Q21" i="83" s="1"/>
  <c r="Q8" i="80"/>
  <c r="Q21" i="80" s="1"/>
  <c r="H18" i="82"/>
  <c r="H11" i="54"/>
  <c r="H14" i="53"/>
  <c r="M49" i="83"/>
  <c r="L59" i="83"/>
  <c r="J16" i="82" s="1"/>
  <c r="M50" i="83"/>
  <c r="M55" i="83" s="1"/>
  <c r="L49" i="80"/>
  <c r="L22" i="80"/>
  <c r="K59" i="80"/>
  <c r="I15" i="82" s="1"/>
  <c r="L50" i="80"/>
  <c r="L55" i="80" s="1"/>
  <c r="M22" i="83"/>
  <c r="N50" i="83" s="1"/>
  <c r="N55" i="83" s="1"/>
  <c r="I8" i="42"/>
  <c r="K59" i="75"/>
  <c r="J7" i="42"/>
  <c r="L59" i="72"/>
  <c r="L22" i="84"/>
  <c r="K59" i="84"/>
  <c r="I17" i="82" s="1"/>
  <c r="L50" i="84"/>
  <c r="L55" i="84" s="1"/>
  <c r="L49" i="84"/>
  <c r="P33" i="84"/>
  <c r="P32" i="84"/>
  <c r="P31" i="84"/>
  <c r="P30" i="84"/>
  <c r="P29" i="84"/>
  <c r="P28" i="84"/>
  <c r="P27" i="84"/>
  <c r="P26" i="84"/>
  <c r="P25" i="84"/>
  <c r="P24" i="84"/>
  <c r="Q18" i="84"/>
  <c r="O44" i="84"/>
  <c r="O48" i="84" s="1"/>
  <c r="O44" i="83"/>
  <c r="O48" i="83" s="1"/>
  <c r="P33" i="83"/>
  <c r="P32" i="83"/>
  <c r="P31" i="83"/>
  <c r="P30" i="83"/>
  <c r="P29" i="83"/>
  <c r="P28" i="83"/>
  <c r="P27" i="83"/>
  <c r="P26" i="83"/>
  <c r="P25" i="83"/>
  <c r="P24" i="83"/>
  <c r="Q18" i="83"/>
  <c r="N50" i="81"/>
  <c r="N55" i="81" s="1"/>
  <c r="N49" i="81"/>
  <c r="N22" i="81"/>
  <c r="M59" i="81"/>
  <c r="K14" i="82" s="1"/>
  <c r="P25" i="81"/>
  <c r="P24" i="81"/>
  <c r="Q18" i="81"/>
  <c r="P33" i="81"/>
  <c r="P32" i="81"/>
  <c r="P31" i="81"/>
  <c r="P30" i="81"/>
  <c r="P29" i="81"/>
  <c r="P28" i="81"/>
  <c r="P27" i="81"/>
  <c r="P26" i="81"/>
  <c r="O44" i="81"/>
  <c r="O48" i="81" s="1"/>
  <c r="O44" i="80"/>
  <c r="O48" i="80" s="1"/>
  <c r="T7" i="80"/>
  <c r="P33" i="80"/>
  <c r="P32" i="80"/>
  <c r="P31" i="80"/>
  <c r="P30" i="80"/>
  <c r="P29" i="80"/>
  <c r="P28" i="80"/>
  <c r="P27" i="80"/>
  <c r="P26" i="80"/>
  <c r="P25" i="80"/>
  <c r="P24" i="80"/>
  <c r="Q18" i="80"/>
  <c r="R19" i="74"/>
  <c r="R21" i="74" s="1"/>
  <c r="Q47" i="74"/>
  <c r="S7" i="77"/>
  <c r="R8" i="77"/>
  <c r="R21" i="77" s="1"/>
  <c r="P25" i="77"/>
  <c r="P32" i="77"/>
  <c r="P28" i="77"/>
  <c r="P29" i="77"/>
  <c r="Q18" i="77"/>
  <c r="P33" i="77"/>
  <c r="P31" i="77"/>
  <c r="P27" i="77"/>
  <c r="P30" i="77"/>
  <c r="P26" i="77"/>
  <c r="P24" i="77"/>
  <c r="O44" i="77"/>
  <c r="O48" i="77" s="1"/>
  <c r="N50" i="77"/>
  <c r="N49" i="77"/>
  <c r="N51" i="77" s="1"/>
  <c r="N22" i="77"/>
  <c r="N59" i="77" s="1"/>
  <c r="L10" i="54" s="1"/>
  <c r="N44" i="76"/>
  <c r="R8" i="76"/>
  <c r="S7" i="76"/>
  <c r="Q21" i="76"/>
  <c r="L50" i="76"/>
  <c r="L55" i="76" s="1"/>
  <c r="L49" i="76"/>
  <c r="L22" i="76"/>
  <c r="L59" i="76" s="1"/>
  <c r="J13" i="53" s="1"/>
  <c r="O32" i="76"/>
  <c r="O31" i="76"/>
  <c r="O30" i="76"/>
  <c r="O29" i="76"/>
  <c r="O28" i="76"/>
  <c r="O27" i="76"/>
  <c r="O26" i="76"/>
  <c r="O25" i="76"/>
  <c r="O24" i="76"/>
  <c r="P18" i="76"/>
  <c r="T7" i="75"/>
  <c r="S8" i="75"/>
  <c r="O44" i="75"/>
  <c r="O48" i="75" s="1"/>
  <c r="P29" i="75"/>
  <c r="P32" i="75"/>
  <c r="P30" i="75"/>
  <c r="P28" i="75"/>
  <c r="P26" i="75"/>
  <c r="P24" i="75"/>
  <c r="P33" i="75"/>
  <c r="P25" i="75"/>
  <c r="Q18" i="75"/>
  <c r="P27" i="75"/>
  <c r="P31" i="75"/>
  <c r="Q21" i="75"/>
  <c r="L49" i="75"/>
  <c r="L50" i="75"/>
  <c r="L22" i="75"/>
  <c r="R19" i="75"/>
  <c r="R47" i="75" s="1"/>
  <c r="N44" i="74"/>
  <c r="O29" i="74"/>
  <c r="O27" i="74"/>
  <c r="O24" i="74"/>
  <c r="O30" i="74"/>
  <c r="P18" i="74"/>
  <c r="O25" i="74"/>
  <c r="O31" i="74"/>
  <c r="O26" i="74"/>
  <c r="O32" i="74"/>
  <c r="O28" i="74"/>
  <c r="M50" i="74"/>
  <c r="M22" i="74"/>
  <c r="M59" i="74" s="1"/>
  <c r="M49" i="74"/>
  <c r="M51" i="74" s="1"/>
  <c r="S8" i="74"/>
  <c r="T7" i="74"/>
  <c r="P18" i="71"/>
  <c r="O25" i="71"/>
  <c r="O26" i="71"/>
  <c r="O27" i="71"/>
  <c r="O28" i="71"/>
  <c r="O29" i="71"/>
  <c r="O30" i="71"/>
  <c r="O24" i="71"/>
  <c r="O31" i="71"/>
  <c r="O32" i="71"/>
  <c r="R8" i="72"/>
  <c r="R21" i="72" s="1"/>
  <c r="S7" i="72"/>
  <c r="O32" i="72"/>
  <c r="O31" i="72"/>
  <c r="O30" i="72"/>
  <c r="O29" i="72"/>
  <c r="O28" i="72"/>
  <c r="O27" i="72"/>
  <c r="O26" i="72"/>
  <c r="O25" i="72"/>
  <c r="O24" i="72"/>
  <c r="P18" i="72"/>
  <c r="N44" i="72"/>
  <c r="N48" i="72" s="1"/>
  <c r="M49" i="72"/>
  <c r="M50" i="72"/>
  <c r="M22" i="72"/>
  <c r="R8" i="71"/>
  <c r="S7" i="71"/>
  <c r="Q21" i="71"/>
  <c r="O53" i="86" l="1"/>
  <c r="T21" i="86"/>
  <c r="T52" i="86"/>
  <c r="K56" i="86"/>
  <c r="M50" i="86"/>
  <c r="L59" i="86"/>
  <c r="M49" i="86"/>
  <c r="M51" i="86" s="1"/>
  <c r="L51" i="75"/>
  <c r="N56" i="77"/>
  <c r="L56" i="83"/>
  <c r="M51" i="83"/>
  <c r="M56" i="83" s="1"/>
  <c r="N51" i="81"/>
  <c r="N56" i="81" s="1"/>
  <c r="L51" i="76"/>
  <c r="L56" i="76" s="1"/>
  <c r="L51" i="84"/>
  <c r="L56" i="84" s="1"/>
  <c r="L51" i="80"/>
  <c r="L56" i="80" s="1"/>
  <c r="N55" i="77"/>
  <c r="M51" i="72"/>
  <c r="M59" i="83"/>
  <c r="K16" i="82" s="1"/>
  <c r="N49" i="83"/>
  <c r="N51" i="83" s="1"/>
  <c r="N56" i="83" s="1"/>
  <c r="M22" i="86"/>
  <c r="M13" i="36"/>
  <c r="Q34" i="86"/>
  <c r="Q33" i="86"/>
  <c r="Q32" i="86"/>
  <c r="Q31" i="86"/>
  <c r="Q30" i="86"/>
  <c r="Q29" i="86"/>
  <c r="Q28" i="86"/>
  <c r="Q27" i="86"/>
  <c r="Q26" i="86"/>
  <c r="Q25" i="86"/>
  <c r="Q24" i="86"/>
  <c r="R18" i="86"/>
  <c r="P44" i="86"/>
  <c r="P48" i="86" s="1"/>
  <c r="U8" i="86"/>
  <c r="V7" i="86"/>
  <c r="N22" i="83"/>
  <c r="O49" i="83" s="1"/>
  <c r="J8" i="42"/>
  <c r="L59" i="75"/>
  <c r="R8" i="83"/>
  <c r="R21" i="83" s="1"/>
  <c r="R8" i="81"/>
  <c r="R21" i="81" s="1"/>
  <c r="R8" i="84"/>
  <c r="R21" i="84" s="1"/>
  <c r="R8" i="80"/>
  <c r="R21" i="80" s="1"/>
  <c r="J9" i="54"/>
  <c r="J12" i="53"/>
  <c r="M49" i="80"/>
  <c r="L59" i="80"/>
  <c r="J15" i="82" s="1"/>
  <c r="M50" i="80"/>
  <c r="M55" i="80" s="1"/>
  <c r="M22" i="80"/>
  <c r="I18" i="82"/>
  <c r="I14" i="53"/>
  <c r="I11" i="54"/>
  <c r="M22" i="84"/>
  <c r="M49" i="84"/>
  <c r="L59" i="84"/>
  <c r="J17" i="82" s="1"/>
  <c r="M50" i="84"/>
  <c r="M55" i="84" s="1"/>
  <c r="M59" i="72"/>
  <c r="K7" i="42"/>
  <c r="P44" i="84"/>
  <c r="P48" i="84" s="1"/>
  <c r="Q34" i="84"/>
  <c r="Q33" i="84"/>
  <c r="Q32" i="84"/>
  <c r="Q31" i="84"/>
  <c r="Q30" i="84"/>
  <c r="Q29" i="84"/>
  <c r="Q28" i="84"/>
  <c r="Q27" i="84"/>
  <c r="Q26" i="84"/>
  <c r="Q25" i="84"/>
  <c r="Q24" i="84"/>
  <c r="R18" i="84"/>
  <c r="Q34" i="83"/>
  <c r="Q33" i="83"/>
  <c r="Q32" i="83"/>
  <c r="Q31" i="83"/>
  <c r="Q30" i="83"/>
  <c r="Q29" i="83"/>
  <c r="Q26" i="83"/>
  <c r="Q27" i="83"/>
  <c r="Q28" i="83"/>
  <c r="Q24" i="83"/>
  <c r="R18" i="83"/>
  <c r="Q25" i="83"/>
  <c r="P44" i="83"/>
  <c r="P48" i="83" s="1"/>
  <c r="O49" i="81"/>
  <c r="N59" i="81"/>
  <c r="L14" i="82" s="1"/>
  <c r="O22" i="81"/>
  <c r="O50" i="81"/>
  <c r="O55" i="81" s="1"/>
  <c r="Q25" i="81"/>
  <c r="R18" i="81"/>
  <c r="Q24" i="81"/>
  <c r="Q34" i="81"/>
  <c r="Q33" i="81"/>
  <c r="Q32" i="81"/>
  <c r="Q31" i="81"/>
  <c r="Q30" i="81"/>
  <c r="Q29" i="81"/>
  <c r="Q28" i="81"/>
  <c r="Q27" i="81"/>
  <c r="Q26" i="81"/>
  <c r="P44" i="81"/>
  <c r="P48" i="81" s="1"/>
  <c r="U7" i="80"/>
  <c r="Q34" i="80"/>
  <c r="Q33" i="80"/>
  <c r="Q32" i="80"/>
  <c r="Q31" i="80"/>
  <c r="Q30" i="80"/>
  <c r="Q29" i="80"/>
  <c r="Q28" i="80"/>
  <c r="Q25" i="80"/>
  <c r="Q26" i="80"/>
  <c r="R18" i="80"/>
  <c r="Q24" i="80"/>
  <c r="Q27" i="80"/>
  <c r="P44" i="80"/>
  <c r="P48" i="80" s="1"/>
  <c r="S19" i="74"/>
  <c r="R47" i="74"/>
  <c r="S8" i="77"/>
  <c r="S21" i="77" s="1"/>
  <c r="T7" i="77"/>
  <c r="P44" i="77"/>
  <c r="O49" i="77"/>
  <c r="O50" i="77"/>
  <c r="O55" i="77" s="1"/>
  <c r="O22" i="77"/>
  <c r="O59" i="77" s="1"/>
  <c r="M10" i="54" s="1"/>
  <c r="Q32" i="77"/>
  <c r="Q28" i="77"/>
  <c r="R18" i="77"/>
  <c r="Q31" i="77"/>
  <c r="Q27" i="77"/>
  <c r="Q25" i="77"/>
  <c r="Q34" i="77"/>
  <c r="Q30" i="77"/>
  <c r="Q26" i="77"/>
  <c r="Q24" i="77"/>
  <c r="Q33" i="77"/>
  <c r="Q29" i="77"/>
  <c r="R21" i="76"/>
  <c r="N48" i="76"/>
  <c r="P31" i="76"/>
  <c r="P27" i="76"/>
  <c r="Q18" i="76"/>
  <c r="P32" i="76"/>
  <c r="P28" i="76"/>
  <c r="P24" i="76"/>
  <c r="P33" i="76"/>
  <c r="P29" i="76"/>
  <c r="P25" i="76"/>
  <c r="P30" i="76"/>
  <c r="P26" i="76"/>
  <c r="O44" i="76"/>
  <c r="O48" i="76" s="1"/>
  <c r="M50" i="76"/>
  <c r="M55" i="76" s="1"/>
  <c r="M49" i="76"/>
  <c r="M22" i="76"/>
  <c r="M59" i="76" s="1"/>
  <c r="K13" i="53" s="1"/>
  <c r="S8" i="76"/>
  <c r="T7" i="76"/>
  <c r="R21" i="75"/>
  <c r="Q34" i="75"/>
  <c r="Q33" i="75"/>
  <c r="Q32" i="75"/>
  <c r="Q31" i="75"/>
  <c r="Q30" i="75"/>
  <c r="Q29" i="75"/>
  <c r="Q28" i="75"/>
  <c r="Q27" i="75"/>
  <c r="Q26" i="75"/>
  <c r="Q25" i="75"/>
  <c r="Q24" i="75"/>
  <c r="R18" i="75"/>
  <c r="T8" i="75"/>
  <c r="U7" i="75"/>
  <c r="M50" i="75"/>
  <c r="M49" i="75"/>
  <c r="M51" i="75" s="1"/>
  <c r="M22" i="75"/>
  <c r="S19" i="75"/>
  <c r="S47" i="75" s="1"/>
  <c r="P44" i="75"/>
  <c r="P48" i="75" s="1"/>
  <c r="P33" i="74"/>
  <c r="P32" i="74"/>
  <c r="P31" i="74"/>
  <c r="P30" i="74"/>
  <c r="P29" i="74"/>
  <c r="P28" i="74"/>
  <c r="Q18" i="74"/>
  <c r="P27" i="74"/>
  <c r="P26" i="74"/>
  <c r="P25" i="74"/>
  <c r="P24" i="74"/>
  <c r="O44" i="74"/>
  <c r="O48" i="74" s="1"/>
  <c r="M6" i="36" s="1"/>
  <c r="T8" i="74"/>
  <c r="U7" i="74"/>
  <c r="N48" i="74"/>
  <c r="N50" i="74"/>
  <c r="N49" i="74"/>
  <c r="N22" i="74"/>
  <c r="N59" i="74" s="1"/>
  <c r="Q18" i="71"/>
  <c r="P26" i="71"/>
  <c r="P27" i="71"/>
  <c r="P28" i="71"/>
  <c r="P29" i="71"/>
  <c r="P30" i="71"/>
  <c r="P31" i="71"/>
  <c r="P32" i="71"/>
  <c r="P25" i="71"/>
  <c r="P33" i="71"/>
  <c r="P24" i="71"/>
  <c r="N49" i="72"/>
  <c r="N50" i="72"/>
  <c r="N22" i="72"/>
  <c r="P32" i="72"/>
  <c r="P30" i="72"/>
  <c r="P28" i="72"/>
  <c r="P26" i="72"/>
  <c r="P24" i="72"/>
  <c r="P29" i="72"/>
  <c r="P25" i="72"/>
  <c r="Q18" i="72"/>
  <c r="P33" i="72"/>
  <c r="P27" i="72"/>
  <c r="P31" i="72"/>
  <c r="O44" i="72"/>
  <c r="O48" i="72" s="1"/>
  <c r="T7" i="72"/>
  <c r="S8" i="72"/>
  <c r="S21" i="72" s="1"/>
  <c r="S8" i="71"/>
  <c r="T7" i="71"/>
  <c r="R21" i="71"/>
  <c r="K58" i="86" l="1"/>
  <c r="U21" i="86"/>
  <c r="U52" i="86"/>
  <c r="N50" i="86"/>
  <c r="N54" i="86" s="1"/>
  <c r="N55" i="86" s="1"/>
  <c r="M59" i="86"/>
  <c r="N49" i="86"/>
  <c r="N51" i="86" s="1"/>
  <c r="N56" i="86" s="1"/>
  <c r="N58" i="86" s="1"/>
  <c r="M54" i="86"/>
  <c r="P53" i="86"/>
  <c r="N51" i="74"/>
  <c r="L6" i="36"/>
  <c r="P56" i="81"/>
  <c r="M51" i="80"/>
  <c r="M56" i="80" s="1"/>
  <c r="M51" i="76"/>
  <c r="M56" i="76" s="1"/>
  <c r="M51" i="84"/>
  <c r="M56" i="84" s="1"/>
  <c r="O51" i="81"/>
  <c r="O56" i="81" s="1"/>
  <c r="O51" i="77"/>
  <c r="O56" i="77" s="1"/>
  <c r="P48" i="77"/>
  <c r="N51" i="72"/>
  <c r="O50" i="83"/>
  <c r="O55" i="83" s="1"/>
  <c r="N22" i="86"/>
  <c r="N13" i="36"/>
  <c r="Q44" i="86"/>
  <c r="Q48" i="86" s="1"/>
  <c r="Q53" i="86" s="1"/>
  <c r="R35" i="86"/>
  <c r="R34" i="86"/>
  <c r="R33" i="86"/>
  <c r="R32" i="86"/>
  <c r="R31" i="86"/>
  <c r="R30" i="86"/>
  <c r="R29" i="86"/>
  <c r="R28" i="86"/>
  <c r="S18" i="86"/>
  <c r="R27" i="86"/>
  <c r="R24" i="86"/>
  <c r="R26" i="86"/>
  <c r="R25" i="86"/>
  <c r="V8" i="86"/>
  <c r="W7" i="86"/>
  <c r="O22" i="83"/>
  <c r="P50" i="83" s="1"/>
  <c r="P55" i="83" s="1"/>
  <c r="N59" i="83"/>
  <c r="L16" i="82" s="1"/>
  <c r="K8" i="42"/>
  <c r="M59" i="75"/>
  <c r="N49" i="84"/>
  <c r="M59" i="84"/>
  <c r="K17" i="82" s="1"/>
  <c r="N50" i="84"/>
  <c r="N55" i="84" s="1"/>
  <c r="N22" i="84"/>
  <c r="K12" i="53"/>
  <c r="K9" i="54"/>
  <c r="S8" i="84"/>
  <c r="S21" i="84" s="1"/>
  <c r="S8" i="80"/>
  <c r="S21" i="80" s="1"/>
  <c r="S8" i="83"/>
  <c r="S21" i="83" s="1"/>
  <c r="S8" i="81"/>
  <c r="S21" i="81" s="1"/>
  <c r="N50" i="80"/>
  <c r="N55" i="80" s="1"/>
  <c r="N22" i="80"/>
  <c r="M59" i="80"/>
  <c r="K15" i="82" s="1"/>
  <c r="N49" i="80"/>
  <c r="J18" i="82"/>
  <c r="J14" i="53"/>
  <c r="J11" i="54"/>
  <c r="L7" i="42"/>
  <c r="N59" i="72"/>
  <c r="S21" i="75"/>
  <c r="Q44" i="84"/>
  <c r="Q48" i="84" s="1"/>
  <c r="R35" i="84"/>
  <c r="R34" i="84"/>
  <c r="R33" i="84"/>
  <c r="R32" i="84"/>
  <c r="R31" i="84"/>
  <c r="R30" i="84"/>
  <c r="R29" i="84"/>
  <c r="R28" i="84"/>
  <c r="R27" i="84"/>
  <c r="R26" i="84"/>
  <c r="R25" i="84"/>
  <c r="S18" i="84"/>
  <c r="R24" i="84"/>
  <c r="R35" i="83"/>
  <c r="R34" i="83"/>
  <c r="R33" i="83"/>
  <c r="R32" i="83"/>
  <c r="R31" i="83"/>
  <c r="R30" i="83"/>
  <c r="R29" i="83"/>
  <c r="R28" i="83"/>
  <c r="R27" i="83"/>
  <c r="R26" i="83"/>
  <c r="R25" i="83"/>
  <c r="R24" i="83"/>
  <c r="S18" i="83"/>
  <c r="Q44" i="83"/>
  <c r="Q48" i="83" s="1"/>
  <c r="R35" i="81"/>
  <c r="R34" i="81"/>
  <c r="R33" i="81"/>
  <c r="R32" i="81"/>
  <c r="R31" i="81"/>
  <c r="R30" i="81"/>
  <c r="R29" i="81"/>
  <c r="R28" i="81"/>
  <c r="R27" i="81"/>
  <c r="R26" i="81"/>
  <c r="S18" i="81"/>
  <c r="R24" i="81"/>
  <c r="R25" i="81"/>
  <c r="O59" i="81"/>
  <c r="M14" i="82" s="1"/>
  <c r="P49" i="81"/>
  <c r="P51" i="81" s="1"/>
  <c r="P50" i="81"/>
  <c r="P55" i="81" s="1"/>
  <c r="P22" i="81"/>
  <c r="Q44" i="81"/>
  <c r="Q48" i="81" s="1"/>
  <c r="V7" i="80"/>
  <c r="Q44" i="80"/>
  <c r="Q48" i="80" s="1"/>
  <c r="R35" i="80"/>
  <c r="R34" i="80"/>
  <c r="R33" i="80"/>
  <c r="R32" i="80"/>
  <c r="R31" i="80"/>
  <c r="R30" i="80"/>
  <c r="R29" i="80"/>
  <c r="R28" i="80"/>
  <c r="R27" i="80"/>
  <c r="R26" i="80"/>
  <c r="R25" i="80"/>
  <c r="R24" i="80"/>
  <c r="S18" i="80"/>
  <c r="T19" i="74"/>
  <c r="T21" i="74" s="1"/>
  <c r="S47" i="74"/>
  <c r="S21" i="74"/>
  <c r="T8" i="77"/>
  <c r="T21" i="77" s="1"/>
  <c r="U7" i="77"/>
  <c r="R35" i="77"/>
  <c r="R34" i="77"/>
  <c r="R33" i="77"/>
  <c r="R32" i="77"/>
  <c r="R31" i="77"/>
  <c r="R30" i="77"/>
  <c r="R29" i="77"/>
  <c r="R28" i="77"/>
  <c r="R27" i="77"/>
  <c r="R26" i="77"/>
  <c r="R25" i="77"/>
  <c r="R24" i="77"/>
  <c r="S18" i="77"/>
  <c r="P50" i="77"/>
  <c r="P49" i="77"/>
  <c r="P22" i="77"/>
  <c r="P59" i="77" s="1"/>
  <c r="N10" i="54" s="1"/>
  <c r="Q44" i="77"/>
  <c r="Q48" i="77" s="1"/>
  <c r="Q30" i="76"/>
  <c r="Q32" i="76"/>
  <c r="Q28" i="76"/>
  <c r="Q24" i="76"/>
  <c r="Q33" i="76"/>
  <c r="Q29" i="76"/>
  <c r="Q25" i="76"/>
  <c r="Q34" i="76"/>
  <c r="Q31" i="76"/>
  <c r="Q27" i="76"/>
  <c r="R18" i="76"/>
  <c r="Q26" i="76"/>
  <c r="T8" i="76"/>
  <c r="U7" i="76"/>
  <c r="S21" i="76"/>
  <c r="N50" i="76"/>
  <c r="N55" i="76" s="1"/>
  <c r="N49" i="76"/>
  <c r="N22" i="76"/>
  <c r="N59" i="76" s="1"/>
  <c r="L13" i="53" s="1"/>
  <c r="P44" i="76"/>
  <c r="P48" i="76" s="1"/>
  <c r="N50" i="75"/>
  <c r="N49" i="75"/>
  <c r="N22" i="75"/>
  <c r="U8" i="75"/>
  <c r="V7" i="75"/>
  <c r="T19" i="75"/>
  <c r="T47" i="75" s="1"/>
  <c r="R35" i="75"/>
  <c r="R34" i="75"/>
  <c r="R33" i="75"/>
  <c r="R32" i="75"/>
  <c r="R31" i="75"/>
  <c r="R30" i="75"/>
  <c r="R29" i="75"/>
  <c r="R28" i="75"/>
  <c r="R27" i="75"/>
  <c r="R26" i="75"/>
  <c r="R25" i="75"/>
  <c r="R24" i="75"/>
  <c r="S18" i="75"/>
  <c r="Q44" i="75"/>
  <c r="Q48" i="75" s="1"/>
  <c r="V7" i="74"/>
  <c r="U8" i="74"/>
  <c r="Q34" i="74"/>
  <c r="Q33" i="74"/>
  <c r="Q32" i="74"/>
  <c r="Q31" i="74"/>
  <c r="Q30" i="74"/>
  <c r="Q29" i="74"/>
  <c r="Q28" i="74"/>
  <c r="Q27" i="74"/>
  <c r="Q26" i="74"/>
  <c r="Q25" i="74"/>
  <c r="Q24" i="74"/>
  <c r="R18" i="74"/>
  <c r="O50" i="74"/>
  <c r="O22" i="74"/>
  <c r="O59" i="74" s="1"/>
  <c r="O49" i="74"/>
  <c r="P44" i="74"/>
  <c r="P48" i="74" s="1"/>
  <c r="N6" i="36" s="1"/>
  <c r="R18" i="71"/>
  <c r="Q27" i="71"/>
  <c r="Q28" i="71"/>
  <c r="Q29" i="71"/>
  <c r="Q30" i="71"/>
  <c r="Q31" i="71"/>
  <c r="Q32" i="71"/>
  <c r="Q24" i="71"/>
  <c r="Q26" i="71"/>
  <c r="Q34" i="71"/>
  <c r="Q25" i="71"/>
  <c r="Q33" i="71"/>
  <c r="P44" i="72"/>
  <c r="P48" i="72" s="1"/>
  <c r="U7" i="72"/>
  <c r="T8" i="72"/>
  <c r="T21" i="72" s="1"/>
  <c r="Q34" i="72"/>
  <c r="Q33" i="72"/>
  <c r="Q32" i="72"/>
  <c r="Q31" i="72"/>
  <c r="Q30" i="72"/>
  <c r="Q29" i="72"/>
  <c r="Q28" i="72"/>
  <c r="Q27" i="72"/>
  <c r="Q26" i="72"/>
  <c r="Q25" i="72"/>
  <c r="Q24" i="72"/>
  <c r="R18" i="72"/>
  <c r="O49" i="72"/>
  <c r="O22" i="72"/>
  <c r="O50" i="72"/>
  <c r="U7" i="71"/>
  <c r="T8" i="71"/>
  <c r="S21" i="71"/>
  <c r="V21" i="86" l="1"/>
  <c r="V52" i="86"/>
  <c r="O50" i="86"/>
  <c r="O54" i="86" s="1"/>
  <c r="O55" i="86" s="1"/>
  <c r="O49" i="86"/>
  <c r="O51" i="86" s="1"/>
  <c r="O56" i="86" s="1"/>
  <c r="O58" i="86" s="1"/>
  <c r="N59" i="86"/>
  <c r="M55" i="86"/>
  <c r="N51" i="75"/>
  <c r="O51" i="74"/>
  <c r="P56" i="77"/>
  <c r="N51" i="80"/>
  <c r="N56" i="80" s="1"/>
  <c r="N51" i="76"/>
  <c r="N56" i="76" s="1"/>
  <c r="P51" i="77"/>
  <c r="O51" i="83"/>
  <c r="O56" i="83" s="1"/>
  <c r="N51" i="84"/>
  <c r="N56" i="84" s="1"/>
  <c r="P55" i="77"/>
  <c r="O51" i="72"/>
  <c r="O59" i="83"/>
  <c r="M16" i="82" s="1"/>
  <c r="O22" i="86"/>
  <c r="R44" i="86"/>
  <c r="R48" i="86" s="1"/>
  <c r="R53" i="86" s="1"/>
  <c r="W8" i="86"/>
  <c r="X7" i="86"/>
  <c r="S36" i="86"/>
  <c r="S35" i="86"/>
  <c r="S34" i="86"/>
  <c r="S33" i="86"/>
  <c r="S32" i="86"/>
  <c r="S31" i="86"/>
  <c r="S30" i="86"/>
  <c r="S29" i="86"/>
  <c r="S28" i="86"/>
  <c r="S27" i="86"/>
  <c r="S26" i="86"/>
  <c r="S25" i="86"/>
  <c r="S24" i="86"/>
  <c r="T18" i="86"/>
  <c r="P22" i="83"/>
  <c r="Q50" i="83" s="1"/>
  <c r="Q55" i="83" s="1"/>
  <c r="P49" i="83"/>
  <c r="P51" i="83" s="1"/>
  <c r="P56" i="83" s="1"/>
  <c r="N59" i="80"/>
  <c r="L15" i="82" s="1"/>
  <c r="O50" i="80"/>
  <c r="O55" i="80" s="1"/>
  <c r="O22" i="80"/>
  <c r="O49" i="80"/>
  <c r="O50" i="84"/>
  <c r="O55" i="84" s="1"/>
  <c r="N59" i="84"/>
  <c r="L17" i="82" s="1"/>
  <c r="O22" i="84"/>
  <c r="O49" i="84"/>
  <c r="L8" i="42"/>
  <c r="N59" i="75"/>
  <c r="K18" i="82"/>
  <c r="K14" i="53"/>
  <c r="K11" i="54"/>
  <c r="M7" i="42"/>
  <c r="O59" i="72"/>
  <c r="T8" i="83"/>
  <c r="T21" i="83" s="1"/>
  <c r="T8" i="84"/>
  <c r="T21" i="84" s="1"/>
  <c r="T8" i="80"/>
  <c r="T21" i="80" s="1"/>
  <c r="T8" i="81"/>
  <c r="T21" i="81" s="1"/>
  <c r="L9" i="54"/>
  <c r="L12" i="53"/>
  <c r="R44" i="84"/>
  <c r="R48" i="84" s="1"/>
  <c r="S36" i="84"/>
  <c r="S35" i="84"/>
  <c r="S34" i="84"/>
  <c r="S33" i="84"/>
  <c r="S32" i="84"/>
  <c r="S31" i="84"/>
  <c r="S30" i="84"/>
  <c r="S29" i="84"/>
  <c r="S28" i="84"/>
  <c r="S27" i="84"/>
  <c r="S25" i="84"/>
  <c r="S26" i="84"/>
  <c r="S24" i="84"/>
  <c r="T18" i="84"/>
  <c r="S34" i="83"/>
  <c r="S30" i="83"/>
  <c r="S35" i="83"/>
  <c r="S31" i="83"/>
  <c r="S36" i="83"/>
  <c r="S32" i="83"/>
  <c r="S28" i="83"/>
  <c r="S27" i="83"/>
  <c r="S26" i="83"/>
  <c r="S25" i="83"/>
  <c r="S33" i="83"/>
  <c r="S29" i="83"/>
  <c r="S24" i="83"/>
  <c r="T18" i="83"/>
  <c r="R44" i="83"/>
  <c r="R48" i="83" s="1"/>
  <c r="R44" i="81"/>
  <c r="R48" i="81" s="1"/>
  <c r="T18" i="81"/>
  <c r="S34" i="81"/>
  <c r="S30" i="81"/>
  <c r="S26" i="81"/>
  <c r="S24" i="81"/>
  <c r="S35" i="81"/>
  <c r="S31" i="81"/>
  <c r="S36" i="81"/>
  <c r="S32" i="81"/>
  <c r="S29" i="81"/>
  <c r="S27" i="81"/>
  <c r="S33" i="81"/>
  <c r="S28" i="81"/>
  <c r="S25" i="81"/>
  <c r="P59" i="81"/>
  <c r="N14" i="82" s="1"/>
  <c r="Q50" i="81"/>
  <c r="Q55" i="81" s="1"/>
  <c r="Q49" i="81"/>
  <c r="Q22" i="81"/>
  <c r="R44" i="80"/>
  <c r="R48" i="80" s="1"/>
  <c r="W7" i="80"/>
  <c r="S36" i="80"/>
  <c r="S35" i="80"/>
  <c r="S34" i="80"/>
  <c r="S33" i="80"/>
  <c r="S32" i="80"/>
  <c r="S31" i="80"/>
  <c r="S30" i="80"/>
  <c r="S29" i="80"/>
  <c r="S28" i="80"/>
  <c r="S27" i="80"/>
  <c r="S26" i="80"/>
  <c r="S25" i="80"/>
  <c r="S24" i="80"/>
  <c r="T18" i="80"/>
  <c r="U19" i="74"/>
  <c r="U21" i="74" s="1"/>
  <c r="T47" i="74"/>
  <c r="V7" i="77"/>
  <c r="U8" i="77"/>
  <c r="U21" i="77" s="1"/>
  <c r="S36" i="77"/>
  <c r="S35" i="77"/>
  <c r="S31" i="77"/>
  <c r="S27" i="77"/>
  <c r="T18" i="77"/>
  <c r="S34" i="77"/>
  <c r="S30" i="77"/>
  <c r="S26" i="77"/>
  <c r="S32" i="77"/>
  <c r="S24" i="77"/>
  <c r="S33" i="77"/>
  <c r="S29" i="77"/>
  <c r="S28" i="77"/>
  <c r="S25" i="77"/>
  <c r="R44" i="77"/>
  <c r="R48" i="77" s="1"/>
  <c r="Q49" i="77"/>
  <c r="Q50" i="77"/>
  <c r="Q55" i="77" s="1"/>
  <c r="Q22" i="77"/>
  <c r="Q59" i="77" s="1"/>
  <c r="O10" i="54" s="1"/>
  <c r="O22" i="76"/>
  <c r="O59" i="76" s="1"/>
  <c r="M13" i="53" s="1"/>
  <c r="O50" i="76"/>
  <c r="O55" i="76" s="1"/>
  <c r="O49" i="76"/>
  <c r="R35" i="76"/>
  <c r="R34" i="76"/>
  <c r="R33" i="76"/>
  <c r="R32" i="76"/>
  <c r="R31" i="76"/>
  <c r="R30" i="76"/>
  <c r="R29" i="76"/>
  <c r="R28" i="76"/>
  <c r="R27" i="76"/>
  <c r="R26" i="76"/>
  <c r="R25" i="76"/>
  <c r="R24" i="76"/>
  <c r="S18" i="76"/>
  <c r="T21" i="76"/>
  <c r="Q44" i="76"/>
  <c r="Q48" i="76" s="1"/>
  <c r="U8" i="76"/>
  <c r="V7" i="76"/>
  <c r="R44" i="75"/>
  <c r="R48" i="75" s="1"/>
  <c r="V8" i="75"/>
  <c r="W7" i="75"/>
  <c r="U19" i="75"/>
  <c r="U47" i="75" s="1"/>
  <c r="O50" i="75"/>
  <c r="O22" i="75"/>
  <c r="O49" i="75"/>
  <c r="O51" i="75" s="1"/>
  <c r="S36" i="75"/>
  <c r="S35" i="75"/>
  <c r="S34" i="75"/>
  <c r="S33" i="75"/>
  <c r="S32" i="75"/>
  <c r="S31" i="75"/>
  <c r="S30" i="75"/>
  <c r="S29" i="75"/>
  <c r="S28" i="75"/>
  <c r="S27" i="75"/>
  <c r="S26" i="75"/>
  <c r="S25" i="75"/>
  <c r="S24" i="75"/>
  <c r="T18" i="75"/>
  <c r="T21" i="75"/>
  <c r="R34" i="74"/>
  <c r="R30" i="74"/>
  <c r="R35" i="74"/>
  <c r="R31" i="74"/>
  <c r="R27" i="74"/>
  <c r="R26" i="74"/>
  <c r="R25" i="74"/>
  <c r="R24" i="74"/>
  <c r="R32" i="74"/>
  <c r="R28" i="74"/>
  <c r="R33" i="74"/>
  <c r="R29" i="74"/>
  <c r="S18" i="74"/>
  <c r="Q44" i="74"/>
  <c r="Q48" i="74" s="1"/>
  <c r="V8" i="74"/>
  <c r="W7" i="74"/>
  <c r="P50" i="74"/>
  <c r="P49" i="74"/>
  <c r="P51" i="74" s="1"/>
  <c r="P22" i="74"/>
  <c r="P59" i="74" s="1"/>
  <c r="Q44" i="72"/>
  <c r="Q48" i="72" s="1"/>
  <c r="S18" i="71"/>
  <c r="R28" i="71"/>
  <c r="R29" i="71"/>
  <c r="R30" i="71"/>
  <c r="R31" i="71"/>
  <c r="R32" i="71"/>
  <c r="R24" i="71"/>
  <c r="R33" i="71"/>
  <c r="R25" i="71"/>
  <c r="R34" i="71"/>
  <c r="R26" i="71"/>
  <c r="R27" i="71"/>
  <c r="R35" i="71"/>
  <c r="V7" i="72"/>
  <c r="U8" i="72"/>
  <c r="U21" i="72" s="1"/>
  <c r="P49" i="72"/>
  <c r="P50" i="72"/>
  <c r="P22" i="72"/>
  <c r="R35" i="72"/>
  <c r="R34" i="72"/>
  <c r="R33" i="72"/>
  <c r="R32" i="72"/>
  <c r="R31" i="72"/>
  <c r="R30" i="72"/>
  <c r="R29" i="72"/>
  <c r="R28" i="72"/>
  <c r="R27" i="72"/>
  <c r="R26" i="72"/>
  <c r="R25" i="72"/>
  <c r="R24" i="72"/>
  <c r="S18" i="72"/>
  <c r="T21" i="71"/>
  <c r="V7" i="71"/>
  <c r="U8" i="71"/>
  <c r="W21" i="86" l="1"/>
  <c r="W52" i="86"/>
  <c r="M56" i="86"/>
  <c r="P50" i="86"/>
  <c r="P54" i="86" s="1"/>
  <c r="P55" i="86" s="1"/>
  <c r="O59" i="86"/>
  <c r="P49" i="86"/>
  <c r="O51" i="80"/>
  <c r="O56" i="80" s="1"/>
  <c r="Q51" i="81"/>
  <c r="Q56" i="81" s="1"/>
  <c r="O51" i="76"/>
  <c r="O56" i="76" s="1"/>
  <c r="O51" i="84"/>
  <c r="O56" i="84" s="1"/>
  <c r="Q51" i="77"/>
  <c r="Q56" i="77" s="1"/>
  <c r="P51" i="72"/>
  <c r="P59" i="83"/>
  <c r="N16" i="82" s="1"/>
  <c r="P22" i="86"/>
  <c r="T37" i="86"/>
  <c r="T36" i="86"/>
  <c r="T35" i="86"/>
  <c r="T34" i="86"/>
  <c r="T33" i="86"/>
  <c r="T32" i="86"/>
  <c r="T31" i="86"/>
  <c r="T30" i="86"/>
  <c r="T29" i="86"/>
  <c r="T28" i="86"/>
  <c r="T27" i="86"/>
  <c r="T26" i="86"/>
  <c r="T25" i="86"/>
  <c r="T24" i="86"/>
  <c r="U18" i="86"/>
  <c r="X8" i="86"/>
  <c r="Y7" i="86"/>
  <c r="S44" i="86"/>
  <c r="S48" i="86" s="1"/>
  <c r="S53" i="86" s="1"/>
  <c r="Q22" i="83"/>
  <c r="Q59" i="83" s="1"/>
  <c r="O16" i="82" s="1"/>
  <c r="Q49" i="83"/>
  <c r="Q51" i="83" s="1"/>
  <c r="Q56" i="83" s="1"/>
  <c r="L18" i="82"/>
  <c r="L14" i="53"/>
  <c r="L11" i="54"/>
  <c r="N7" i="42"/>
  <c r="P59" i="72"/>
  <c r="M9" i="54"/>
  <c r="M12" i="53"/>
  <c r="U8" i="83"/>
  <c r="U21" i="83" s="1"/>
  <c r="U8" i="84"/>
  <c r="U21" i="84" s="1"/>
  <c r="U8" i="80"/>
  <c r="U21" i="80" s="1"/>
  <c r="U8" i="81"/>
  <c r="U21" i="81" s="1"/>
  <c r="P22" i="84"/>
  <c r="P50" i="84"/>
  <c r="P55" i="84" s="1"/>
  <c r="P49" i="84"/>
  <c r="O59" i="84"/>
  <c r="M17" i="82" s="1"/>
  <c r="P49" i="80"/>
  <c r="O59" i="80"/>
  <c r="M15" i="82" s="1"/>
  <c r="P50" i="80"/>
  <c r="P55" i="80" s="1"/>
  <c r="P22" i="80"/>
  <c r="M8" i="42"/>
  <c r="O59" i="75"/>
  <c r="T37" i="84"/>
  <c r="T36" i="84"/>
  <c r="T35" i="84"/>
  <c r="T34" i="84"/>
  <c r="T33" i="84"/>
  <c r="T32" i="84"/>
  <c r="T31" i="84"/>
  <c r="T30" i="84"/>
  <c r="T29" i="84"/>
  <c r="T28" i="84"/>
  <c r="T27" i="84"/>
  <c r="T26" i="84"/>
  <c r="T25" i="84"/>
  <c r="T24" i="84"/>
  <c r="U18" i="84"/>
  <c r="S44" i="84"/>
  <c r="S48" i="84" s="1"/>
  <c r="T37" i="83"/>
  <c r="T36" i="83"/>
  <c r="T35" i="83"/>
  <c r="T34" i="83"/>
  <c r="T33" i="83"/>
  <c r="T32" i="83"/>
  <c r="T31" i="83"/>
  <c r="T30" i="83"/>
  <c r="T29" i="83"/>
  <c r="T28" i="83"/>
  <c r="T27" i="83"/>
  <c r="T26" i="83"/>
  <c r="T25" i="83"/>
  <c r="T24" i="83"/>
  <c r="U18" i="83"/>
  <c r="S44" i="83"/>
  <c r="S48" i="83" s="1"/>
  <c r="S44" i="81"/>
  <c r="S48" i="81" s="1"/>
  <c r="Q59" i="81"/>
  <c r="O14" i="82" s="1"/>
  <c r="R49" i="81"/>
  <c r="R22" i="81"/>
  <c r="R50" i="81"/>
  <c r="R55" i="81" s="1"/>
  <c r="T37" i="81"/>
  <c r="T36" i="81"/>
  <c r="T35" i="81"/>
  <c r="T34" i="81"/>
  <c r="T33" i="81"/>
  <c r="T32" i="81"/>
  <c r="T31" i="81"/>
  <c r="T30" i="81"/>
  <c r="T29" i="81"/>
  <c r="T28" i="81"/>
  <c r="T27" i="81"/>
  <c r="T26" i="81"/>
  <c r="T25" i="81"/>
  <c r="U18" i="81"/>
  <c r="T24" i="81"/>
  <c r="S44" i="80"/>
  <c r="S48" i="80" s="1"/>
  <c r="X7" i="80"/>
  <c r="T37" i="80"/>
  <c r="T36" i="80"/>
  <c r="T35" i="80"/>
  <c r="T34" i="80"/>
  <c r="T33" i="80"/>
  <c r="T32" i="80"/>
  <c r="T31" i="80"/>
  <c r="T30" i="80"/>
  <c r="T29" i="80"/>
  <c r="T28" i="80"/>
  <c r="T27" i="80"/>
  <c r="T26" i="80"/>
  <c r="T25" i="80"/>
  <c r="T24" i="80"/>
  <c r="U18" i="80"/>
  <c r="V19" i="74"/>
  <c r="V21" i="74" s="1"/>
  <c r="U47" i="74"/>
  <c r="V8" i="77"/>
  <c r="V21" i="77" s="1"/>
  <c r="W7" i="77"/>
  <c r="R49" i="77"/>
  <c r="R50" i="77"/>
  <c r="R55" i="77" s="1"/>
  <c r="R22" i="77"/>
  <c r="R59" i="77" s="1"/>
  <c r="P10" i="54" s="1"/>
  <c r="T31" i="77"/>
  <c r="T27" i="77"/>
  <c r="T37" i="77"/>
  <c r="T36" i="77"/>
  <c r="T35" i="77"/>
  <c r="T34" i="77"/>
  <c r="T30" i="77"/>
  <c r="T26" i="77"/>
  <c r="T24" i="77"/>
  <c r="T33" i="77"/>
  <c r="T29" i="77"/>
  <c r="T25" i="77"/>
  <c r="T32" i="77"/>
  <c r="T28" i="77"/>
  <c r="U18" i="77"/>
  <c r="S44" i="77"/>
  <c r="S48" i="77" s="1"/>
  <c r="R44" i="76"/>
  <c r="R48" i="76" s="1"/>
  <c r="U21" i="76"/>
  <c r="W7" i="76"/>
  <c r="V8" i="76"/>
  <c r="S36" i="76"/>
  <c r="S35" i="76"/>
  <c r="S34" i="76"/>
  <c r="S33" i="76"/>
  <c r="S32" i="76"/>
  <c r="S31" i="76"/>
  <c r="S30" i="76"/>
  <c r="S29" i="76"/>
  <c r="S28" i="76"/>
  <c r="S27" i="76"/>
  <c r="S26" i="76"/>
  <c r="S25" i="76"/>
  <c r="S24" i="76"/>
  <c r="T18" i="76"/>
  <c r="P49" i="76"/>
  <c r="P50" i="76"/>
  <c r="P55" i="76" s="1"/>
  <c r="P22" i="76"/>
  <c r="P59" i="76" s="1"/>
  <c r="N13" i="53" s="1"/>
  <c r="U21" i="75"/>
  <c r="W8" i="75"/>
  <c r="X7" i="75"/>
  <c r="T36" i="75"/>
  <c r="T34" i="75"/>
  <c r="T32" i="75"/>
  <c r="T30" i="75"/>
  <c r="T28" i="75"/>
  <c r="T26" i="75"/>
  <c r="T24" i="75"/>
  <c r="T37" i="75"/>
  <c r="T35" i="75"/>
  <c r="T33" i="75"/>
  <c r="T31" i="75"/>
  <c r="T29" i="75"/>
  <c r="T27" i="75"/>
  <c r="T25" i="75"/>
  <c r="U18" i="75"/>
  <c r="V19" i="75"/>
  <c r="V47" i="75" s="1"/>
  <c r="S44" i="75"/>
  <c r="S48" i="75" s="1"/>
  <c r="P50" i="75"/>
  <c r="P49" i="75"/>
  <c r="P51" i="75" s="1"/>
  <c r="P22" i="75"/>
  <c r="R44" i="74"/>
  <c r="R48" i="74" s="1"/>
  <c r="W8" i="74"/>
  <c r="X7" i="74"/>
  <c r="S36" i="74"/>
  <c r="S35" i="74"/>
  <c r="S34" i="74"/>
  <c r="S33" i="74"/>
  <c r="S32" i="74"/>
  <c r="S31" i="74"/>
  <c r="S30" i="74"/>
  <c r="S29" i="74"/>
  <c r="S28" i="74"/>
  <c r="S27" i="74"/>
  <c r="S26" i="74"/>
  <c r="S25" i="74"/>
  <c r="S24" i="74"/>
  <c r="T18" i="74"/>
  <c r="Q49" i="74"/>
  <c r="Q51" i="74" s="1"/>
  <c r="Q22" i="74"/>
  <c r="Q59" i="74" s="1"/>
  <c r="Q50" i="74"/>
  <c r="T18" i="71"/>
  <c r="S29" i="71"/>
  <c r="S30" i="71"/>
  <c r="S31" i="71"/>
  <c r="S32" i="71"/>
  <c r="S24" i="71"/>
  <c r="S33" i="71"/>
  <c r="S25" i="71"/>
  <c r="S34" i="71"/>
  <c r="S26" i="71"/>
  <c r="S28" i="71"/>
  <c r="S36" i="71"/>
  <c r="S27" i="71"/>
  <c r="S35" i="71"/>
  <c r="V8" i="72"/>
  <c r="V21" i="72" s="1"/>
  <c r="W7" i="72"/>
  <c r="S36" i="72"/>
  <c r="S35" i="72"/>
  <c r="S34" i="72"/>
  <c r="S33" i="72"/>
  <c r="S32" i="72"/>
  <c r="S31" i="72"/>
  <c r="S30" i="72"/>
  <c r="S29" i="72"/>
  <c r="S28" i="72"/>
  <c r="S27" i="72"/>
  <c r="S26" i="72"/>
  <c r="S25" i="72"/>
  <c r="S24" i="72"/>
  <c r="T18" i="72"/>
  <c r="R44" i="72"/>
  <c r="R48" i="72" s="1"/>
  <c r="Q50" i="72"/>
  <c r="Q49" i="72"/>
  <c r="Q22" i="72"/>
  <c r="W7" i="71"/>
  <c r="V8" i="71"/>
  <c r="U21" i="71"/>
  <c r="M58" i="86" l="1"/>
  <c r="X21" i="86"/>
  <c r="X52" i="86"/>
  <c r="P59" i="86"/>
  <c r="Q49" i="86"/>
  <c r="Q50" i="86"/>
  <c r="P51" i="86"/>
  <c r="P56" i="86" s="1"/>
  <c r="P58" i="86" s="1"/>
  <c r="P51" i="80"/>
  <c r="P56" i="80" s="1"/>
  <c r="P51" i="84"/>
  <c r="P56" i="84" s="1"/>
  <c r="P51" i="76"/>
  <c r="P56" i="76" s="1"/>
  <c r="R51" i="77"/>
  <c r="R56" i="77" s="1"/>
  <c r="R51" i="81"/>
  <c r="R56" i="81" s="1"/>
  <c r="Q51" i="72"/>
  <c r="Q22" i="86"/>
  <c r="T44" i="86"/>
  <c r="T48" i="86" s="1"/>
  <c r="Y8" i="86"/>
  <c r="Z7" i="86"/>
  <c r="AA7" i="86" s="1"/>
  <c r="AB7" i="86" s="1"/>
  <c r="AC7" i="86" s="1"/>
  <c r="AD7" i="86" s="1"/>
  <c r="AE7" i="86" s="1"/>
  <c r="AF7" i="86" s="1"/>
  <c r="AG7" i="86" s="1"/>
  <c r="AH7" i="86" s="1"/>
  <c r="AI7" i="86" s="1"/>
  <c r="AJ7" i="86" s="1"/>
  <c r="AK7" i="86" s="1"/>
  <c r="AL7" i="86" s="1"/>
  <c r="AM7" i="86" s="1"/>
  <c r="AN7" i="86" s="1"/>
  <c r="AO7" i="86" s="1"/>
  <c r="U38" i="86"/>
  <c r="U37" i="86"/>
  <c r="U36" i="86"/>
  <c r="U35" i="86"/>
  <c r="U34" i="86"/>
  <c r="U33" i="86"/>
  <c r="U32" i="86"/>
  <c r="U31" i="86"/>
  <c r="U30" i="86"/>
  <c r="U29" i="86"/>
  <c r="U28" i="86"/>
  <c r="U27" i="86"/>
  <c r="U26" i="86"/>
  <c r="U25" i="86"/>
  <c r="U24" i="86"/>
  <c r="V18" i="86"/>
  <c r="R50" i="83"/>
  <c r="R55" i="83" s="1"/>
  <c r="R22" i="83"/>
  <c r="S50" i="83" s="1"/>
  <c r="S55" i="83" s="1"/>
  <c r="R49" i="83"/>
  <c r="V21" i="75"/>
  <c r="O7" i="42"/>
  <c r="Q59" i="72"/>
  <c r="Q50" i="80"/>
  <c r="Q55" i="80" s="1"/>
  <c r="Q49" i="80"/>
  <c r="P59" i="80"/>
  <c r="N15" i="82" s="1"/>
  <c r="Q22" i="80"/>
  <c r="V8" i="84"/>
  <c r="V21" i="84" s="1"/>
  <c r="V8" i="80"/>
  <c r="V21" i="80" s="1"/>
  <c r="V8" i="81"/>
  <c r="V21" i="81" s="1"/>
  <c r="V8" i="83"/>
  <c r="V21" i="83" s="1"/>
  <c r="M18" i="82"/>
  <c r="M14" i="53"/>
  <c r="M11" i="54"/>
  <c r="N8" i="42"/>
  <c r="P59" i="75"/>
  <c r="Q50" i="84"/>
  <c r="Q55" i="84" s="1"/>
  <c r="Q49" i="84"/>
  <c r="P59" i="84"/>
  <c r="N17" i="82" s="1"/>
  <c r="Q22" i="84"/>
  <c r="N9" i="54"/>
  <c r="N12" i="53"/>
  <c r="T44" i="84"/>
  <c r="T48" i="84" s="1"/>
  <c r="U38" i="84"/>
  <c r="U37" i="84"/>
  <c r="U36" i="84"/>
  <c r="U35" i="84"/>
  <c r="U34" i="84"/>
  <c r="U33" i="84"/>
  <c r="U32" i="84"/>
  <c r="U31" i="84"/>
  <c r="U30" i="84"/>
  <c r="U29" i="84"/>
  <c r="U28" i="84"/>
  <c r="U27" i="84"/>
  <c r="U26" i="84"/>
  <c r="U25" i="84"/>
  <c r="U24" i="84"/>
  <c r="V18" i="84"/>
  <c r="T44" i="83"/>
  <c r="T48" i="83" s="1"/>
  <c r="U35" i="83"/>
  <c r="U31" i="83"/>
  <c r="U37" i="83"/>
  <c r="U36" i="83"/>
  <c r="U32" i="83"/>
  <c r="U28" i="83"/>
  <c r="U27" i="83"/>
  <c r="U26" i="83"/>
  <c r="U25" i="83"/>
  <c r="V18" i="83"/>
  <c r="U29" i="83"/>
  <c r="U24" i="83"/>
  <c r="U33" i="83"/>
  <c r="U38" i="83"/>
  <c r="U34" i="83"/>
  <c r="U30" i="83"/>
  <c r="T44" i="81"/>
  <c r="T48" i="81" s="1"/>
  <c r="S50" i="81"/>
  <c r="S55" i="81" s="1"/>
  <c r="R59" i="81"/>
  <c r="P14" i="82" s="1"/>
  <c r="S22" i="81"/>
  <c r="S49" i="81"/>
  <c r="U24" i="81"/>
  <c r="U25" i="81"/>
  <c r="V18" i="81"/>
  <c r="U38" i="81"/>
  <c r="U37" i="81"/>
  <c r="U36" i="81"/>
  <c r="U35" i="81"/>
  <c r="U34" i="81"/>
  <c r="U33" i="81"/>
  <c r="U32" i="81"/>
  <c r="U31" i="81"/>
  <c r="U30" i="81"/>
  <c r="U29" i="81"/>
  <c r="U28" i="81"/>
  <c r="U27" i="81"/>
  <c r="U26" i="81"/>
  <c r="T44" i="80"/>
  <c r="T48" i="80" s="1"/>
  <c r="Y7" i="80"/>
  <c r="U38" i="80"/>
  <c r="U37" i="80"/>
  <c r="U36" i="80"/>
  <c r="U35" i="80"/>
  <c r="U34" i="80"/>
  <c r="U33" i="80"/>
  <c r="U32" i="80"/>
  <c r="U31" i="80"/>
  <c r="U30" i="80"/>
  <c r="U29" i="80"/>
  <c r="U28" i="80"/>
  <c r="U27" i="80"/>
  <c r="U26" i="80"/>
  <c r="U25" i="80"/>
  <c r="V18" i="80"/>
  <c r="U24" i="80"/>
  <c r="W19" i="74"/>
  <c r="W21" i="74" s="1"/>
  <c r="V47" i="74"/>
  <c r="W8" i="77"/>
  <c r="W21" i="77" s="1"/>
  <c r="X7" i="77"/>
  <c r="T44" i="77"/>
  <c r="T48" i="77" s="1"/>
  <c r="U38" i="77"/>
  <c r="U37" i="77"/>
  <c r="U36" i="77"/>
  <c r="U35" i="77"/>
  <c r="U34" i="77"/>
  <c r="U30" i="77"/>
  <c r="U26" i="77"/>
  <c r="U24" i="77"/>
  <c r="U27" i="77"/>
  <c r="U33" i="77"/>
  <c r="U29" i="77"/>
  <c r="U25" i="77"/>
  <c r="U32" i="77"/>
  <c r="U28" i="77"/>
  <c r="V18" i="77"/>
  <c r="U31" i="77"/>
  <c r="S50" i="77"/>
  <c r="S55" i="77" s="1"/>
  <c r="S22" i="77"/>
  <c r="S59" i="77" s="1"/>
  <c r="Q10" i="54" s="1"/>
  <c r="S49" i="77"/>
  <c r="S44" i="76"/>
  <c r="S48" i="76" s="1"/>
  <c r="X7" i="76"/>
  <c r="W8" i="76"/>
  <c r="T36" i="76"/>
  <c r="T32" i="76"/>
  <c r="T28" i="76"/>
  <c r="T24" i="76"/>
  <c r="T37" i="76"/>
  <c r="T33" i="76"/>
  <c r="T29" i="76"/>
  <c r="T25" i="76"/>
  <c r="T34" i="76"/>
  <c r="T30" i="76"/>
  <c r="T26" i="76"/>
  <c r="U18" i="76"/>
  <c r="T35" i="76"/>
  <c r="T31" i="76"/>
  <c r="T27" i="76"/>
  <c r="Q49" i="76"/>
  <c r="Q50" i="76"/>
  <c r="Q55" i="76" s="1"/>
  <c r="Q22" i="76"/>
  <c r="Q59" i="76" s="1"/>
  <c r="O13" i="53" s="1"/>
  <c r="V21" i="76"/>
  <c r="X8" i="75"/>
  <c r="Y7" i="75"/>
  <c r="Q49" i="75"/>
  <c r="Q50" i="75"/>
  <c r="Q22" i="75"/>
  <c r="U38" i="75"/>
  <c r="U37" i="75"/>
  <c r="U36" i="75"/>
  <c r="U35" i="75"/>
  <c r="U34" i="75"/>
  <c r="U33" i="75"/>
  <c r="U32" i="75"/>
  <c r="U31" i="75"/>
  <c r="U30" i="75"/>
  <c r="U29" i="75"/>
  <c r="U28" i="75"/>
  <c r="U27" i="75"/>
  <c r="U26" i="75"/>
  <c r="U25" i="75"/>
  <c r="U24" i="75"/>
  <c r="V18" i="75"/>
  <c r="T44" i="75"/>
  <c r="T48" i="75" s="1"/>
  <c r="W19" i="75"/>
  <c r="W47" i="75" s="1"/>
  <c r="R49" i="74"/>
  <c r="R51" i="74" s="1"/>
  <c r="R50" i="74"/>
  <c r="R22" i="74"/>
  <c r="R59" i="74" s="1"/>
  <c r="T34" i="74"/>
  <c r="T30" i="74"/>
  <c r="T35" i="74"/>
  <c r="T31" i="74"/>
  <c r="T27" i="74"/>
  <c r="T26" i="74"/>
  <c r="T25" i="74"/>
  <c r="T24" i="74"/>
  <c r="U18" i="74"/>
  <c r="T36" i="74"/>
  <c r="T32" i="74"/>
  <c r="T28" i="74"/>
  <c r="T37" i="74"/>
  <c r="T33" i="74"/>
  <c r="T29" i="74"/>
  <c r="S44" i="74"/>
  <c r="S48" i="74" s="1"/>
  <c r="Y7" i="74"/>
  <c r="X8" i="74"/>
  <c r="U18" i="71"/>
  <c r="T30" i="71"/>
  <c r="T31" i="71"/>
  <c r="T32" i="71"/>
  <c r="T24" i="71"/>
  <c r="T33" i="71"/>
  <c r="T25" i="71"/>
  <c r="T34" i="71"/>
  <c r="T26" i="71"/>
  <c r="T35" i="71"/>
  <c r="T27" i="71"/>
  <c r="T37" i="71"/>
  <c r="T36" i="71"/>
  <c r="T28" i="71"/>
  <c r="T29" i="71"/>
  <c r="W8" i="72"/>
  <c r="W21" i="72" s="1"/>
  <c r="X7" i="72"/>
  <c r="R50" i="72"/>
  <c r="R49" i="72"/>
  <c r="R51" i="72" s="1"/>
  <c r="R22" i="72"/>
  <c r="U18" i="72"/>
  <c r="T37" i="72"/>
  <c r="T35" i="72"/>
  <c r="T33" i="72"/>
  <c r="T31" i="72"/>
  <c r="T29" i="72"/>
  <c r="T27" i="72"/>
  <c r="T25" i="72"/>
  <c r="T36" i="72"/>
  <c r="T34" i="72"/>
  <c r="T32" i="72"/>
  <c r="T30" i="72"/>
  <c r="T28" i="72"/>
  <c r="T26" i="72"/>
  <c r="T24" i="72"/>
  <c r="S44" i="72"/>
  <c r="S48" i="72" s="1"/>
  <c r="W8" i="71"/>
  <c r="X7" i="71"/>
  <c r="V21" i="71"/>
  <c r="Y21" i="86" l="1"/>
  <c r="Y52" i="86"/>
  <c r="T53" i="86"/>
  <c r="Q51" i="86"/>
  <c r="Q54" i="86"/>
  <c r="Q55" i="86" s="1"/>
  <c r="Q56" i="86" s="1"/>
  <c r="Q58" i="86" s="1"/>
  <c r="Q59" i="86"/>
  <c r="R49" i="86"/>
  <c r="R50" i="86"/>
  <c r="R54" i="86" s="1"/>
  <c r="R55" i="86" s="1"/>
  <c r="Q51" i="75"/>
  <c r="S51" i="77"/>
  <c r="S56" i="77" s="1"/>
  <c r="Q51" i="76"/>
  <c r="Q56" i="76" s="1"/>
  <c r="Q51" i="84"/>
  <c r="Q56" i="84" s="1"/>
  <c r="Q51" i="80"/>
  <c r="Q56" i="80" s="1"/>
  <c r="S51" i="81"/>
  <c r="S56" i="81" s="1"/>
  <c r="R51" i="83"/>
  <c r="R56" i="83" s="1"/>
  <c r="R59" i="83"/>
  <c r="P16" i="82" s="1"/>
  <c r="S22" i="83"/>
  <c r="T49" i="83" s="1"/>
  <c r="S49" i="83"/>
  <c r="S51" i="83" s="1"/>
  <c r="S56" i="83" s="1"/>
  <c r="R22" i="86"/>
  <c r="V38" i="86"/>
  <c r="V36" i="86"/>
  <c r="V34" i="86"/>
  <c r="V32" i="86"/>
  <c r="V30" i="86"/>
  <c r="V28" i="86"/>
  <c r="W18" i="86"/>
  <c r="V27" i="86"/>
  <c r="V26" i="86"/>
  <c r="V25" i="86"/>
  <c r="V24" i="86"/>
  <c r="E24" i="86" s="1"/>
  <c r="V39" i="86"/>
  <c r="V37" i="86"/>
  <c r="V35" i="86"/>
  <c r="V33" i="86"/>
  <c r="V31" i="86"/>
  <c r="V29" i="86"/>
  <c r="U44" i="86"/>
  <c r="U48" i="86" s="1"/>
  <c r="U53" i="86" s="1"/>
  <c r="E21" i="86"/>
  <c r="N18" i="82"/>
  <c r="N14" i="53"/>
  <c r="N11" i="54"/>
  <c r="Q59" i="80"/>
  <c r="O15" i="82" s="1"/>
  <c r="R50" i="80"/>
  <c r="R55" i="80" s="1"/>
  <c r="R49" i="80"/>
  <c r="R22" i="80"/>
  <c r="P7" i="42"/>
  <c r="R59" i="72"/>
  <c r="O9" i="54"/>
  <c r="O12" i="53"/>
  <c r="O8" i="42"/>
  <c r="Q59" i="75"/>
  <c r="W8" i="80"/>
  <c r="W21" i="80" s="1"/>
  <c r="W8" i="83"/>
  <c r="W21" i="83" s="1"/>
  <c r="W8" i="81"/>
  <c r="W21" i="81" s="1"/>
  <c r="W8" i="84"/>
  <c r="W21" i="84" s="1"/>
  <c r="Q59" i="84"/>
  <c r="O17" i="82" s="1"/>
  <c r="R50" i="84"/>
  <c r="R55" i="84" s="1"/>
  <c r="R49" i="84"/>
  <c r="R22" i="84"/>
  <c r="V38" i="84"/>
  <c r="V36" i="84"/>
  <c r="V34" i="84"/>
  <c r="V32" i="84"/>
  <c r="V30" i="84"/>
  <c r="V28" i="84"/>
  <c r="V26" i="84"/>
  <c r="V24" i="84"/>
  <c r="E24" i="84" s="1"/>
  <c r="V39" i="84"/>
  <c r="V37" i="84"/>
  <c r="V35" i="84"/>
  <c r="V33" i="84"/>
  <c r="V31" i="84"/>
  <c r="V29" i="84"/>
  <c r="V27" i="84"/>
  <c r="W18" i="84"/>
  <c r="V25" i="84"/>
  <c r="U44" i="84"/>
  <c r="U48" i="84" s="1"/>
  <c r="U44" i="83"/>
  <c r="U48" i="83" s="1"/>
  <c r="V39" i="83"/>
  <c r="V35" i="83"/>
  <c r="V31" i="83"/>
  <c r="V36" i="83"/>
  <c r="V32" i="83"/>
  <c r="V28" i="83"/>
  <c r="V27" i="83"/>
  <c r="V26" i="83"/>
  <c r="V25" i="83"/>
  <c r="W18" i="83"/>
  <c r="V24" i="83"/>
  <c r="E24" i="83" s="1"/>
  <c r="V37" i="83"/>
  <c r="V33" i="83"/>
  <c r="V29" i="83"/>
  <c r="V38" i="83"/>
  <c r="V34" i="83"/>
  <c r="V30" i="83"/>
  <c r="U44" i="81"/>
  <c r="U48" i="81" s="1"/>
  <c r="V39" i="81"/>
  <c r="V38" i="81"/>
  <c r="V37" i="81"/>
  <c r="V36" i="81"/>
  <c r="V35" i="81"/>
  <c r="V34" i="81"/>
  <c r="V33" i="81"/>
  <c r="V32" i="81"/>
  <c r="V31" i="81"/>
  <c r="V30" i="81"/>
  <c r="V29" i="81"/>
  <c r="V28" i="81"/>
  <c r="V27" i="81"/>
  <c r="V26" i="81"/>
  <c r="V25" i="81"/>
  <c r="V24" i="81"/>
  <c r="E24" i="81" s="1"/>
  <c r="W18" i="81"/>
  <c r="S59" i="81"/>
  <c r="Q14" i="82" s="1"/>
  <c r="T22" i="81"/>
  <c r="T50" i="81"/>
  <c r="T55" i="81" s="1"/>
  <c r="T49" i="81"/>
  <c r="Z7" i="80"/>
  <c r="AA7" i="80" s="1"/>
  <c r="AB7" i="80" s="1"/>
  <c r="AC7" i="80" s="1"/>
  <c r="AD7" i="80" s="1"/>
  <c r="AE7" i="80" s="1"/>
  <c r="AF7" i="80" s="1"/>
  <c r="AG7" i="80" s="1"/>
  <c r="AH7" i="80" s="1"/>
  <c r="AI7" i="80" s="1"/>
  <c r="AJ7" i="80" s="1"/>
  <c r="AK7" i="80" s="1"/>
  <c r="AL7" i="80" s="1"/>
  <c r="AM7" i="80" s="1"/>
  <c r="AN7" i="80" s="1"/>
  <c r="AO7" i="80" s="1"/>
  <c r="U44" i="80"/>
  <c r="U48" i="80" s="1"/>
  <c r="V38" i="80"/>
  <c r="V36" i="80"/>
  <c r="V34" i="80"/>
  <c r="V32" i="80"/>
  <c r="V30" i="80"/>
  <c r="V28" i="80"/>
  <c r="V25" i="80"/>
  <c r="W18" i="80"/>
  <c r="V24" i="80"/>
  <c r="E24" i="80" s="1"/>
  <c r="V26" i="80"/>
  <c r="V39" i="80"/>
  <c r="V37" i="80"/>
  <c r="V35" i="80"/>
  <c r="V33" i="80"/>
  <c r="V31" i="80"/>
  <c r="V29" i="80"/>
  <c r="V27" i="80"/>
  <c r="X19" i="74"/>
  <c r="X21" i="74" s="1"/>
  <c r="W47" i="74"/>
  <c r="Y7" i="77"/>
  <c r="X8" i="77"/>
  <c r="X21" i="77" s="1"/>
  <c r="T49" i="77"/>
  <c r="T22" i="77"/>
  <c r="T59" i="77" s="1"/>
  <c r="R10" i="54" s="1"/>
  <c r="T50" i="77"/>
  <c r="T55" i="77" s="1"/>
  <c r="U44" i="77"/>
  <c r="U48" i="77" s="1"/>
  <c r="V39" i="77"/>
  <c r="V38" i="77"/>
  <c r="V37" i="77"/>
  <c r="V36" i="77"/>
  <c r="V35" i="77"/>
  <c r="V34" i="77"/>
  <c r="V33" i="77"/>
  <c r="V32" i="77"/>
  <c r="V31" i="77"/>
  <c r="V30" i="77"/>
  <c r="V29" i="77"/>
  <c r="V28" i="77"/>
  <c r="V27" i="77"/>
  <c r="V26" i="77"/>
  <c r="V24" i="77"/>
  <c r="E24" i="77" s="1"/>
  <c r="V25" i="77"/>
  <c r="W18" i="77"/>
  <c r="T44" i="76"/>
  <c r="T48" i="76" s="1"/>
  <c r="U38" i="76"/>
  <c r="U37" i="76"/>
  <c r="U36" i="76"/>
  <c r="U35" i="76"/>
  <c r="U34" i="76"/>
  <c r="U33" i="76"/>
  <c r="U32" i="76"/>
  <c r="U31" i="76"/>
  <c r="U30" i="76"/>
  <c r="U29" i="76"/>
  <c r="U28" i="76"/>
  <c r="U27" i="76"/>
  <c r="U26" i="76"/>
  <c r="U25" i="76"/>
  <c r="U24" i="76"/>
  <c r="V18" i="76"/>
  <c r="R49" i="76"/>
  <c r="R50" i="76"/>
  <c r="R55" i="76" s="1"/>
  <c r="R22" i="76"/>
  <c r="R59" i="76" s="1"/>
  <c r="P13" i="53" s="1"/>
  <c r="W21" i="76"/>
  <c r="Y7" i="76"/>
  <c r="X8" i="76"/>
  <c r="V39" i="75"/>
  <c r="V38" i="75"/>
  <c r="V37" i="75"/>
  <c r="V36" i="75"/>
  <c r="V35" i="75"/>
  <c r="V34" i="75"/>
  <c r="V33" i="75"/>
  <c r="V32" i="75"/>
  <c r="V31" i="75"/>
  <c r="V30" i="75"/>
  <c r="V29" i="75"/>
  <c r="V28" i="75"/>
  <c r="V27" i="75"/>
  <c r="V26" i="75"/>
  <c r="V25" i="75"/>
  <c r="V24" i="75"/>
  <c r="E24" i="75" s="1"/>
  <c r="W18" i="75"/>
  <c r="R49" i="75"/>
  <c r="R51" i="75" s="1"/>
  <c r="R50" i="75"/>
  <c r="R22" i="75"/>
  <c r="U44" i="75"/>
  <c r="U48" i="75" s="1"/>
  <c r="Z7" i="75"/>
  <c r="AA7" i="75" s="1"/>
  <c r="AB7" i="75" s="1"/>
  <c r="AC7" i="75" s="1"/>
  <c r="AD7" i="75" s="1"/>
  <c r="AE7" i="75" s="1"/>
  <c r="AF7" i="75" s="1"/>
  <c r="AG7" i="75" s="1"/>
  <c r="AH7" i="75" s="1"/>
  <c r="AI7" i="75" s="1"/>
  <c r="AJ7" i="75" s="1"/>
  <c r="AK7" i="75" s="1"/>
  <c r="AL7" i="75" s="1"/>
  <c r="AM7" i="75" s="1"/>
  <c r="AN7" i="75" s="1"/>
  <c r="AO7" i="75" s="1"/>
  <c r="Y8" i="75"/>
  <c r="W21" i="75"/>
  <c r="X19" i="75"/>
  <c r="X47" i="75" s="1"/>
  <c r="Z7" i="74"/>
  <c r="AA7" i="74" s="1"/>
  <c r="AB7" i="74" s="1"/>
  <c r="AC7" i="74" s="1"/>
  <c r="AD7" i="74" s="1"/>
  <c r="AE7" i="74" s="1"/>
  <c r="AF7" i="74" s="1"/>
  <c r="AG7" i="74" s="1"/>
  <c r="AH7" i="74" s="1"/>
  <c r="AI7" i="74" s="1"/>
  <c r="AJ7" i="74" s="1"/>
  <c r="AK7" i="74" s="1"/>
  <c r="AL7" i="74" s="1"/>
  <c r="AM7" i="74" s="1"/>
  <c r="AN7" i="74" s="1"/>
  <c r="AO7" i="74" s="1"/>
  <c r="Y8" i="74"/>
  <c r="U38" i="74"/>
  <c r="U37" i="74"/>
  <c r="U36" i="74"/>
  <c r="U35" i="74"/>
  <c r="U34" i="74"/>
  <c r="U33" i="74"/>
  <c r="U32" i="74"/>
  <c r="U31" i="74"/>
  <c r="U30" i="74"/>
  <c r="U29" i="74"/>
  <c r="U28" i="74"/>
  <c r="U27" i="74"/>
  <c r="U26" i="74"/>
  <c r="U25" i="74"/>
  <c r="U24" i="74"/>
  <c r="V18" i="74"/>
  <c r="S49" i="74"/>
  <c r="S51" i="74" s="1"/>
  <c r="S22" i="74"/>
  <c r="S59" i="74" s="1"/>
  <c r="S50" i="74"/>
  <c r="T44" i="74"/>
  <c r="T48" i="74" s="1"/>
  <c r="V18" i="71"/>
  <c r="U31" i="71"/>
  <c r="U37" i="71"/>
  <c r="U32" i="71"/>
  <c r="U24" i="71"/>
  <c r="U33" i="71"/>
  <c r="U25" i="71"/>
  <c r="U34" i="71"/>
  <c r="U26" i="71"/>
  <c r="U35" i="71"/>
  <c r="U27" i="71"/>
  <c r="U36" i="71"/>
  <c r="U28" i="71"/>
  <c r="U30" i="71"/>
  <c r="U29" i="71"/>
  <c r="U38" i="71"/>
  <c r="X8" i="72"/>
  <c r="X21" i="72" s="1"/>
  <c r="Y7" i="72"/>
  <c r="U38" i="72"/>
  <c r="U37" i="72"/>
  <c r="U36" i="72"/>
  <c r="U35" i="72"/>
  <c r="U34" i="72"/>
  <c r="U33" i="72"/>
  <c r="U32" i="72"/>
  <c r="U31" i="72"/>
  <c r="U30" i="72"/>
  <c r="U29" i="72"/>
  <c r="U28" i="72"/>
  <c r="U27" i="72"/>
  <c r="U26" i="72"/>
  <c r="U25" i="72"/>
  <c r="U24" i="72"/>
  <c r="V18" i="72"/>
  <c r="S50" i="72"/>
  <c r="S22" i="72"/>
  <c r="S49" i="72"/>
  <c r="T44" i="72"/>
  <c r="T48" i="72" s="1"/>
  <c r="X8" i="71"/>
  <c r="Y7" i="71"/>
  <c r="W21" i="71"/>
  <c r="S49" i="86" l="1"/>
  <c r="S50" i="86"/>
  <c r="R59" i="86"/>
  <c r="R51" i="86"/>
  <c r="R56" i="86" s="1"/>
  <c r="R58" i="86" s="1"/>
  <c r="E52" i="86"/>
  <c r="T51" i="77"/>
  <c r="T56" i="77" s="1"/>
  <c r="T51" i="81"/>
  <c r="T56" i="81" s="1"/>
  <c r="U56" i="77"/>
  <c r="T22" i="83"/>
  <c r="R51" i="80"/>
  <c r="R56" i="80" s="1"/>
  <c r="R51" i="76"/>
  <c r="R56" i="76" s="1"/>
  <c r="R51" i="84"/>
  <c r="R56" i="84" s="1"/>
  <c r="T50" i="83"/>
  <c r="T55" i="83" s="1"/>
  <c r="S51" i="72"/>
  <c r="S59" i="83"/>
  <c r="Q16" i="82" s="1"/>
  <c r="S22" i="86"/>
  <c r="V44" i="86"/>
  <c r="V48" i="86" s="1"/>
  <c r="W40" i="86"/>
  <c r="W36" i="86"/>
  <c r="W28" i="86"/>
  <c r="X18" i="86"/>
  <c r="W34" i="86"/>
  <c r="W30" i="86"/>
  <c r="W26" i="86"/>
  <c r="W25" i="86"/>
  <c r="E25" i="86" s="1"/>
  <c r="W39" i="86"/>
  <c r="W37" i="86"/>
  <c r="W35" i="86"/>
  <c r="W33" i="86"/>
  <c r="W31" i="86"/>
  <c r="W29" i="86"/>
  <c r="W38" i="86"/>
  <c r="W27" i="86"/>
  <c r="W32" i="86"/>
  <c r="P8" i="42"/>
  <c r="R59" i="75"/>
  <c r="S50" i="84"/>
  <c r="S55" i="84" s="1"/>
  <c r="S49" i="84"/>
  <c r="R59" i="84"/>
  <c r="P17" i="82" s="1"/>
  <c r="S22" i="84"/>
  <c r="X8" i="81"/>
  <c r="X21" i="81" s="1"/>
  <c r="X8" i="80"/>
  <c r="X21" i="80" s="1"/>
  <c r="X8" i="83"/>
  <c r="X21" i="83" s="1"/>
  <c r="X8" i="84"/>
  <c r="X21" i="84" s="1"/>
  <c r="S50" i="80"/>
  <c r="S55" i="80" s="1"/>
  <c r="S49" i="80"/>
  <c r="S22" i="80"/>
  <c r="R59" i="80"/>
  <c r="P15" i="82" s="1"/>
  <c r="O18" i="82"/>
  <c r="O11" i="54"/>
  <c r="O14" i="53"/>
  <c r="S59" i="72"/>
  <c r="Q7" i="42"/>
  <c r="P12" i="53"/>
  <c r="P9" i="54"/>
  <c r="W39" i="84"/>
  <c r="W37" i="84"/>
  <c r="W33" i="84"/>
  <c r="W31" i="84"/>
  <c r="W40" i="84"/>
  <c r="W36" i="84"/>
  <c r="W32" i="84"/>
  <c r="W28" i="84"/>
  <c r="W29" i="84"/>
  <c r="W35" i="84"/>
  <c r="W27" i="84"/>
  <c r="W25" i="84"/>
  <c r="E25" i="84" s="1"/>
  <c r="X18" i="84"/>
  <c r="W38" i="84"/>
  <c r="W34" i="84"/>
  <c r="W30" i="84"/>
  <c r="W26" i="84"/>
  <c r="V44" i="84"/>
  <c r="V48" i="84" s="1"/>
  <c r="U49" i="83"/>
  <c r="T59" i="83"/>
  <c r="R16" i="82" s="1"/>
  <c r="U50" i="83"/>
  <c r="U55" i="83" s="1"/>
  <c r="U22" i="83"/>
  <c r="V44" i="83"/>
  <c r="V48" i="83" s="1"/>
  <c r="W40" i="83"/>
  <c r="W39" i="83"/>
  <c r="W38" i="83"/>
  <c r="W37" i="83"/>
  <c r="W36" i="83"/>
  <c r="W35" i="83"/>
  <c r="W34" i="83"/>
  <c r="W33" i="83"/>
  <c r="W32" i="83"/>
  <c r="W31" i="83"/>
  <c r="W30" i="83"/>
  <c r="W29" i="83"/>
  <c r="W28" i="83"/>
  <c r="W27" i="83"/>
  <c r="W26" i="83"/>
  <c r="W25" i="83"/>
  <c r="E25" i="83" s="1"/>
  <c r="X18" i="83"/>
  <c r="U49" i="81"/>
  <c r="U50" i="81"/>
  <c r="U55" i="81" s="1"/>
  <c r="T59" i="81"/>
  <c r="R14" i="82" s="1"/>
  <c r="U22" i="81"/>
  <c r="W40" i="81"/>
  <c r="W39" i="81"/>
  <c r="W38" i="81"/>
  <c r="W37" i="81"/>
  <c r="W36" i="81"/>
  <c r="W35" i="81"/>
  <c r="W34" i="81"/>
  <c r="W33" i="81"/>
  <c r="W32" i="81"/>
  <c r="W31" i="81"/>
  <c r="W30" i="81"/>
  <c r="W29" i="81"/>
  <c r="W28" i="81"/>
  <c r="W27" i="81"/>
  <c r="W26" i="81"/>
  <c r="W25" i="81"/>
  <c r="E25" i="81" s="1"/>
  <c r="X18" i="81"/>
  <c r="V44" i="81"/>
  <c r="V48" i="81" s="1"/>
  <c r="V44" i="80"/>
  <c r="V48" i="80" s="1"/>
  <c r="W25" i="80"/>
  <c r="E25" i="80" s="1"/>
  <c r="X18" i="80"/>
  <c r="W40" i="80"/>
  <c r="W28" i="80"/>
  <c r="W26" i="80"/>
  <c r="W30" i="80"/>
  <c r="W39" i="80"/>
  <c r="W37" i="80"/>
  <c r="W35" i="80"/>
  <c r="W33" i="80"/>
  <c r="W31" i="80"/>
  <c r="W29" i="80"/>
  <c r="W36" i="80"/>
  <c r="W27" i="80"/>
  <c r="W38" i="80"/>
  <c r="W32" i="80"/>
  <c r="W34" i="80"/>
  <c r="Y19" i="74"/>
  <c r="E19" i="74" s="1"/>
  <c r="X47" i="74"/>
  <c r="Z7" i="77"/>
  <c r="AA7" i="77" s="1"/>
  <c r="AB7" i="77" s="1"/>
  <c r="AC7" i="77" s="1"/>
  <c r="AD7" i="77" s="1"/>
  <c r="AE7" i="77" s="1"/>
  <c r="AF7" i="77" s="1"/>
  <c r="AG7" i="77" s="1"/>
  <c r="AH7" i="77" s="1"/>
  <c r="AI7" i="77" s="1"/>
  <c r="AJ7" i="77" s="1"/>
  <c r="AK7" i="77" s="1"/>
  <c r="AL7" i="77" s="1"/>
  <c r="AM7" i="77" s="1"/>
  <c r="AN7" i="77" s="1"/>
  <c r="AO7" i="77" s="1"/>
  <c r="Y8" i="77"/>
  <c r="Y21" i="77" s="1"/>
  <c r="X21" i="75"/>
  <c r="W40" i="77"/>
  <c r="W39" i="77"/>
  <c r="W38" i="77"/>
  <c r="W37" i="77"/>
  <c r="W36" i="77"/>
  <c r="W35" i="77"/>
  <c r="W34" i="77"/>
  <c r="W33" i="77"/>
  <c r="W32" i="77"/>
  <c r="W31" i="77"/>
  <c r="W30" i="77"/>
  <c r="W29" i="77"/>
  <c r="W28" i="77"/>
  <c r="W27" i="77"/>
  <c r="W26" i="77"/>
  <c r="W25" i="77"/>
  <c r="E25" i="77" s="1"/>
  <c r="X18" i="77"/>
  <c r="U50" i="77"/>
  <c r="U55" i="77" s="1"/>
  <c r="U49" i="77"/>
  <c r="U51" i="77" s="1"/>
  <c r="U22" i="77"/>
  <c r="U59" i="77" s="1"/>
  <c r="S10" i="54" s="1"/>
  <c r="V44" i="77"/>
  <c r="V48" i="77" s="1"/>
  <c r="V39" i="76"/>
  <c r="V38" i="76"/>
  <c r="V37" i="76"/>
  <c r="V36" i="76"/>
  <c r="V35" i="76"/>
  <c r="V34" i="76"/>
  <c r="V33" i="76"/>
  <c r="V32" i="76"/>
  <c r="V31" i="76"/>
  <c r="V30" i="76"/>
  <c r="V29" i="76"/>
  <c r="V28" i="76"/>
  <c r="V27" i="76"/>
  <c r="V26" i="76"/>
  <c r="V25" i="76"/>
  <c r="V24" i="76"/>
  <c r="E24" i="76" s="1"/>
  <c r="W18" i="76"/>
  <c r="X21" i="76"/>
  <c r="U44" i="76"/>
  <c r="U48" i="76" s="1"/>
  <c r="S22" i="76"/>
  <c r="S59" i="76" s="1"/>
  <c r="Q13" i="53" s="1"/>
  <c r="S50" i="76"/>
  <c r="S55" i="76" s="1"/>
  <c r="S49" i="76"/>
  <c r="S51" i="76" s="1"/>
  <c r="S56" i="76" s="1"/>
  <c r="Y8" i="76"/>
  <c r="Z7" i="76"/>
  <c r="AA7" i="76" s="1"/>
  <c r="AB7" i="76" s="1"/>
  <c r="AC7" i="76" s="1"/>
  <c r="AD7" i="76" s="1"/>
  <c r="AE7" i="76" s="1"/>
  <c r="AF7" i="76" s="1"/>
  <c r="AG7" i="76" s="1"/>
  <c r="AH7" i="76" s="1"/>
  <c r="AI7" i="76" s="1"/>
  <c r="AJ7" i="76" s="1"/>
  <c r="AK7" i="76" s="1"/>
  <c r="AL7" i="76" s="1"/>
  <c r="AM7" i="76" s="1"/>
  <c r="AN7" i="76" s="1"/>
  <c r="AO7" i="76" s="1"/>
  <c r="S49" i="75"/>
  <c r="S51" i="75" s="1"/>
  <c r="S22" i="75"/>
  <c r="S50" i="75"/>
  <c r="W40" i="75"/>
  <c r="W39" i="75"/>
  <c r="W38" i="75"/>
  <c r="W37" i="75"/>
  <c r="W36" i="75"/>
  <c r="W35" i="75"/>
  <c r="W34" i="75"/>
  <c r="W33" i="75"/>
  <c r="W32" i="75"/>
  <c r="W31" i="75"/>
  <c r="W30" i="75"/>
  <c r="W29" i="75"/>
  <c r="W28" i="75"/>
  <c r="W27" i="75"/>
  <c r="W26" i="75"/>
  <c r="W25" i="75"/>
  <c r="E25" i="75" s="1"/>
  <c r="X18" i="75"/>
  <c r="Y19" i="75"/>
  <c r="E19" i="75" s="1"/>
  <c r="V44" i="75"/>
  <c r="V48" i="75" s="1"/>
  <c r="T49" i="74"/>
  <c r="T51" i="74" s="1"/>
  <c r="T50" i="74"/>
  <c r="T22" i="74"/>
  <c r="T59" i="74" s="1"/>
  <c r="U44" i="74"/>
  <c r="U48" i="74" s="1"/>
  <c r="V39" i="74"/>
  <c r="V38" i="74"/>
  <c r="V37" i="74"/>
  <c r="V36" i="74"/>
  <c r="V35" i="74"/>
  <c r="V34" i="74"/>
  <c r="V33" i="74"/>
  <c r="V32" i="74"/>
  <c r="V31" i="74"/>
  <c r="V30" i="74"/>
  <c r="V29" i="74"/>
  <c r="V28" i="74"/>
  <c r="V27" i="74"/>
  <c r="V26" i="74"/>
  <c r="V25" i="74"/>
  <c r="V24" i="74"/>
  <c r="E24" i="74" s="1"/>
  <c r="W18" i="74"/>
  <c r="W18" i="71"/>
  <c r="V32" i="71"/>
  <c r="V24" i="71"/>
  <c r="E24" i="71" s="1"/>
  <c r="V33" i="71"/>
  <c r="V25" i="71"/>
  <c r="V34" i="71"/>
  <c r="V26" i="71"/>
  <c r="V38" i="71"/>
  <c r="V35" i="71"/>
  <c r="V27" i="71"/>
  <c r="V36" i="71"/>
  <c r="V28" i="71"/>
  <c r="V37" i="71"/>
  <c r="V29" i="71"/>
  <c r="V39" i="71"/>
  <c r="V31" i="71"/>
  <c r="V30" i="71"/>
  <c r="V39" i="72"/>
  <c r="V38" i="72"/>
  <c r="V37" i="72"/>
  <c r="V36" i="72"/>
  <c r="V35" i="72"/>
  <c r="V34" i="72"/>
  <c r="V33" i="72"/>
  <c r="V32" i="72"/>
  <c r="V31" i="72"/>
  <c r="V30" i="72"/>
  <c r="V29" i="72"/>
  <c r="V28" i="72"/>
  <c r="V27" i="72"/>
  <c r="V26" i="72"/>
  <c r="V25" i="72"/>
  <c r="V24" i="72"/>
  <c r="E24" i="72" s="1"/>
  <c r="W18" i="72"/>
  <c r="U44" i="72"/>
  <c r="U48" i="72" s="1"/>
  <c r="Y8" i="72"/>
  <c r="Y21" i="72" s="1"/>
  <c r="E21" i="72" s="1"/>
  <c r="Z7" i="72"/>
  <c r="AA7" i="72" s="1"/>
  <c r="AB7" i="72" s="1"/>
  <c r="AC7" i="72" s="1"/>
  <c r="AD7" i="72" s="1"/>
  <c r="AE7" i="72" s="1"/>
  <c r="AF7" i="72" s="1"/>
  <c r="AG7" i="72" s="1"/>
  <c r="AH7" i="72" s="1"/>
  <c r="AI7" i="72" s="1"/>
  <c r="AJ7" i="72" s="1"/>
  <c r="AK7" i="72" s="1"/>
  <c r="AL7" i="72" s="1"/>
  <c r="AM7" i="72" s="1"/>
  <c r="AN7" i="72" s="1"/>
  <c r="AO7" i="72" s="1"/>
  <c r="T50" i="72"/>
  <c r="T49" i="72"/>
  <c r="T51" i="72" s="1"/>
  <c r="T22" i="72"/>
  <c r="Y8" i="71"/>
  <c r="Z7" i="71"/>
  <c r="AA7" i="71" s="1"/>
  <c r="AB7" i="71" s="1"/>
  <c r="AC7" i="71" s="1"/>
  <c r="AD7" i="71" s="1"/>
  <c r="AE7" i="71" s="1"/>
  <c r="AF7" i="71" s="1"/>
  <c r="AG7" i="71" s="1"/>
  <c r="AH7" i="71" s="1"/>
  <c r="AI7" i="71" s="1"/>
  <c r="AJ7" i="71" s="1"/>
  <c r="AK7" i="71" s="1"/>
  <c r="AL7" i="71" s="1"/>
  <c r="AM7" i="71" s="1"/>
  <c r="AN7" i="71" s="1"/>
  <c r="AO7" i="71" s="1"/>
  <c r="X21" i="71"/>
  <c r="V53" i="86" l="1"/>
  <c r="S51" i="86"/>
  <c r="S54" i="86"/>
  <c r="S55" i="86" s="1"/>
  <c r="S56" i="86" s="1"/>
  <c r="S58" i="86" s="1"/>
  <c r="T50" i="86"/>
  <c r="T54" i="86" s="1"/>
  <c r="T55" i="86" s="1"/>
  <c r="T49" i="86"/>
  <c r="T51" i="86" s="1"/>
  <c r="T56" i="86" s="1"/>
  <c r="T58" i="86" s="1"/>
  <c r="S59" i="86"/>
  <c r="Y21" i="74"/>
  <c r="E21" i="74" s="1"/>
  <c r="U51" i="83"/>
  <c r="U56" i="83" s="1"/>
  <c r="U51" i="81"/>
  <c r="U56" i="81" s="1"/>
  <c r="T51" i="83"/>
  <c r="T56" i="83" s="1"/>
  <c r="S51" i="80"/>
  <c r="S56" i="80" s="1"/>
  <c r="S51" i="84"/>
  <c r="S56" i="84" s="1"/>
  <c r="E21" i="77"/>
  <c r="T22" i="86"/>
  <c r="X41" i="86"/>
  <c r="X40" i="86"/>
  <c r="X39" i="86"/>
  <c r="X38" i="86"/>
  <c r="X37" i="86"/>
  <c r="X36" i="86"/>
  <c r="X35" i="86"/>
  <c r="X34" i="86"/>
  <c r="X33" i="86"/>
  <c r="X32" i="86"/>
  <c r="X31" i="86"/>
  <c r="X30" i="86"/>
  <c r="X29" i="86"/>
  <c r="X28" i="86"/>
  <c r="X27" i="86"/>
  <c r="X26" i="86"/>
  <c r="E26" i="86" s="1"/>
  <c r="Y18" i="86"/>
  <c r="W44" i="86"/>
  <c r="W48" i="86" s="1"/>
  <c r="T22" i="84"/>
  <c r="S59" i="84"/>
  <c r="Q17" i="82" s="1"/>
  <c r="T50" i="84"/>
  <c r="T55" i="84" s="1"/>
  <c r="T49" i="84"/>
  <c r="R7" i="42"/>
  <c r="T59" i="72"/>
  <c r="Q12" i="53"/>
  <c r="Q9" i="54"/>
  <c r="Y8" i="84"/>
  <c r="Y21" i="84" s="1"/>
  <c r="Y8" i="81"/>
  <c r="Y21" i="81" s="1"/>
  <c r="Y8" i="80"/>
  <c r="Y21" i="80" s="1"/>
  <c r="Y8" i="83"/>
  <c r="Y21" i="83" s="1"/>
  <c r="Q8" i="42"/>
  <c r="S59" i="75"/>
  <c r="T50" i="80"/>
  <c r="T55" i="80" s="1"/>
  <c r="T49" i="80"/>
  <c r="T22" i="80"/>
  <c r="S59" i="80"/>
  <c r="Q15" i="82" s="1"/>
  <c r="P18" i="82"/>
  <c r="P11" i="54"/>
  <c r="P14" i="53"/>
  <c r="X41" i="84"/>
  <c r="X40" i="84"/>
  <c r="X39" i="84"/>
  <c r="X38" i="84"/>
  <c r="X37" i="84"/>
  <c r="X36" i="84"/>
  <c r="X35" i="84"/>
  <c r="X34" i="84"/>
  <c r="X33" i="84"/>
  <c r="X32" i="84"/>
  <c r="X31" i="84"/>
  <c r="X30" i="84"/>
  <c r="X29" i="84"/>
  <c r="X28" i="84"/>
  <c r="X27" i="84"/>
  <c r="X26" i="84"/>
  <c r="E26" i="84" s="1"/>
  <c r="Y18" i="84"/>
  <c r="W44" i="84"/>
  <c r="W48" i="84" s="1"/>
  <c r="U59" i="83"/>
  <c r="S16" i="82" s="1"/>
  <c r="V50" i="83"/>
  <c r="V55" i="83" s="1"/>
  <c r="V49" i="83"/>
  <c r="V51" i="83" s="1"/>
  <c r="V56" i="83" s="1"/>
  <c r="V22" i="83"/>
  <c r="X41" i="83"/>
  <c r="X40" i="83"/>
  <c r="X39" i="83"/>
  <c r="X38" i="83"/>
  <c r="X37" i="83"/>
  <c r="X36" i="83"/>
  <c r="X35" i="83"/>
  <c r="X34" i="83"/>
  <c r="X33" i="83"/>
  <c r="X32" i="83"/>
  <c r="X31" i="83"/>
  <c r="X30" i="83"/>
  <c r="X29" i="83"/>
  <c r="X28" i="83"/>
  <c r="X27" i="83"/>
  <c r="X26" i="83"/>
  <c r="E26" i="83" s="1"/>
  <c r="Y18" i="83"/>
  <c r="W44" i="83"/>
  <c r="W48" i="83" s="1"/>
  <c r="V50" i="81"/>
  <c r="V55" i="81" s="1"/>
  <c r="V22" i="81"/>
  <c r="V49" i="81"/>
  <c r="U59" i="81"/>
  <c r="S14" i="82" s="1"/>
  <c r="X41" i="81"/>
  <c r="X40" i="81"/>
  <c r="X39" i="81"/>
  <c r="X38" i="81"/>
  <c r="X37" i="81"/>
  <c r="X36" i="81"/>
  <c r="X35" i="81"/>
  <c r="X34" i="81"/>
  <c r="X33" i="81"/>
  <c r="X32" i="81"/>
  <c r="X31" i="81"/>
  <c r="X30" i="81"/>
  <c r="X29" i="81"/>
  <c r="X28" i="81"/>
  <c r="X27" i="81"/>
  <c r="X26" i="81"/>
  <c r="E26" i="81" s="1"/>
  <c r="Y18" i="81"/>
  <c r="W44" i="81"/>
  <c r="W48" i="81" s="1"/>
  <c r="X41" i="80"/>
  <c r="X40" i="80"/>
  <c r="X39" i="80"/>
  <c r="X38" i="80"/>
  <c r="X37" i="80"/>
  <c r="X36" i="80"/>
  <c r="X35" i="80"/>
  <c r="X34" i="80"/>
  <c r="X33" i="80"/>
  <c r="X32" i="80"/>
  <c r="X31" i="80"/>
  <c r="X30" i="80"/>
  <c r="X29" i="80"/>
  <c r="X28" i="80"/>
  <c r="X27" i="80"/>
  <c r="X26" i="80"/>
  <c r="E26" i="80" s="1"/>
  <c r="Y18" i="80"/>
  <c r="W44" i="80"/>
  <c r="W48" i="80" s="1"/>
  <c r="Y47" i="74"/>
  <c r="E47" i="74" s="1"/>
  <c r="V50" i="77"/>
  <c r="V55" i="77" s="1"/>
  <c r="V49" i="77"/>
  <c r="V51" i="77" s="1"/>
  <c r="V56" i="77" s="1"/>
  <c r="V22" i="77"/>
  <c r="V59" i="77" s="1"/>
  <c r="T10" i="54" s="1"/>
  <c r="X41" i="77"/>
  <c r="X40" i="77"/>
  <c r="X39" i="77"/>
  <c r="X38" i="77"/>
  <c r="X37" i="77"/>
  <c r="X36" i="77"/>
  <c r="X35" i="77"/>
  <c r="X34" i="77"/>
  <c r="X30" i="77"/>
  <c r="X26" i="77"/>
  <c r="E26" i="77" s="1"/>
  <c r="X33" i="77"/>
  <c r="X29" i="77"/>
  <c r="Y18" i="77"/>
  <c r="X32" i="77"/>
  <c r="X28" i="77"/>
  <c r="X31" i="77"/>
  <c r="X27" i="77"/>
  <c r="W44" i="77"/>
  <c r="W48" i="77" s="1"/>
  <c r="V44" i="76"/>
  <c r="V48" i="76" s="1"/>
  <c r="T50" i="76"/>
  <c r="T55" i="76" s="1"/>
  <c r="T22" i="76"/>
  <c r="T59" i="76" s="1"/>
  <c r="R13" i="53" s="1"/>
  <c r="T49" i="76"/>
  <c r="Y21" i="76"/>
  <c r="W40" i="76"/>
  <c r="W39" i="76"/>
  <c r="W38" i="76"/>
  <c r="W37" i="76"/>
  <c r="W36" i="76"/>
  <c r="W35" i="76"/>
  <c r="W34" i="76"/>
  <c r="W33" i="76"/>
  <c r="W32" i="76"/>
  <c r="W31" i="76"/>
  <c r="W30" i="76"/>
  <c r="W29" i="76"/>
  <c r="W28" i="76"/>
  <c r="W27" i="76"/>
  <c r="W26" i="76"/>
  <c r="W25" i="76"/>
  <c r="E25" i="76" s="1"/>
  <c r="X18" i="76"/>
  <c r="X41" i="75"/>
  <c r="X39" i="75"/>
  <c r="X37" i="75"/>
  <c r="X35" i="75"/>
  <c r="X33" i="75"/>
  <c r="X31" i="75"/>
  <c r="X29" i="75"/>
  <c r="X27" i="75"/>
  <c r="Y18" i="75"/>
  <c r="X40" i="75"/>
  <c r="X38" i="75"/>
  <c r="X36" i="75"/>
  <c r="X34" i="75"/>
  <c r="X32" i="75"/>
  <c r="X30" i="75"/>
  <c r="X28" i="75"/>
  <c r="X26" i="75"/>
  <c r="E26" i="75" s="1"/>
  <c r="W44" i="75"/>
  <c r="W48" i="75" s="1"/>
  <c r="T49" i="75"/>
  <c r="T51" i="75" s="1"/>
  <c r="T50" i="75"/>
  <c r="T22" i="75"/>
  <c r="Y47" i="75"/>
  <c r="E47" i="75" s="1"/>
  <c r="Y21" i="75"/>
  <c r="E21" i="75" s="1"/>
  <c r="U50" i="74"/>
  <c r="U22" i="74"/>
  <c r="U59" i="74" s="1"/>
  <c r="U49" i="74"/>
  <c r="V44" i="74"/>
  <c r="V48" i="74" s="1"/>
  <c r="W40" i="74"/>
  <c r="W39" i="74"/>
  <c r="W35" i="74"/>
  <c r="W31" i="74"/>
  <c r="W27" i="74"/>
  <c r="W26" i="74"/>
  <c r="W25" i="74"/>
  <c r="E25" i="74" s="1"/>
  <c r="X18" i="74"/>
  <c r="W33" i="74"/>
  <c r="W36" i="74"/>
  <c r="W32" i="74"/>
  <c r="W28" i="74"/>
  <c r="W37" i="74"/>
  <c r="W29" i="74"/>
  <c r="W38" i="74"/>
  <c r="W34" i="74"/>
  <c r="W30" i="74"/>
  <c r="X18" i="71"/>
  <c r="W33" i="71"/>
  <c r="W25" i="71"/>
  <c r="E25" i="71" s="1"/>
  <c r="W34" i="71"/>
  <c r="W26" i="71"/>
  <c r="W39" i="71"/>
  <c r="W35" i="71"/>
  <c r="W27" i="71"/>
  <c r="W36" i="71"/>
  <c r="W28" i="71"/>
  <c r="W37" i="71"/>
  <c r="W29" i="71"/>
  <c r="W38" i="71"/>
  <c r="W30" i="71"/>
  <c r="W32" i="71"/>
  <c r="W40" i="71"/>
  <c r="W31" i="71"/>
  <c r="V44" i="72"/>
  <c r="U49" i="72"/>
  <c r="U50" i="72"/>
  <c r="U22" i="72"/>
  <c r="W40" i="72"/>
  <c r="W39" i="72"/>
  <c r="W38" i="72"/>
  <c r="W37" i="72"/>
  <c r="W36" i="72"/>
  <c r="W35" i="72"/>
  <c r="W34" i="72"/>
  <c r="W33" i="72"/>
  <c r="W32" i="72"/>
  <c r="W31" i="72"/>
  <c r="W30" i="72"/>
  <c r="W29" i="72"/>
  <c r="W28" i="72"/>
  <c r="W27" i="72"/>
  <c r="W26" i="72"/>
  <c r="W25" i="72"/>
  <c r="E25" i="72" s="1"/>
  <c r="X18" i="72"/>
  <c r="Y21" i="71"/>
  <c r="W53" i="86" l="1"/>
  <c r="U50" i="86"/>
  <c r="U54" i="86" s="1"/>
  <c r="U55" i="86" s="1"/>
  <c r="T59" i="86"/>
  <c r="U49" i="86"/>
  <c r="U51" i="74"/>
  <c r="T51" i="80"/>
  <c r="T56" i="80" s="1"/>
  <c r="T51" i="84"/>
  <c r="T56" i="84" s="1"/>
  <c r="T51" i="76"/>
  <c r="T56" i="76" s="1"/>
  <c r="V51" i="81"/>
  <c r="V56" i="81" s="1"/>
  <c r="E21" i="76"/>
  <c r="E21" i="71"/>
  <c r="U51" i="72"/>
  <c r="E21" i="84"/>
  <c r="E21" i="83"/>
  <c r="E21" i="80"/>
  <c r="E21" i="81"/>
  <c r="V48" i="72"/>
  <c r="U22" i="86"/>
  <c r="X44" i="86"/>
  <c r="X48" i="86" s="1"/>
  <c r="Y42" i="86"/>
  <c r="Y41" i="86"/>
  <c r="Y40" i="86"/>
  <c r="Y39" i="86"/>
  <c r="Y38" i="86"/>
  <c r="Y37" i="86"/>
  <c r="Y36" i="86"/>
  <c r="Y35" i="86"/>
  <c r="Y34" i="86"/>
  <c r="Y33" i="86"/>
  <c r="Y32" i="86"/>
  <c r="Y31" i="86"/>
  <c r="Y30" i="86"/>
  <c r="Y29" i="86"/>
  <c r="Y28" i="86"/>
  <c r="Y27" i="86"/>
  <c r="E27" i="86" s="1"/>
  <c r="Z18" i="86"/>
  <c r="R8" i="42"/>
  <c r="T59" i="75"/>
  <c r="U22" i="80"/>
  <c r="U49" i="80"/>
  <c r="T59" i="80"/>
  <c r="R15" i="82" s="1"/>
  <c r="U50" i="80"/>
  <c r="U55" i="80" s="1"/>
  <c r="U59" i="72"/>
  <c r="S7" i="42"/>
  <c r="R12" i="53"/>
  <c r="R9" i="54"/>
  <c r="Q18" i="82"/>
  <c r="Q11" i="54"/>
  <c r="Q14" i="53"/>
  <c r="T59" i="84"/>
  <c r="R17" i="82" s="1"/>
  <c r="U49" i="84"/>
  <c r="U22" i="84"/>
  <c r="U50" i="84"/>
  <c r="U55" i="84" s="1"/>
  <c r="Y42" i="84"/>
  <c r="Y41" i="84"/>
  <c r="Y40" i="84"/>
  <c r="Y39" i="84"/>
  <c r="Y38" i="84"/>
  <c r="Y37" i="84"/>
  <c r="Y36" i="84"/>
  <c r="Y35" i="84"/>
  <c r="Y34" i="84"/>
  <c r="Y33" i="84"/>
  <c r="Y32" i="84"/>
  <c r="Y31" i="84"/>
  <c r="Y30" i="84"/>
  <c r="Y29" i="84"/>
  <c r="Y28" i="84"/>
  <c r="Y27" i="84"/>
  <c r="E27" i="84" s="1"/>
  <c r="Z18" i="84"/>
  <c r="X44" i="84"/>
  <c r="X48" i="84" s="1"/>
  <c r="Y42" i="83"/>
  <c r="Y41" i="83"/>
  <c r="Y40" i="83"/>
  <c r="Y39" i="83"/>
  <c r="Y38" i="83"/>
  <c r="Y37" i="83"/>
  <c r="Y36" i="83"/>
  <c r="Y35" i="83"/>
  <c r="Y34" i="83"/>
  <c r="Y33" i="83"/>
  <c r="Y32" i="83"/>
  <c r="Y31" i="83"/>
  <c r="Y30" i="83"/>
  <c r="Y29" i="83"/>
  <c r="Y28" i="83"/>
  <c r="Y27" i="83"/>
  <c r="E27" i="83" s="1"/>
  <c r="Z18" i="83"/>
  <c r="X44" i="83"/>
  <c r="X48" i="83" s="1"/>
  <c r="W49" i="83"/>
  <c r="V59" i="83"/>
  <c r="T16" i="82" s="1"/>
  <c r="W50" i="83"/>
  <c r="W55" i="83" s="1"/>
  <c r="W22" i="83"/>
  <c r="Y42" i="81"/>
  <c r="Y41" i="81"/>
  <c r="Y40" i="81"/>
  <c r="Y39" i="81"/>
  <c r="Y38" i="81"/>
  <c r="Y37" i="81"/>
  <c r="Y36" i="81"/>
  <c r="Y35" i="81"/>
  <c r="Y34" i="81"/>
  <c r="Y33" i="81"/>
  <c r="Y32" i="81"/>
  <c r="Y31" i="81"/>
  <c r="Y30" i="81"/>
  <c r="Y29" i="81"/>
  <c r="Y28" i="81"/>
  <c r="Y27" i="81"/>
  <c r="E27" i="81" s="1"/>
  <c r="Z18" i="81"/>
  <c r="X44" i="81"/>
  <c r="X48" i="81" s="1"/>
  <c r="W49" i="81"/>
  <c r="V59" i="81"/>
  <c r="T14" i="82" s="1"/>
  <c r="W22" i="81"/>
  <c r="W50" i="81"/>
  <c r="W55" i="81" s="1"/>
  <c r="X44" i="80"/>
  <c r="X48" i="80" s="1"/>
  <c r="Y42" i="80"/>
  <c r="Y41" i="80"/>
  <c r="Y40" i="80"/>
  <c r="Y39" i="80"/>
  <c r="Y38" i="80"/>
  <c r="Y37" i="80"/>
  <c r="Y36" i="80"/>
  <c r="Y35" i="80"/>
  <c r="Y34" i="80"/>
  <c r="Y33" i="80"/>
  <c r="Y32" i="80"/>
  <c r="Y31" i="80"/>
  <c r="Y30" i="80"/>
  <c r="Y29" i="80"/>
  <c r="Y28" i="80"/>
  <c r="Z18" i="80"/>
  <c r="Y27" i="80"/>
  <c r="E27" i="80" s="1"/>
  <c r="X44" i="77"/>
  <c r="X48" i="77" s="1"/>
  <c r="W49" i="77"/>
  <c r="W22" i="77"/>
  <c r="W59" i="77" s="1"/>
  <c r="U10" i="54" s="1"/>
  <c r="W50" i="77"/>
  <c r="W55" i="77" s="1"/>
  <c r="Y39" i="77"/>
  <c r="Y34" i="77"/>
  <c r="Y30" i="77"/>
  <c r="Y33" i="77"/>
  <c r="Y29" i="77"/>
  <c r="Z18" i="77"/>
  <c r="Y42" i="77"/>
  <c r="Y38" i="77"/>
  <c r="Y40" i="77"/>
  <c r="Y37" i="77"/>
  <c r="Y32" i="77"/>
  <c r="Y28" i="77"/>
  <c r="Y41" i="77"/>
  <c r="Y31" i="77"/>
  <c r="Y27" i="77"/>
  <c r="E27" i="77" s="1"/>
  <c r="Y36" i="77"/>
  <c r="Y35" i="77"/>
  <c r="W44" i="76"/>
  <c r="W48" i="76" s="1"/>
  <c r="U50" i="76"/>
  <c r="U55" i="76" s="1"/>
  <c r="U49" i="76"/>
  <c r="U22" i="76"/>
  <c r="U59" i="76" s="1"/>
  <c r="S13" i="53" s="1"/>
  <c r="Y18" i="76"/>
  <c r="X39" i="76"/>
  <c r="X41" i="76"/>
  <c r="X37" i="76"/>
  <c r="X33" i="76"/>
  <c r="X29" i="76"/>
  <c r="X38" i="76"/>
  <c r="X34" i="76"/>
  <c r="X30" i="76"/>
  <c r="X26" i="76"/>
  <c r="E26" i="76" s="1"/>
  <c r="X27" i="76"/>
  <c r="X35" i="76"/>
  <c r="X40" i="76"/>
  <c r="X36" i="76"/>
  <c r="X32" i="76"/>
  <c r="X28" i="76"/>
  <c r="X31" i="76"/>
  <c r="X44" i="75"/>
  <c r="X48" i="75" s="1"/>
  <c r="Y42" i="75"/>
  <c r="Y41" i="75"/>
  <c r="Y40" i="75"/>
  <c r="Y39" i="75"/>
  <c r="Y38" i="75"/>
  <c r="Y37" i="75"/>
  <c r="Y36" i="75"/>
  <c r="Y35" i="75"/>
  <c r="Y34" i="75"/>
  <c r="Y33" i="75"/>
  <c r="Y32" i="75"/>
  <c r="Y31" i="75"/>
  <c r="Y30" i="75"/>
  <c r="Y29" i="75"/>
  <c r="Y28" i="75"/>
  <c r="Y27" i="75"/>
  <c r="E27" i="75" s="1"/>
  <c r="Z18" i="75"/>
  <c r="U50" i="75"/>
  <c r="U49" i="75"/>
  <c r="U51" i="75" s="1"/>
  <c r="U22" i="75"/>
  <c r="X41" i="74"/>
  <c r="X40" i="74"/>
  <c r="X39" i="74"/>
  <c r="X38" i="74"/>
  <c r="X37" i="74"/>
  <c r="X36" i="74"/>
  <c r="X35" i="74"/>
  <c r="X34" i="74"/>
  <c r="X33" i="74"/>
  <c r="X32" i="74"/>
  <c r="X31" i="74"/>
  <c r="X30" i="74"/>
  <c r="X29" i="74"/>
  <c r="X28" i="74"/>
  <c r="X27" i="74"/>
  <c r="X26" i="74"/>
  <c r="E26" i="74" s="1"/>
  <c r="Y18" i="74"/>
  <c r="W44" i="74"/>
  <c r="W48" i="74" s="1"/>
  <c r="V50" i="74"/>
  <c r="V49" i="74"/>
  <c r="V51" i="74" s="1"/>
  <c r="V22" i="74"/>
  <c r="V59" i="74" s="1"/>
  <c r="W44" i="71"/>
  <c r="W48" i="71" s="1"/>
  <c r="Y18" i="71"/>
  <c r="X34" i="71"/>
  <c r="X26" i="71"/>
  <c r="E26" i="71" s="1"/>
  <c r="X40" i="71"/>
  <c r="X35" i="71"/>
  <c r="X27" i="71"/>
  <c r="X36" i="71"/>
  <c r="X28" i="71"/>
  <c r="X37" i="71"/>
  <c r="X29" i="71"/>
  <c r="X38" i="71"/>
  <c r="X30" i="71"/>
  <c r="X39" i="71"/>
  <c r="X31" i="71"/>
  <c r="X41" i="71"/>
  <c r="X33" i="71"/>
  <c r="X32" i="71"/>
  <c r="X41" i="72"/>
  <c r="X39" i="72"/>
  <c r="X40" i="72"/>
  <c r="X37" i="72"/>
  <c r="X35" i="72"/>
  <c r="X33" i="72"/>
  <c r="X31" i="72"/>
  <c r="X29" i="72"/>
  <c r="X27" i="72"/>
  <c r="Y18" i="72"/>
  <c r="X38" i="72"/>
  <c r="X36" i="72"/>
  <c r="X34" i="72"/>
  <c r="X32" i="72"/>
  <c r="X30" i="72"/>
  <c r="X28" i="72"/>
  <c r="X26" i="72"/>
  <c r="E26" i="72" s="1"/>
  <c r="W44" i="72"/>
  <c r="W48" i="72" s="1"/>
  <c r="V49" i="72"/>
  <c r="V50" i="72"/>
  <c r="V22" i="72"/>
  <c r="U51" i="86" l="1"/>
  <c r="X53" i="86"/>
  <c r="U56" i="86"/>
  <c r="U58" i="86" s="1"/>
  <c r="U59" i="86"/>
  <c r="V50" i="86"/>
  <c r="V54" i="86" s="1"/>
  <c r="V55" i="86" s="1"/>
  <c r="V49" i="86"/>
  <c r="U51" i="84"/>
  <c r="U56" i="84" s="1"/>
  <c r="W51" i="83"/>
  <c r="W56" i="83" s="1"/>
  <c r="U51" i="80"/>
  <c r="U56" i="80" s="1"/>
  <c r="W51" i="77"/>
  <c r="W56" i="77" s="1"/>
  <c r="W51" i="81"/>
  <c r="W56" i="81" s="1"/>
  <c r="U51" i="76"/>
  <c r="U56" i="76" s="1"/>
  <c r="V51" i="72"/>
  <c r="V22" i="86"/>
  <c r="Z43" i="86"/>
  <c r="Z42" i="86"/>
  <c r="Z41" i="86"/>
  <c r="Z40" i="86"/>
  <c r="Z39" i="86"/>
  <c r="Z38" i="86"/>
  <c r="Z37" i="86"/>
  <c r="Z36" i="86"/>
  <c r="Z35" i="86"/>
  <c r="Z34" i="86"/>
  <c r="Z33" i="86"/>
  <c r="Z32" i="86"/>
  <c r="Z31" i="86"/>
  <c r="Z30" i="86"/>
  <c r="Z29" i="86"/>
  <c r="Z28" i="86"/>
  <c r="E28" i="86" s="1"/>
  <c r="AA18" i="86"/>
  <c r="Y44" i="86"/>
  <c r="Y48" i="86" s="1"/>
  <c r="Y53" i="86" s="1"/>
  <c r="V59" i="72"/>
  <c r="T7" i="42"/>
  <c r="V49" i="80"/>
  <c r="U59" i="80"/>
  <c r="S15" i="82" s="1"/>
  <c r="V50" i="80"/>
  <c r="V55" i="80" s="1"/>
  <c r="V22" i="80"/>
  <c r="V49" i="84"/>
  <c r="U59" i="84"/>
  <c r="S17" i="82" s="1"/>
  <c r="V22" i="84"/>
  <c r="V50" i="84"/>
  <c r="V55" i="84" s="1"/>
  <c r="R18" i="82"/>
  <c r="R11" i="54"/>
  <c r="R14" i="53"/>
  <c r="S8" i="42"/>
  <c r="U59" i="75"/>
  <c r="S9" i="54"/>
  <c r="S12" i="53"/>
  <c r="Z43" i="84"/>
  <c r="Z42" i="84"/>
  <c r="Z41" i="84"/>
  <c r="Z40" i="84"/>
  <c r="Z39" i="84"/>
  <c r="Z38" i="84"/>
  <c r="Z37" i="84"/>
  <c r="Z36" i="84"/>
  <c r="Z35" i="84"/>
  <c r="Z34" i="84"/>
  <c r="Z33" i="84"/>
  <c r="Z32" i="84"/>
  <c r="Z31" i="84"/>
  <c r="Z30" i="84"/>
  <c r="Z29" i="84"/>
  <c r="Z28" i="84"/>
  <c r="E28" i="84" s="1"/>
  <c r="AA18" i="84"/>
  <c r="Y44" i="84"/>
  <c r="Y48" i="84" s="1"/>
  <c r="W59" i="83"/>
  <c r="U16" i="82" s="1"/>
  <c r="X50" i="83"/>
  <c r="X55" i="83" s="1"/>
  <c r="X22" i="83"/>
  <c r="X49" i="83"/>
  <c r="Y44" i="83"/>
  <c r="Y48" i="83" s="1"/>
  <c r="Z43" i="83"/>
  <c r="Z42" i="83"/>
  <c r="Z41" i="83"/>
  <c r="Z40" i="83"/>
  <c r="Z39" i="83"/>
  <c r="Z38" i="83"/>
  <c r="Z37" i="83"/>
  <c r="Z36" i="83"/>
  <c r="Z35" i="83"/>
  <c r="Z34" i="83"/>
  <c r="Z33" i="83"/>
  <c r="Z32" i="83"/>
  <c r="Z31" i="83"/>
  <c r="Z30" i="83"/>
  <c r="Z29" i="83"/>
  <c r="Z28" i="83"/>
  <c r="E28" i="83" s="1"/>
  <c r="AA18" i="83"/>
  <c r="W59" i="81"/>
  <c r="U14" i="82" s="1"/>
  <c r="X50" i="81"/>
  <c r="X55" i="81" s="1"/>
  <c r="X49" i="81"/>
  <c r="X51" i="81" s="1"/>
  <c r="X56" i="81" s="1"/>
  <c r="X22" i="81"/>
  <c r="Z43" i="81"/>
  <c r="Z42" i="81"/>
  <c r="Z41" i="81"/>
  <c r="Z40" i="81"/>
  <c r="Z39" i="81"/>
  <c r="Z38" i="81"/>
  <c r="Z37" i="81"/>
  <c r="Z36" i="81"/>
  <c r="Z35" i="81"/>
  <c r="Z34" i="81"/>
  <c r="Z33" i="81"/>
  <c r="Z32" i="81"/>
  <c r="Z31" i="81"/>
  <c r="Z30" i="81"/>
  <c r="Z29" i="81"/>
  <c r="Z28" i="81"/>
  <c r="E28" i="81" s="1"/>
  <c r="AA18" i="81"/>
  <c r="Y44" i="81"/>
  <c r="Y48" i="81" s="1"/>
  <c r="Z43" i="80"/>
  <c r="Z42" i="80"/>
  <c r="Z41" i="80"/>
  <c r="Z40" i="80"/>
  <c r="Z39" i="80"/>
  <c r="Z38" i="80"/>
  <c r="Z37" i="80"/>
  <c r="Z36" i="80"/>
  <c r="Z35" i="80"/>
  <c r="Z34" i="80"/>
  <c r="Z33" i="80"/>
  <c r="Z32" i="80"/>
  <c r="Z31" i="80"/>
  <c r="Z30" i="80"/>
  <c r="Z29" i="80"/>
  <c r="Z28" i="80"/>
  <c r="E28" i="80" s="1"/>
  <c r="AA18" i="80"/>
  <c r="Y44" i="80"/>
  <c r="Y48" i="80" s="1"/>
  <c r="X50" i="77"/>
  <c r="X55" i="77" s="1"/>
  <c r="X49" i="77"/>
  <c r="X51" i="77" s="1"/>
  <c r="X56" i="77" s="1"/>
  <c r="X22" i="77"/>
  <c r="X59" i="77" s="1"/>
  <c r="V10" i="54" s="1"/>
  <c r="Z43" i="77"/>
  <c r="Z42" i="77"/>
  <c r="Z41" i="77"/>
  <c r="Z40" i="77"/>
  <c r="Z39" i="77"/>
  <c r="Z38" i="77"/>
  <c r="Z37" i="77"/>
  <c r="Z36" i="77"/>
  <c r="Z35" i="77"/>
  <c r="Z34" i="77"/>
  <c r="Z33" i="77"/>
  <c r="Z32" i="77"/>
  <c r="Z31" i="77"/>
  <c r="Z30" i="77"/>
  <c r="Z29" i="77"/>
  <c r="Z28" i="77"/>
  <c r="E28" i="77" s="1"/>
  <c r="AA18" i="77"/>
  <c r="Y44" i="77"/>
  <c r="Y48" i="77" s="1"/>
  <c r="V50" i="76"/>
  <c r="V55" i="76" s="1"/>
  <c r="V49" i="76"/>
  <c r="V22" i="76"/>
  <c r="V59" i="76" s="1"/>
  <c r="T13" i="53" s="1"/>
  <c r="X44" i="76"/>
  <c r="X48" i="76" s="1"/>
  <c r="Y41" i="76"/>
  <c r="Y37" i="76"/>
  <c r="Y33" i="76"/>
  <c r="Y29" i="76"/>
  <c r="Y42" i="76"/>
  <c r="Y38" i="76"/>
  <c r="Y34" i="76"/>
  <c r="Y30" i="76"/>
  <c r="Y39" i="76"/>
  <c r="Y35" i="76"/>
  <c r="Y31" i="76"/>
  <c r="Y27" i="76"/>
  <c r="E27" i="76" s="1"/>
  <c r="Y40" i="76"/>
  <c r="Y36" i="76"/>
  <c r="Y32" i="76"/>
  <c r="Y28" i="76"/>
  <c r="Z18" i="76"/>
  <c r="Z43" i="75"/>
  <c r="Z42" i="75"/>
  <c r="Z41" i="75"/>
  <c r="Z40" i="75"/>
  <c r="Z39" i="75"/>
  <c r="Z38" i="75"/>
  <c r="Z37" i="75"/>
  <c r="Z36" i="75"/>
  <c r="Z35" i="75"/>
  <c r="Z34" i="75"/>
  <c r="Z33" i="75"/>
  <c r="Z32" i="75"/>
  <c r="Z31" i="75"/>
  <c r="Z30" i="75"/>
  <c r="Z29" i="75"/>
  <c r="Z28" i="75"/>
  <c r="E28" i="75" s="1"/>
  <c r="AA18" i="75"/>
  <c r="Y44" i="75"/>
  <c r="Y48" i="75" s="1"/>
  <c r="V50" i="75"/>
  <c r="V49" i="75"/>
  <c r="V51" i="75" s="1"/>
  <c r="V22" i="75"/>
  <c r="W50" i="74"/>
  <c r="W22" i="74"/>
  <c r="W59" i="74" s="1"/>
  <c r="W49" i="74"/>
  <c r="W51" i="74" s="1"/>
  <c r="X44" i="74"/>
  <c r="X48" i="74" s="1"/>
  <c r="Y42" i="74"/>
  <c r="Y41" i="74"/>
  <c r="Y40" i="74"/>
  <c r="Y39" i="74"/>
  <c r="Y38" i="74"/>
  <c r="Y37" i="74"/>
  <c r="Y36" i="74"/>
  <c r="Y35" i="74"/>
  <c r="Y34" i="74"/>
  <c r="Y33" i="74"/>
  <c r="Y32" i="74"/>
  <c r="Y31" i="74"/>
  <c r="Y30" i="74"/>
  <c r="Y29" i="74"/>
  <c r="Y28" i="74"/>
  <c r="Y27" i="74"/>
  <c r="E27" i="74" s="1"/>
  <c r="Z18" i="74"/>
  <c r="X44" i="71"/>
  <c r="X48" i="71" s="1"/>
  <c r="Z18" i="71"/>
  <c r="Y35" i="71"/>
  <c r="Y27" i="71"/>
  <c r="E27" i="71" s="1"/>
  <c r="Y36" i="71"/>
  <c r="Y28" i="71"/>
  <c r="Y37" i="71"/>
  <c r="Y29" i="71"/>
  <c r="Y41" i="71"/>
  <c r="Y38" i="71"/>
  <c r="Y30" i="71"/>
  <c r="Y39" i="71"/>
  <c r="Y31" i="71"/>
  <c r="Y40" i="71"/>
  <c r="Y32" i="71"/>
  <c r="Y34" i="71"/>
  <c r="Y33" i="71"/>
  <c r="Y42" i="71"/>
  <c r="W49" i="72"/>
  <c r="W51" i="72" s="1"/>
  <c r="W22" i="72"/>
  <c r="W50" i="72"/>
  <c r="Y42" i="72"/>
  <c r="Y41" i="72"/>
  <c r="Y40" i="72"/>
  <c r="Y39" i="72"/>
  <c r="Y38" i="72"/>
  <c r="Y37" i="72"/>
  <c r="Y36" i="72"/>
  <c r="Y35" i="72"/>
  <c r="Y34" i="72"/>
  <c r="Y33" i="72"/>
  <c r="Y32" i="72"/>
  <c r="Y31" i="72"/>
  <c r="Y30" i="72"/>
  <c r="Y29" i="72"/>
  <c r="Y28" i="72"/>
  <c r="Y27" i="72"/>
  <c r="E27" i="72" s="1"/>
  <c r="Z18" i="72"/>
  <c r="X44" i="72"/>
  <c r="X48" i="72" s="1"/>
  <c r="V51" i="86" l="1"/>
  <c r="V56" i="86" s="1"/>
  <c r="V58" i="86" s="1"/>
  <c r="W50" i="86"/>
  <c r="W54" i="86" s="1"/>
  <c r="W55" i="86" s="1"/>
  <c r="W49" i="86"/>
  <c r="W51" i="86" s="1"/>
  <c r="W56" i="86" s="1"/>
  <c r="W58" i="86" s="1"/>
  <c r="V59" i="86"/>
  <c r="V51" i="84"/>
  <c r="V56" i="84" s="1"/>
  <c r="X51" i="83"/>
  <c r="X56" i="83" s="1"/>
  <c r="V51" i="80"/>
  <c r="V56" i="80" s="1"/>
  <c r="V51" i="76"/>
  <c r="V56" i="76" s="1"/>
  <c r="W22" i="86"/>
  <c r="Z44" i="86"/>
  <c r="Z48" i="86" s="1"/>
  <c r="Z53" i="86" s="1"/>
  <c r="AA43" i="86"/>
  <c r="AA42" i="86"/>
  <c r="AA41" i="86"/>
  <c r="AA40" i="86"/>
  <c r="AA39" i="86"/>
  <c r="AA38" i="86"/>
  <c r="AA37" i="86"/>
  <c r="AA36" i="86"/>
  <c r="AA35" i="86"/>
  <c r="AA34" i="86"/>
  <c r="AA33" i="86"/>
  <c r="AA32" i="86"/>
  <c r="AA31" i="86"/>
  <c r="AA30" i="86"/>
  <c r="AA29" i="86"/>
  <c r="E29" i="86" s="1"/>
  <c r="AB18" i="86"/>
  <c r="W49" i="84"/>
  <c r="V59" i="84"/>
  <c r="T17" i="82" s="1"/>
  <c r="W50" i="84"/>
  <c r="W55" i="84" s="1"/>
  <c r="W22" i="84"/>
  <c r="S18" i="82"/>
  <c r="S14" i="53"/>
  <c r="S11" i="54"/>
  <c r="T8" i="42"/>
  <c r="V59" i="75"/>
  <c r="W59" i="72"/>
  <c r="U7" i="42"/>
  <c r="T9" i="54"/>
  <c r="T12" i="53"/>
  <c r="W49" i="80"/>
  <c r="V59" i="80"/>
  <c r="T15" i="82" s="1"/>
  <c r="W50" i="80"/>
  <c r="W55" i="80" s="1"/>
  <c r="W22" i="80"/>
  <c r="AA43" i="84"/>
  <c r="AA42" i="84"/>
  <c r="AA41" i="84"/>
  <c r="AA40" i="84"/>
  <c r="AA39" i="84"/>
  <c r="AA38" i="84"/>
  <c r="AA37" i="84"/>
  <c r="AA36" i="84"/>
  <c r="AA35" i="84"/>
  <c r="AA34" i="84"/>
  <c r="AA33" i="84"/>
  <c r="AA32" i="84"/>
  <c r="AA31" i="84"/>
  <c r="AA30" i="84"/>
  <c r="AA29" i="84"/>
  <c r="E29" i="84" s="1"/>
  <c r="AB18" i="84"/>
  <c r="Z44" i="84"/>
  <c r="Z48" i="84" s="1"/>
  <c r="X59" i="83"/>
  <c r="V16" i="82" s="1"/>
  <c r="Y50" i="83"/>
  <c r="Y55" i="83" s="1"/>
  <c r="Y22" i="83"/>
  <c r="Y49" i="83"/>
  <c r="AA40" i="83"/>
  <c r="AA36" i="83"/>
  <c r="AA32" i="83"/>
  <c r="AA34" i="83"/>
  <c r="AB18" i="83"/>
  <c r="AA41" i="83"/>
  <c r="AA37" i="83"/>
  <c r="AA33" i="83"/>
  <c r="AA29" i="83"/>
  <c r="E29" i="83" s="1"/>
  <c r="AA42" i="83"/>
  <c r="AA30" i="83"/>
  <c r="AA43" i="83"/>
  <c r="AA39" i="83"/>
  <c r="AA35" i="83"/>
  <c r="AA31" i="83"/>
  <c r="AA38" i="83"/>
  <c r="Z44" i="83"/>
  <c r="Z48" i="83" s="1"/>
  <c r="X59" i="81"/>
  <c r="V14" i="82" s="1"/>
  <c r="Y50" i="81"/>
  <c r="Y55" i="81" s="1"/>
  <c r="Y49" i="81"/>
  <c r="Y22" i="81"/>
  <c r="AA43" i="81"/>
  <c r="AA42" i="81"/>
  <c r="AA41" i="81"/>
  <c r="AA40" i="81"/>
  <c r="AA39" i="81"/>
  <c r="AA38" i="81"/>
  <c r="AA37" i="81"/>
  <c r="AA36" i="81"/>
  <c r="AA35" i="81"/>
  <c r="AA34" i="81"/>
  <c r="AA33" i="81"/>
  <c r="AA32" i="81"/>
  <c r="AA31" i="81"/>
  <c r="AA30" i="81"/>
  <c r="AA29" i="81"/>
  <c r="E29" i="81" s="1"/>
  <c r="AB18" i="81"/>
  <c r="Z44" i="81"/>
  <c r="Z48" i="81" s="1"/>
  <c r="AA43" i="80"/>
  <c r="AA42" i="80"/>
  <c r="AA41" i="80"/>
  <c r="AA40" i="80"/>
  <c r="AA39" i="80"/>
  <c r="AA38" i="80"/>
  <c r="AA37" i="80"/>
  <c r="AA36" i="80"/>
  <c r="AA35" i="80"/>
  <c r="AA34" i="80"/>
  <c r="AA33" i="80"/>
  <c r="AA32" i="80"/>
  <c r="AA31" i="80"/>
  <c r="AA30" i="80"/>
  <c r="AA29" i="80"/>
  <c r="E29" i="80" s="1"/>
  <c r="AB18" i="80"/>
  <c r="Z44" i="80"/>
  <c r="Z48" i="80" s="1"/>
  <c r="AA43" i="77"/>
  <c r="AA42" i="77"/>
  <c r="AA41" i="77"/>
  <c r="AA40" i="77"/>
  <c r="AA39" i="77"/>
  <c r="AA38" i="77"/>
  <c r="AA37" i="77"/>
  <c r="AA36" i="77"/>
  <c r="AA35" i="77"/>
  <c r="AA34" i="77"/>
  <c r="AA33" i="77"/>
  <c r="AA29" i="77"/>
  <c r="E29" i="77" s="1"/>
  <c r="AA32" i="77"/>
  <c r="AB18" i="77"/>
  <c r="AA31" i="77"/>
  <c r="AA30" i="77"/>
  <c r="Y49" i="77"/>
  <c r="Y50" i="77"/>
  <c r="Y55" i="77" s="1"/>
  <c r="Y22" i="77"/>
  <c r="Y59" i="77" s="1"/>
  <c r="W10" i="54" s="1"/>
  <c r="Z44" i="77"/>
  <c r="Z48" i="77" s="1"/>
  <c r="Y44" i="76"/>
  <c r="Y48" i="76" s="1"/>
  <c r="W22" i="76"/>
  <c r="W59" i="76" s="1"/>
  <c r="U13" i="53" s="1"/>
  <c r="W49" i="76"/>
  <c r="W50" i="76"/>
  <c r="W55" i="76" s="1"/>
  <c r="Z43" i="76"/>
  <c r="Z42" i="76"/>
  <c r="Z41" i="76"/>
  <c r="Z40" i="76"/>
  <c r="Z39" i="76"/>
  <c r="Z38" i="76"/>
  <c r="Z37" i="76"/>
  <c r="Z36" i="76"/>
  <c r="Z35" i="76"/>
  <c r="Z34" i="76"/>
  <c r="Z33" i="76"/>
  <c r="Z32" i="76"/>
  <c r="Z31" i="76"/>
  <c r="Z30" i="76"/>
  <c r="Z29" i="76"/>
  <c r="Z28" i="76"/>
  <c r="E28" i="76" s="1"/>
  <c r="AA18" i="76"/>
  <c r="Z44" i="75"/>
  <c r="Z48" i="75" s="1"/>
  <c r="W50" i="75"/>
  <c r="W22" i="75"/>
  <c r="W49" i="75"/>
  <c r="AA43" i="75"/>
  <c r="AA42" i="75"/>
  <c r="AA41" i="75"/>
  <c r="AA40" i="75"/>
  <c r="AA39" i="75"/>
  <c r="AA38" i="75"/>
  <c r="AA37" i="75"/>
  <c r="AA36" i="75"/>
  <c r="AA35" i="75"/>
  <c r="AA34" i="75"/>
  <c r="AA33" i="75"/>
  <c r="AA32" i="75"/>
  <c r="AA31" i="75"/>
  <c r="AA30" i="75"/>
  <c r="AA29" i="75"/>
  <c r="E29" i="75" s="1"/>
  <c r="AB18" i="75"/>
  <c r="Y44" i="74"/>
  <c r="Y48" i="74" s="1"/>
  <c r="Z35" i="74"/>
  <c r="Z31" i="74"/>
  <c r="Z43" i="74"/>
  <c r="Z41" i="74"/>
  <c r="Z39" i="74"/>
  <c r="Z36" i="74"/>
  <c r="Z32" i="74"/>
  <c r="Z28" i="74"/>
  <c r="E28" i="74" s="1"/>
  <c r="Z37" i="74"/>
  <c r="Z33" i="74"/>
  <c r="Z29" i="74"/>
  <c r="Z42" i="74"/>
  <c r="Z40" i="74"/>
  <c r="Z38" i="74"/>
  <c r="Z34" i="74"/>
  <c r="Z30" i="74"/>
  <c r="AA18" i="74"/>
  <c r="X50" i="74"/>
  <c r="X49" i="74"/>
  <c r="X51" i="74" s="1"/>
  <c r="X22" i="74"/>
  <c r="X59" i="74" s="1"/>
  <c r="Y44" i="71"/>
  <c r="Y48" i="71" s="1"/>
  <c r="AA18" i="71"/>
  <c r="Z36" i="71"/>
  <c r="Z28" i="71"/>
  <c r="E28" i="71" s="1"/>
  <c r="Z42" i="71"/>
  <c r="Z37" i="71"/>
  <c r="Z29" i="71"/>
  <c r="Z38" i="71"/>
  <c r="Z30" i="71"/>
  <c r="Z39" i="71"/>
  <c r="Z31" i="71"/>
  <c r="Z40" i="71"/>
  <c r="Z32" i="71"/>
  <c r="Z41" i="71"/>
  <c r="Z33" i="71"/>
  <c r="Z43" i="71"/>
  <c r="Z35" i="71"/>
  <c r="Z34" i="71"/>
  <c r="Y44" i="72"/>
  <c r="Y48" i="72" s="1"/>
  <c r="X49" i="72"/>
  <c r="X50" i="72"/>
  <c r="X22" i="72"/>
  <c r="Z43" i="72"/>
  <c r="Z42" i="72"/>
  <c r="Z41" i="72"/>
  <c r="Z40" i="72"/>
  <c r="Z39" i="72"/>
  <c r="Z38" i="72"/>
  <c r="Z37" i="72"/>
  <c r="Z36" i="72"/>
  <c r="Z35" i="72"/>
  <c r="Z34" i="72"/>
  <c r="Z33" i="72"/>
  <c r="Z32" i="72"/>
  <c r="Z31" i="72"/>
  <c r="Z30" i="72"/>
  <c r="Z29" i="72"/>
  <c r="Z28" i="72"/>
  <c r="E28" i="72" s="1"/>
  <c r="AA18" i="72"/>
  <c r="X50" i="86" l="1"/>
  <c r="X54" i="86" s="1"/>
  <c r="X55" i="86" s="1"/>
  <c r="W59" i="86"/>
  <c r="X49" i="86"/>
  <c r="X51" i="86" s="1"/>
  <c r="X56" i="86" s="1"/>
  <c r="X58" i="86" s="1"/>
  <c r="W51" i="75"/>
  <c r="Y51" i="83"/>
  <c r="Y56" i="83" s="1"/>
  <c r="W51" i="80"/>
  <c r="W56" i="80" s="1"/>
  <c r="Y51" i="77"/>
  <c r="Y56" i="77" s="1"/>
  <c r="W51" i="76"/>
  <c r="W56" i="76" s="1"/>
  <c r="Y51" i="81"/>
  <c r="Y56" i="81" s="1"/>
  <c r="W51" i="84"/>
  <c r="W56" i="84" s="1"/>
  <c r="X51" i="72"/>
  <c r="X22" i="86"/>
  <c r="AB43" i="86"/>
  <c r="AB42" i="86"/>
  <c r="AB41" i="86"/>
  <c r="AB40" i="86"/>
  <c r="AB39" i="86"/>
  <c r="AB38" i="86"/>
  <c r="AB37" i="86"/>
  <c r="AB36" i="86"/>
  <c r="AB35" i="86"/>
  <c r="AB34" i="86"/>
  <c r="AB33" i="86"/>
  <c r="AB32" i="86"/>
  <c r="AB31" i="86"/>
  <c r="AB30" i="86"/>
  <c r="E30" i="86" s="1"/>
  <c r="AC18" i="86"/>
  <c r="AA44" i="86"/>
  <c r="AA48" i="86" s="1"/>
  <c r="AA53" i="86" s="1"/>
  <c r="W59" i="80"/>
  <c r="U15" i="82" s="1"/>
  <c r="X50" i="80"/>
  <c r="X55" i="80" s="1"/>
  <c r="X22" i="80"/>
  <c r="X49" i="80"/>
  <c r="U9" i="54"/>
  <c r="U12" i="53"/>
  <c r="U8" i="42"/>
  <c r="W59" i="75"/>
  <c r="W59" i="84"/>
  <c r="U17" i="82" s="1"/>
  <c r="X50" i="84"/>
  <c r="X55" i="84" s="1"/>
  <c r="X22" i="84"/>
  <c r="X49" i="84"/>
  <c r="V7" i="42"/>
  <c r="X59" i="72"/>
  <c r="T18" i="82"/>
  <c r="T14" i="53"/>
  <c r="T11" i="54"/>
  <c r="AA44" i="84"/>
  <c r="AA48" i="84" s="1"/>
  <c r="AB43" i="84"/>
  <c r="AB42" i="84"/>
  <c r="AB41" i="84"/>
  <c r="AB40" i="84"/>
  <c r="AB39" i="84"/>
  <c r="AB38" i="84"/>
  <c r="AB37" i="84"/>
  <c r="AB36" i="84"/>
  <c r="AB35" i="84"/>
  <c r="AB34" i="84"/>
  <c r="AB33" i="84"/>
  <c r="AB32" i="84"/>
  <c r="AB31" i="84"/>
  <c r="AB30" i="84"/>
  <c r="E30" i="84" s="1"/>
  <c r="AC18" i="84"/>
  <c r="AA44" i="83"/>
  <c r="AA48" i="83" s="1"/>
  <c r="Y59" i="83"/>
  <c r="W16" i="82" s="1"/>
  <c r="Z49" i="83"/>
  <c r="Z50" i="83"/>
  <c r="Z55" i="83" s="1"/>
  <c r="Z22" i="83"/>
  <c r="AB43" i="83"/>
  <c r="AB42" i="83"/>
  <c r="AB41" i="83"/>
  <c r="AB40" i="83"/>
  <c r="AB39" i="83"/>
  <c r="AB38" i="83"/>
  <c r="AB37" i="83"/>
  <c r="AB36" i="83"/>
  <c r="AB35" i="83"/>
  <c r="AB34" i="83"/>
  <c r="AB33" i="83"/>
  <c r="AB32" i="83"/>
  <c r="AB31" i="83"/>
  <c r="AB30" i="83"/>
  <c r="E30" i="83" s="1"/>
  <c r="AC18" i="83"/>
  <c r="AB43" i="81"/>
  <c r="AB42" i="81"/>
  <c r="AB41" i="81"/>
  <c r="AB40" i="81"/>
  <c r="AB39" i="81"/>
  <c r="AB38" i="81"/>
  <c r="AB37" i="81"/>
  <c r="AB36" i="81"/>
  <c r="AB35" i="81"/>
  <c r="AB34" i="81"/>
  <c r="AB33" i="81"/>
  <c r="AB32" i="81"/>
  <c r="AB31" i="81"/>
  <c r="AB30" i="81"/>
  <c r="E30" i="81" s="1"/>
  <c r="AC18" i="81"/>
  <c r="Y59" i="81"/>
  <c r="W14" i="82" s="1"/>
  <c r="Z49" i="81"/>
  <c r="Z50" i="81"/>
  <c r="Z55" i="81" s="1"/>
  <c r="Z22" i="81"/>
  <c r="AA44" i="81"/>
  <c r="AA48" i="81" s="1"/>
  <c r="AB43" i="80"/>
  <c r="AB42" i="80"/>
  <c r="AB41" i="80"/>
  <c r="AB40" i="80"/>
  <c r="AB39" i="80"/>
  <c r="AB38" i="80"/>
  <c r="AB37" i="80"/>
  <c r="AB36" i="80"/>
  <c r="AB35" i="80"/>
  <c r="AB34" i="80"/>
  <c r="AB33" i="80"/>
  <c r="AB32" i="80"/>
  <c r="AB31" i="80"/>
  <c r="AB30" i="80"/>
  <c r="E30" i="80" s="1"/>
  <c r="AC18" i="80"/>
  <c r="AA44" i="80"/>
  <c r="AA48" i="80" s="1"/>
  <c r="AB32" i="77"/>
  <c r="AB33" i="77"/>
  <c r="AB31" i="77"/>
  <c r="AB30" i="77"/>
  <c r="E30" i="77" s="1"/>
  <c r="AB43" i="77"/>
  <c r="AB42" i="77"/>
  <c r="AB41" i="77"/>
  <c r="AB40" i="77"/>
  <c r="AB39" i="77"/>
  <c r="AB38" i="77"/>
  <c r="AB37" i="77"/>
  <c r="AB36" i="77"/>
  <c r="AB35" i="77"/>
  <c r="AB34" i="77"/>
  <c r="AC18" i="77"/>
  <c r="Z49" i="77"/>
  <c r="Z50" i="77"/>
  <c r="Z55" i="77" s="1"/>
  <c r="Z22" i="77"/>
  <c r="Z59" i="77" s="1"/>
  <c r="X10" i="54" s="1"/>
  <c r="AA44" i="77"/>
  <c r="AA48" i="77" s="1"/>
  <c r="AA43" i="76"/>
  <c r="AA42" i="76"/>
  <c r="AA41" i="76"/>
  <c r="AA40" i="76"/>
  <c r="AA39" i="76"/>
  <c r="AA38" i="76"/>
  <c r="AA37" i="76"/>
  <c r="AA36" i="76"/>
  <c r="AA35" i="76"/>
  <c r="AA34" i="76"/>
  <c r="AA33" i="76"/>
  <c r="AA32" i="76"/>
  <c r="AA31" i="76"/>
  <c r="AA30" i="76"/>
  <c r="AA29" i="76"/>
  <c r="E29" i="76" s="1"/>
  <c r="AB18" i="76"/>
  <c r="X49" i="76"/>
  <c r="X22" i="76"/>
  <c r="X59" i="76" s="1"/>
  <c r="V13" i="53" s="1"/>
  <c r="X50" i="76"/>
  <c r="X55" i="76" s="1"/>
  <c r="Z44" i="76"/>
  <c r="Z48" i="76" s="1"/>
  <c r="AA44" i="75"/>
  <c r="AA48" i="75" s="1"/>
  <c r="X50" i="75"/>
  <c r="X49" i="75"/>
  <c r="X51" i="75" s="1"/>
  <c r="X22" i="75"/>
  <c r="AB43" i="75"/>
  <c r="AB41" i="75"/>
  <c r="AB39" i="75"/>
  <c r="AB37" i="75"/>
  <c r="AB35" i="75"/>
  <c r="AB33" i="75"/>
  <c r="AB31" i="75"/>
  <c r="AB42" i="75"/>
  <c r="AB40" i="75"/>
  <c r="AB38" i="75"/>
  <c r="AB36" i="75"/>
  <c r="AB34" i="75"/>
  <c r="AB32" i="75"/>
  <c r="AB30" i="75"/>
  <c r="E30" i="75" s="1"/>
  <c r="AC18" i="75"/>
  <c r="Y49" i="74"/>
  <c r="Y51" i="74" s="1"/>
  <c r="Y50" i="74"/>
  <c r="Y22" i="74"/>
  <c r="Y59" i="74" s="1"/>
  <c r="AA43" i="74"/>
  <c r="AA42" i="74"/>
  <c r="AA41" i="74"/>
  <c r="AA40" i="74"/>
  <c r="AA39" i="74"/>
  <c r="AA38" i="74"/>
  <c r="AA37" i="74"/>
  <c r="AA36" i="74"/>
  <c r="AA35" i="74"/>
  <c r="AA34" i="74"/>
  <c r="AA33" i="74"/>
  <c r="AA32" i="74"/>
  <c r="AA31" i="74"/>
  <c r="AA30" i="74"/>
  <c r="AA29" i="74"/>
  <c r="E29" i="74" s="1"/>
  <c r="AB18" i="74"/>
  <c r="Z44" i="74"/>
  <c r="Z48" i="74" s="1"/>
  <c r="AB18" i="71"/>
  <c r="AA37" i="71"/>
  <c r="AA29" i="71"/>
  <c r="E29" i="71" s="1"/>
  <c r="AA38" i="71"/>
  <c r="AA30" i="71"/>
  <c r="AA39" i="71"/>
  <c r="AA31" i="71"/>
  <c r="AA40" i="71"/>
  <c r="AA32" i="71"/>
  <c r="AA41" i="71"/>
  <c r="AA33" i="71"/>
  <c r="AA35" i="71"/>
  <c r="AA42" i="71"/>
  <c r="AA34" i="71"/>
  <c r="AA43" i="71"/>
  <c r="AA36" i="71"/>
  <c r="Z44" i="71"/>
  <c r="Z48" i="71" s="1"/>
  <c r="Y50" i="72"/>
  <c r="Y49" i="72"/>
  <c r="Y51" i="72" s="1"/>
  <c r="Y22" i="72"/>
  <c r="AA43" i="72"/>
  <c r="AA42" i="72"/>
  <c r="AA41" i="72"/>
  <c r="AA40" i="72"/>
  <c r="AA39" i="72"/>
  <c r="AA38" i="72"/>
  <c r="AA37" i="72"/>
  <c r="AA36" i="72"/>
  <c r="AA35" i="72"/>
  <c r="AA34" i="72"/>
  <c r="AA33" i="72"/>
  <c r="AA32" i="72"/>
  <c r="AA31" i="72"/>
  <c r="AA30" i="72"/>
  <c r="AA29" i="72"/>
  <c r="E29" i="72" s="1"/>
  <c r="AB18" i="72"/>
  <c r="Z44" i="72"/>
  <c r="Z48" i="72" s="1"/>
  <c r="X59" i="86" l="1"/>
  <c r="Y49" i="86"/>
  <c r="Y50" i="86"/>
  <c r="X51" i="76"/>
  <c r="X56" i="76" s="1"/>
  <c r="X51" i="84"/>
  <c r="X56" i="84" s="1"/>
  <c r="X51" i="80"/>
  <c r="X56" i="80" s="1"/>
  <c r="Z51" i="77"/>
  <c r="Z56" i="77" s="1"/>
  <c r="Z51" i="83"/>
  <c r="Z56" i="83" s="1"/>
  <c r="Z51" i="81"/>
  <c r="Z56" i="81" s="1"/>
  <c r="Y22" i="86"/>
  <c r="AC43" i="86"/>
  <c r="AC42" i="86"/>
  <c r="AC41" i="86"/>
  <c r="AC40" i="86"/>
  <c r="AC39" i="86"/>
  <c r="AC38" i="86"/>
  <c r="AC37" i="86"/>
  <c r="AC36" i="86"/>
  <c r="AC35" i="86"/>
  <c r="AC34" i="86"/>
  <c r="AC33" i="86"/>
  <c r="AC32" i="86"/>
  <c r="AC31" i="86"/>
  <c r="E31" i="86" s="1"/>
  <c r="AD18" i="86"/>
  <c r="AB44" i="86"/>
  <c r="AB48" i="86" s="1"/>
  <c r="W7" i="42"/>
  <c r="Y59" i="72"/>
  <c r="X59" i="80"/>
  <c r="V15" i="82" s="1"/>
  <c r="Y50" i="80"/>
  <c r="Y55" i="80" s="1"/>
  <c r="Y49" i="80"/>
  <c r="Y51" i="80" s="1"/>
  <c r="Y56" i="80" s="1"/>
  <c r="Y22" i="80"/>
  <c r="V9" i="54"/>
  <c r="V12" i="53"/>
  <c r="Y50" i="84"/>
  <c r="Y55" i="84" s="1"/>
  <c r="Y49" i="84"/>
  <c r="Y51" i="84" s="1"/>
  <c r="Y56" i="84" s="1"/>
  <c r="Y22" i="84"/>
  <c r="X59" i="84"/>
  <c r="V17" i="82" s="1"/>
  <c r="V8" i="42"/>
  <c r="X59" i="75"/>
  <c r="U18" i="82"/>
  <c r="U14" i="53"/>
  <c r="U11" i="54"/>
  <c r="AC43" i="84"/>
  <c r="AC42" i="84"/>
  <c r="AC41" i="84"/>
  <c r="AC40" i="84"/>
  <c r="AC39" i="84"/>
  <c r="AC38" i="84"/>
  <c r="AC37" i="84"/>
  <c r="AC36" i="84"/>
  <c r="AC35" i="84"/>
  <c r="AC34" i="84"/>
  <c r="AC33" i="84"/>
  <c r="AC32" i="84"/>
  <c r="AC31" i="84"/>
  <c r="E31" i="84" s="1"/>
  <c r="AD18" i="84"/>
  <c r="AB44" i="84"/>
  <c r="AB48" i="84" s="1"/>
  <c r="AC40" i="83"/>
  <c r="AC36" i="83"/>
  <c r="AC32" i="83"/>
  <c r="AC41" i="83"/>
  <c r="AC37" i="83"/>
  <c r="AC33" i="83"/>
  <c r="AD18" i="83"/>
  <c r="AC42" i="83"/>
  <c r="AC38" i="83"/>
  <c r="AC34" i="83"/>
  <c r="AC43" i="83"/>
  <c r="AC39" i="83"/>
  <c r="AC35" i="83"/>
  <c r="AC31" i="83"/>
  <c r="E31" i="83" s="1"/>
  <c r="AA50" i="83"/>
  <c r="AA55" i="83" s="1"/>
  <c r="AA49" i="83"/>
  <c r="AA51" i="83" s="1"/>
  <c r="AA56" i="83" s="1"/>
  <c r="AA22" i="83"/>
  <c r="Z59" i="83"/>
  <c r="X16" i="82" s="1"/>
  <c r="AB44" i="83"/>
  <c r="AB48" i="83" s="1"/>
  <c r="AB44" i="81"/>
  <c r="AB48" i="81" s="1"/>
  <c r="AA50" i="81"/>
  <c r="AA55" i="81" s="1"/>
  <c r="Z59" i="81"/>
  <c r="X14" i="82" s="1"/>
  <c r="AA49" i="81"/>
  <c r="AA22" i="81"/>
  <c r="AC43" i="81"/>
  <c r="AC42" i="81"/>
  <c r="AC41" i="81"/>
  <c r="AC40" i="81"/>
  <c r="AC39" i="81"/>
  <c r="AC38" i="81"/>
  <c r="AC37" i="81"/>
  <c r="AC36" i="81"/>
  <c r="AC35" i="81"/>
  <c r="AC34" i="81"/>
  <c r="AC33" i="81"/>
  <c r="AC32" i="81"/>
  <c r="AC31" i="81"/>
  <c r="E31" i="81" s="1"/>
  <c r="AD18" i="81"/>
  <c r="AC43" i="80"/>
  <c r="AC42" i="80"/>
  <c r="AC41" i="80"/>
  <c r="AC40" i="80"/>
  <c r="AC39" i="80"/>
  <c r="AC38" i="80"/>
  <c r="AC37" i="80"/>
  <c r="AC36" i="80"/>
  <c r="AC35" i="80"/>
  <c r="AC34" i="80"/>
  <c r="AC33" i="80"/>
  <c r="AC32" i="80"/>
  <c r="AC31" i="80"/>
  <c r="E31" i="80" s="1"/>
  <c r="AD18" i="80"/>
  <c r="AB44" i="80"/>
  <c r="AB48" i="80" s="1"/>
  <c r="AC32" i="77"/>
  <c r="AC31" i="77"/>
  <c r="E31" i="77" s="1"/>
  <c r="AC43" i="77"/>
  <c r="AC42" i="77"/>
  <c r="AC41" i="77"/>
  <c r="AC40" i="77"/>
  <c r="AC39" i="77"/>
  <c r="AC38" i="77"/>
  <c r="AC37" i="77"/>
  <c r="AC36" i="77"/>
  <c r="AC35" i="77"/>
  <c r="AC34" i="77"/>
  <c r="AD18" i="77"/>
  <c r="AC33" i="77"/>
  <c r="AB44" i="77"/>
  <c r="AB48" i="77" s="1"/>
  <c r="AA50" i="77"/>
  <c r="AA55" i="77" s="1"/>
  <c r="AA49" i="77"/>
  <c r="AA51" i="77" s="1"/>
  <c r="AA56" i="77" s="1"/>
  <c r="AA22" i="77"/>
  <c r="AA59" i="77" s="1"/>
  <c r="Y10" i="54" s="1"/>
  <c r="Y49" i="76"/>
  <c r="Y50" i="76"/>
  <c r="Y55" i="76" s="1"/>
  <c r="Y22" i="76"/>
  <c r="Y59" i="76" s="1"/>
  <c r="W13" i="53" s="1"/>
  <c r="AB42" i="76"/>
  <c r="AB38" i="76"/>
  <c r="AB34" i="76"/>
  <c r="AB30" i="76"/>
  <c r="E30" i="76" s="1"/>
  <c r="AB32" i="76"/>
  <c r="AB36" i="76"/>
  <c r="AB43" i="76"/>
  <c r="AB39" i="76"/>
  <c r="AB35" i="76"/>
  <c r="AB31" i="76"/>
  <c r="AB40" i="76"/>
  <c r="AC18" i="76"/>
  <c r="AB41" i="76"/>
  <c r="AB37" i="76"/>
  <c r="AB33" i="76"/>
  <c r="AA44" i="76"/>
  <c r="AA48" i="76" s="1"/>
  <c r="Y49" i="75"/>
  <c r="Y51" i="75" s="1"/>
  <c r="Y50" i="75"/>
  <c r="Y22" i="75"/>
  <c r="AC43" i="75"/>
  <c r="AC42" i="75"/>
  <c r="AC41" i="75"/>
  <c r="AC40" i="75"/>
  <c r="AC39" i="75"/>
  <c r="AC38" i="75"/>
  <c r="AC37" i="75"/>
  <c r="AC36" i="75"/>
  <c r="AC35" i="75"/>
  <c r="AC34" i="75"/>
  <c r="AC33" i="75"/>
  <c r="AC32" i="75"/>
  <c r="AC31" i="75"/>
  <c r="E31" i="75" s="1"/>
  <c r="AD18" i="75"/>
  <c r="AB44" i="75"/>
  <c r="AB48" i="75" s="1"/>
  <c r="AB38" i="74"/>
  <c r="AB30" i="74"/>
  <c r="E30" i="74" s="1"/>
  <c r="AB43" i="74"/>
  <c r="AB41" i="74"/>
  <c r="AB39" i="74"/>
  <c r="AB36" i="74"/>
  <c r="AB32" i="74"/>
  <c r="AC18" i="74"/>
  <c r="AB37" i="74"/>
  <c r="AB33" i="74"/>
  <c r="AB42" i="74"/>
  <c r="AB40" i="74"/>
  <c r="AB34" i="74"/>
  <c r="AB35" i="74"/>
  <c r="AB31" i="74"/>
  <c r="AA44" i="74"/>
  <c r="AA48" i="74" s="1"/>
  <c r="Z49" i="74"/>
  <c r="Z50" i="74"/>
  <c r="Z22" i="74"/>
  <c r="Z59" i="74" s="1"/>
  <c r="AA44" i="71"/>
  <c r="AA48" i="71" s="1"/>
  <c r="AC18" i="71"/>
  <c r="AB38" i="71"/>
  <c r="AB30" i="71"/>
  <c r="E30" i="71" s="1"/>
  <c r="AB39" i="71"/>
  <c r="AB31" i="71"/>
  <c r="AB36" i="71"/>
  <c r="AB40" i="71"/>
  <c r="AB32" i="71"/>
  <c r="AB41" i="71"/>
  <c r="AB33" i="71"/>
  <c r="AB42" i="71"/>
  <c r="AB34" i="71"/>
  <c r="AB43" i="71"/>
  <c r="AB35" i="71"/>
  <c r="AB37" i="71"/>
  <c r="AB43" i="72"/>
  <c r="AB42" i="72"/>
  <c r="AB41" i="72"/>
  <c r="AB40" i="72"/>
  <c r="AB39" i="72"/>
  <c r="AB38" i="72"/>
  <c r="AC18" i="72"/>
  <c r="AB36" i="72"/>
  <c r="AB32" i="72"/>
  <c r="AB37" i="72"/>
  <c r="AB35" i="72"/>
  <c r="AB33" i="72"/>
  <c r="AB31" i="72"/>
  <c r="AB34" i="72"/>
  <c r="AB30" i="72"/>
  <c r="E30" i="72" s="1"/>
  <c r="AA44" i="72"/>
  <c r="AA48" i="72" s="1"/>
  <c r="Z50" i="72"/>
  <c r="Z49" i="72"/>
  <c r="Z22" i="72"/>
  <c r="AB53" i="86" l="1"/>
  <c r="Y51" i="86"/>
  <c r="Y54" i="86"/>
  <c r="Y55" i="86" s="1"/>
  <c r="Y56" i="86" s="1"/>
  <c r="Y58" i="86" s="1"/>
  <c r="Y59" i="86"/>
  <c r="Z49" i="86"/>
  <c r="Z50" i="86"/>
  <c r="Z54" i="86" s="1"/>
  <c r="Z55" i="86" s="1"/>
  <c r="Z51" i="74"/>
  <c r="Y51" i="76"/>
  <c r="Y56" i="76" s="1"/>
  <c r="AA51" i="81"/>
  <c r="AA56" i="81" s="1"/>
  <c r="Z51" i="72"/>
  <c r="Z22" i="86"/>
  <c r="AD43" i="86"/>
  <c r="AD41" i="86"/>
  <c r="AD39" i="86"/>
  <c r="AD37" i="86"/>
  <c r="AD35" i="86"/>
  <c r="AD33" i="86"/>
  <c r="AE18" i="86"/>
  <c r="AD42" i="86"/>
  <c r="AD38" i="86"/>
  <c r="AD34" i="86"/>
  <c r="AD32" i="86"/>
  <c r="E32" i="86" s="1"/>
  <c r="AD40" i="86"/>
  <c r="AD36" i="86"/>
  <c r="AC44" i="86"/>
  <c r="AC48" i="86" s="1"/>
  <c r="Z49" i="84"/>
  <c r="Z51" i="84" s="1"/>
  <c r="Z56" i="84" s="1"/>
  <c r="Z22" i="84"/>
  <c r="Z50" i="84"/>
  <c r="Z55" i="84" s="1"/>
  <c r="Y59" i="84"/>
  <c r="W17" i="82" s="1"/>
  <c r="Z59" i="72"/>
  <c r="X7" i="42"/>
  <c r="V18" i="82"/>
  <c r="V14" i="53"/>
  <c r="V11" i="54"/>
  <c r="Z22" i="80"/>
  <c r="Z49" i="80"/>
  <c r="Y59" i="80"/>
  <c r="W15" i="82" s="1"/>
  <c r="Z50" i="80"/>
  <c r="Z55" i="80" s="1"/>
  <c r="W9" i="54"/>
  <c r="W12" i="53"/>
  <c r="W8" i="42"/>
  <c r="Y59" i="75"/>
  <c r="AD43" i="84"/>
  <c r="AD41" i="84"/>
  <c r="AD39" i="84"/>
  <c r="AD37" i="84"/>
  <c r="AD35" i="84"/>
  <c r="AD33" i="84"/>
  <c r="AD42" i="84"/>
  <c r="AD40" i="84"/>
  <c r="AD38" i="84"/>
  <c r="AD36" i="84"/>
  <c r="AD34" i="84"/>
  <c r="AD32" i="84"/>
  <c r="E32" i="84" s="1"/>
  <c r="AE18" i="84"/>
  <c r="AC44" i="84"/>
  <c r="AC48" i="84" s="1"/>
  <c r="AD43" i="83"/>
  <c r="AD35" i="83"/>
  <c r="AD41" i="83"/>
  <c r="AD37" i="83"/>
  <c r="AD33" i="83"/>
  <c r="AE18" i="83"/>
  <c r="AD39" i="83"/>
  <c r="AD42" i="83"/>
  <c r="AD38" i="83"/>
  <c r="AD34" i="83"/>
  <c r="AD40" i="83"/>
  <c r="AD36" i="83"/>
  <c r="AD32" i="83"/>
  <c r="E32" i="83" s="1"/>
  <c r="AC44" i="83"/>
  <c r="AC48" i="83" s="1"/>
  <c r="AB49" i="83"/>
  <c r="AA59" i="83"/>
  <c r="Y16" i="82" s="1"/>
  <c r="AB50" i="83"/>
  <c r="AB55" i="83" s="1"/>
  <c r="AB22" i="83"/>
  <c r="AC44" i="81"/>
  <c r="AC48" i="81" s="1"/>
  <c r="AA59" i="81"/>
  <c r="Y14" i="82" s="1"/>
  <c r="AB50" i="81"/>
  <c r="AB55" i="81" s="1"/>
  <c r="AB49" i="81"/>
  <c r="AB51" i="81" s="1"/>
  <c r="AB56" i="81" s="1"/>
  <c r="AB22" i="81"/>
  <c r="AD43" i="81"/>
  <c r="AD42" i="81"/>
  <c r="AD41" i="81"/>
  <c r="AD40" i="81"/>
  <c r="AD39" i="81"/>
  <c r="AD38" i="81"/>
  <c r="AD37" i="81"/>
  <c r="AD36" i="81"/>
  <c r="AD35" i="81"/>
  <c r="AD34" i="81"/>
  <c r="AD33" i="81"/>
  <c r="AD32" i="81"/>
  <c r="E32" i="81" s="1"/>
  <c r="AE18" i="81"/>
  <c r="AE18" i="80"/>
  <c r="AD40" i="80"/>
  <c r="AD36" i="80"/>
  <c r="AD43" i="80"/>
  <c r="AD41" i="80"/>
  <c r="AD39" i="80"/>
  <c r="AD37" i="80"/>
  <c r="AD35" i="80"/>
  <c r="AD33" i="80"/>
  <c r="AD42" i="80"/>
  <c r="AD38" i="80"/>
  <c r="AD34" i="80"/>
  <c r="AD32" i="80"/>
  <c r="E32" i="80" s="1"/>
  <c r="AC44" i="80"/>
  <c r="AC48" i="80" s="1"/>
  <c r="AB49" i="77"/>
  <c r="AB50" i="77"/>
  <c r="AB55" i="77" s="1"/>
  <c r="AB22" i="77"/>
  <c r="AB59" i="77" s="1"/>
  <c r="Z10" i="54" s="1"/>
  <c r="AD43" i="77"/>
  <c r="AD42" i="77"/>
  <c r="AD41" i="77"/>
  <c r="AD40" i="77"/>
  <c r="AD39" i="77"/>
  <c r="AD38" i="77"/>
  <c r="AD37" i="77"/>
  <c r="AD36" i="77"/>
  <c r="AD35" i="77"/>
  <c r="AD34" i="77"/>
  <c r="AD33" i="77"/>
  <c r="AD32" i="77"/>
  <c r="E32" i="77" s="1"/>
  <c r="AE18" i="77"/>
  <c r="AC44" i="77"/>
  <c r="AC48" i="77" s="1"/>
  <c r="Z49" i="76"/>
  <c r="Z22" i="76"/>
  <c r="Z59" i="76" s="1"/>
  <c r="X13" i="53" s="1"/>
  <c r="Z50" i="76"/>
  <c r="Z55" i="76" s="1"/>
  <c r="AC43" i="76"/>
  <c r="AC42" i="76"/>
  <c r="AC41" i="76"/>
  <c r="AC40" i="76"/>
  <c r="AC39" i="76"/>
  <c r="AC38" i="76"/>
  <c r="AC37" i="76"/>
  <c r="AC36" i="76"/>
  <c r="AC35" i="76"/>
  <c r="AC34" i="76"/>
  <c r="AC33" i="76"/>
  <c r="AC32" i="76"/>
  <c r="AC31" i="76"/>
  <c r="E31" i="76" s="1"/>
  <c r="AD18" i="76"/>
  <c r="AB44" i="76"/>
  <c r="AB48" i="76" s="1"/>
  <c r="AC44" i="75"/>
  <c r="AC48" i="75" s="1"/>
  <c r="Z49" i="75"/>
  <c r="Z50" i="75"/>
  <c r="Z22" i="75"/>
  <c r="AD43" i="75"/>
  <c r="AD42" i="75"/>
  <c r="AD41" i="75"/>
  <c r="AD40" i="75"/>
  <c r="AD39" i="75"/>
  <c r="AD38" i="75"/>
  <c r="AD37" i="75"/>
  <c r="AD36" i="75"/>
  <c r="AD35" i="75"/>
  <c r="AD34" i="75"/>
  <c r="AD33" i="75"/>
  <c r="AD32" i="75"/>
  <c r="E32" i="75" s="1"/>
  <c r="AE18" i="75"/>
  <c r="AA49" i="74"/>
  <c r="AA50" i="74"/>
  <c r="AA22" i="74"/>
  <c r="AA59" i="74" s="1"/>
  <c r="AB44" i="74"/>
  <c r="AB48" i="74" s="1"/>
  <c r="AC43" i="74"/>
  <c r="AC42" i="74"/>
  <c r="AC41" i="74"/>
  <c r="AC40" i="74"/>
  <c r="AC39" i="74"/>
  <c r="AC38" i="74"/>
  <c r="AC37" i="74"/>
  <c r="AC36" i="74"/>
  <c r="AC35" i="74"/>
  <c r="AC34" i="74"/>
  <c r="AC33" i="74"/>
  <c r="AC32" i="74"/>
  <c r="AC31" i="74"/>
  <c r="E31" i="74" s="1"/>
  <c r="AD18" i="74"/>
  <c r="AD18" i="71"/>
  <c r="AC39" i="71"/>
  <c r="AC31" i="71"/>
  <c r="E31" i="71" s="1"/>
  <c r="AC40" i="71"/>
  <c r="AC32" i="71"/>
  <c r="AC41" i="71"/>
  <c r="AC33" i="71"/>
  <c r="AC42" i="71"/>
  <c r="AC34" i="71"/>
  <c r="AC43" i="71"/>
  <c r="AC35" i="71"/>
  <c r="AC36" i="71"/>
  <c r="AC37" i="71"/>
  <c r="AC38" i="71"/>
  <c r="AB44" i="71"/>
  <c r="AB48" i="71" s="1"/>
  <c r="AB44" i="72"/>
  <c r="AB48" i="72" s="1"/>
  <c r="AC43" i="72"/>
  <c r="AC42" i="72"/>
  <c r="AC41" i="72"/>
  <c r="AC40" i="72"/>
  <c r="AC39" i="72"/>
  <c r="AC38" i="72"/>
  <c r="AC37" i="72"/>
  <c r="AC36" i="72"/>
  <c r="AC35" i="72"/>
  <c r="AC34" i="72"/>
  <c r="AC33" i="72"/>
  <c r="AC32" i="72"/>
  <c r="AC31" i="72"/>
  <c r="E31" i="72" s="1"/>
  <c r="AD18" i="72"/>
  <c r="AA50" i="72"/>
  <c r="AA49" i="72"/>
  <c r="AA51" i="72" s="1"/>
  <c r="AA22" i="72"/>
  <c r="Z51" i="86" l="1"/>
  <c r="Z56" i="86" s="1"/>
  <c r="Z58" i="86" s="1"/>
  <c r="AC53" i="86"/>
  <c r="AA49" i="86"/>
  <c r="AA50" i="86"/>
  <c r="Z59" i="86"/>
  <c r="AA51" i="74"/>
  <c r="Z51" i="75"/>
  <c r="AB51" i="83"/>
  <c r="AB56" i="83" s="1"/>
  <c r="Z51" i="76"/>
  <c r="Z56" i="76" s="1"/>
  <c r="AB51" i="77"/>
  <c r="AB56" i="77" s="1"/>
  <c r="Z51" i="80"/>
  <c r="Z56" i="80" s="1"/>
  <c r="AA22" i="86"/>
  <c r="AE43" i="86"/>
  <c r="AE41" i="86"/>
  <c r="AE39" i="86"/>
  <c r="AE37" i="86"/>
  <c r="AE35" i="86"/>
  <c r="AE33" i="86"/>
  <c r="E33" i="86" s="1"/>
  <c r="AF18" i="86"/>
  <c r="AE40" i="86"/>
  <c r="AE42" i="86"/>
  <c r="AE38" i="86"/>
  <c r="AE36" i="86"/>
  <c r="AE34" i="86"/>
  <c r="AD44" i="86"/>
  <c r="AD48" i="86" s="1"/>
  <c r="AD53" i="86" s="1"/>
  <c r="AA50" i="80"/>
  <c r="AA55" i="80" s="1"/>
  <c r="AA49" i="80"/>
  <c r="AA51" i="80" s="1"/>
  <c r="AA56" i="80" s="1"/>
  <c r="Z59" i="80"/>
  <c r="X15" i="82" s="1"/>
  <c r="AA22" i="80"/>
  <c r="X8" i="42"/>
  <c r="Z59" i="75"/>
  <c r="X9" i="54"/>
  <c r="X12" i="53"/>
  <c r="Y7" i="42"/>
  <c r="AA59" i="72"/>
  <c r="AA50" i="84"/>
  <c r="AA55" i="84" s="1"/>
  <c r="AA22" i="84"/>
  <c r="AA49" i="84"/>
  <c r="Z59" i="84"/>
  <c r="X17" i="82" s="1"/>
  <c r="W18" i="82"/>
  <c r="W11" i="54"/>
  <c r="W14" i="53"/>
  <c r="AE43" i="84"/>
  <c r="AE41" i="84"/>
  <c r="AE39" i="84"/>
  <c r="AE37" i="84"/>
  <c r="AE35" i="84"/>
  <c r="AE33" i="84"/>
  <c r="E33" i="84" s="1"/>
  <c r="AE42" i="84"/>
  <c r="AE40" i="84"/>
  <c r="AE38" i="84"/>
  <c r="AE36" i="84"/>
  <c r="AE34" i="84"/>
  <c r="AF18" i="84"/>
  <c r="AD44" i="84"/>
  <c r="AD48" i="84" s="1"/>
  <c r="AE43" i="83"/>
  <c r="AE42" i="83"/>
  <c r="AE41" i="83"/>
  <c r="AE40" i="83"/>
  <c r="AE39" i="83"/>
  <c r="AE38" i="83"/>
  <c r="AE37" i="83"/>
  <c r="AE36" i="83"/>
  <c r="AE35" i="83"/>
  <c r="AE34" i="83"/>
  <c r="AE33" i="83"/>
  <c r="E33" i="83" s="1"/>
  <c r="AF18" i="83"/>
  <c r="AD44" i="83"/>
  <c r="AD48" i="83" s="1"/>
  <c r="AC49" i="83"/>
  <c r="AB59" i="83"/>
  <c r="Z16" i="82" s="1"/>
  <c r="AC22" i="83"/>
  <c r="AC50" i="83"/>
  <c r="AC55" i="83" s="1"/>
  <c r="AC49" i="81"/>
  <c r="AC50" i="81"/>
  <c r="AC55" i="81" s="1"/>
  <c r="AC22" i="81"/>
  <c r="AB59" i="81"/>
  <c r="Z14" i="82" s="1"/>
  <c r="AE43" i="81"/>
  <c r="AE42" i="81"/>
  <c r="AE41" i="81"/>
  <c r="AE40" i="81"/>
  <c r="AE39" i="81"/>
  <c r="AE38" i="81"/>
  <c r="AE37" i="81"/>
  <c r="AE36" i="81"/>
  <c r="AE35" i="81"/>
  <c r="AE34" i="81"/>
  <c r="AE33" i="81"/>
  <c r="E33" i="81" s="1"/>
  <c r="AF18" i="81"/>
  <c r="AD44" i="81"/>
  <c r="AD48" i="81" s="1"/>
  <c r="AD44" i="80"/>
  <c r="AD48" i="80" s="1"/>
  <c r="AF18" i="80"/>
  <c r="AE43" i="80"/>
  <c r="AE41" i="80"/>
  <c r="AE39" i="80"/>
  <c r="AE37" i="80"/>
  <c r="AE35" i="80"/>
  <c r="AE33" i="80"/>
  <c r="E33" i="80" s="1"/>
  <c r="AE42" i="80"/>
  <c r="AE40" i="80"/>
  <c r="AE38" i="80"/>
  <c r="AE36" i="80"/>
  <c r="AE34" i="80"/>
  <c r="AD44" i="77"/>
  <c r="AD48" i="77" s="1"/>
  <c r="AE43" i="77"/>
  <c r="AE42" i="77"/>
  <c r="AE41" i="77"/>
  <c r="AE40" i="77"/>
  <c r="AE39" i="77"/>
  <c r="AE38" i="77"/>
  <c r="AE37" i="77"/>
  <c r="AE36" i="77"/>
  <c r="AE35" i="77"/>
  <c r="AE34" i="77"/>
  <c r="AE33" i="77"/>
  <c r="E33" i="77" s="1"/>
  <c r="AF18" i="77"/>
  <c r="AC50" i="77"/>
  <c r="AC55" i="77" s="1"/>
  <c r="AC49" i="77"/>
  <c r="AC51" i="77" s="1"/>
  <c r="AC56" i="77" s="1"/>
  <c r="AC22" i="77"/>
  <c r="AC59" i="77" s="1"/>
  <c r="AA10" i="54" s="1"/>
  <c r="AD43" i="76"/>
  <c r="AD42" i="76"/>
  <c r="AD41" i="76"/>
  <c r="AD40" i="76"/>
  <c r="AD39" i="76"/>
  <c r="AD38" i="76"/>
  <c r="AD37" i="76"/>
  <c r="AD36" i="76"/>
  <c r="AD35" i="76"/>
  <c r="AD34" i="76"/>
  <c r="AD33" i="76"/>
  <c r="AD32" i="76"/>
  <c r="E32" i="76" s="1"/>
  <c r="AE18" i="76"/>
  <c r="AA22" i="76"/>
  <c r="AA59" i="76" s="1"/>
  <c r="Y13" i="53" s="1"/>
  <c r="AA49" i="76"/>
  <c r="AA50" i="76"/>
  <c r="AA55" i="76" s="1"/>
  <c r="AC44" i="76"/>
  <c r="AC48" i="76" s="1"/>
  <c r="AA49" i="75"/>
  <c r="AA22" i="75"/>
  <c r="AA50" i="75"/>
  <c r="AE43" i="75"/>
  <c r="AE42" i="75"/>
  <c r="AE41" i="75"/>
  <c r="AE40" i="75"/>
  <c r="AE39" i="75"/>
  <c r="AE38" i="75"/>
  <c r="AE37" i="75"/>
  <c r="AE36" i="75"/>
  <c r="AE35" i="75"/>
  <c r="AE34" i="75"/>
  <c r="AE33" i="75"/>
  <c r="E33" i="75" s="1"/>
  <c r="AF18" i="75"/>
  <c r="AD44" i="75"/>
  <c r="AD48" i="75" s="1"/>
  <c r="AB49" i="74"/>
  <c r="AB50" i="74"/>
  <c r="AB22" i="74"/>
  <c r="AB59" i="74" s="1"/>
  <c r="AD43" i="74"/>
  <c r="AD42" i="74"/>
  <c r="AD41" i="74"/>
  <c r="AD40" i="74"/>
  <c r="AD39" i="74"/>
  <c r="AD38" i="74"/>
  <c r="AD37" i="74"/>
  <c r="AD36" i="74"/>
  <c r="AD35" i="74"/>
  <c r="AD34" i="74"/>
  <c r="AD33" i="74"/>
  <c r="AD32" i="74"/>
  <c r="E32" i="74" s="1"/>
  <c r="AE18" i="74"/>
  <c r="AC44" i="74"/>
  <c r="AC48" i="74" s="1"/>
  <c r="AC44" i="71"/>
  <c r="AC48" i="71" s="1"/>
  <c r="AE18" i="71"/>
  <c r="AD40" i="71"/>
  <c r="AD32" i="71"/>
  <c r="E32" i="71" s="1"/>
  <c r="AD41" i="71"/>
  <c r="AD33" i="71"/>
  <c r="AD42" i="71"/>
  <c r="AD34" i="71"/>
  <c r="AD43" i="71"/>
  <c r="AD35" i="71"/>
  <c r="AD36" i="71"/>
  <c r="AD38" i="71"/>
  <c r="AD37" i="71"/>
  <c r="AD39" i="71"/>
  <c r="AD43" i="72"/>
  <c r="AD42" i="72"/>
  <c r="AD41" i="72"/>
  <c r="AD40" i="72"/>
  <c r="AD39" i="72"/>
  <c r="AD38" i="72"/>
  <c r="AD37" i="72"/>
  <c r="AD36" i="72"/>
  <c r="AD35" i="72"/>
  <c r="AD34" i="72"/>
  <c r="AD33" i="72"/>
  <c r="AD32" i="72"/>
  <c r="E32" i="72" s="1"/>
  <c r="AE18" i="72"/>
  <c r="AC44" i="72"/>
  <c r="AC48" i="72" s="1"/>
  <c r="AB50" i="72"/>
  <c r="AB49" i="72"/>
  <c r="AB51" i="72" s="1"/>
  <c r="AB22" i="72"/>
  <c r="AA51" i="86" l="1"/>
  <c r="AA54" i="86"/>
  <c r="AA55" i="86" s="1"/>
  <c r="AA56" i="86" s="1"/>
  <c r="AA58" i="86" s="1"/>
  <c r="AB50" i="86"/>
  <c r="AB54" i="86" s="1"/>
  <c r="AB55" i="86" s="1"/>
  <c r="AA59" i="86"/>
  <c r="AB49" i="86"/>
  <c r="AB51" i="86" s="1"/>
  <c r="AB56" i="86" s="1"/>
  <c r="AB58" i="86" s="1"/>
  <c r="AB51" i="74"/>
  <c r="AA51" i="75"/>
  <c r="AA51" i="76"/>
  <c r="AA56" i="76" s="1"/>
  <c r="AA51" i="84"/>
  <c r="AA56" i="84" s="1"/>
  <c r="AC51" i="81"/>
  <c r="AC56" i="81" s="1"/>
  <c r="AC51" i="83"/>
  <c r="AC56" i="83" s="1"/>
  <c r="AB22" i="86"/>
  <c r="AF43" i="86"/>
  <c r="AF42" i="86"/>
  <c r="AF41" i="86"/>
  <c r="AF40" i="86"/>
  <c r="AF39" i="86"/>
  <c r="AF38" i="86"/>
  <c r="AF37" i="86"/>
  <c r="AF36" i="86"/>
  <c r="AF35" i="86"/>
  <c r="AF34" i="86"/>
  <c r="E34" i="86" s="1"/>
  <c r="AG18" i="86"/>
  <c r="AE44" i="86"/>
  <c r="AE48" i="86" s="1"/>
  <c r="AB50" i="80"/>
  <c r="AB55" i="80" s="1"/>
  <c r="AB49" i="80"/>
  <c r="AA59" i="80"/>
  <c r="Y15" i="82" s="1"/>
  <c r="AB22" i="80"/>
  <c r="Y8" i="42"/>
  <c r="AA59" i="75"/>
  <c r="X18" i="82"/>
  <c r="X11" i="54"/>
  <c r="X14" i="53"/>
  <c r="Z7" i="42"/>
  <c r="AB59" i="72"/>
  <c r="AB50" i="84"/>
  <c r="AB55" i="84" s="1"/>
  <c r="AB49" i="84"/>
  <c r="AB51" i="84" s="1"/>
  <c r="AB56" i="84" s="1"/>
  <c r="AA59" i="84"/>
  <c r="Y17" i="82" s="1"/>
  <c r="AB22" i="84"/>
  <c r="Y9" i="54"/>
  <c r="Y12" i="53"/>
  <c r="AE44" i="84"/>
  <c r="AE48" i="84" s="1"/>
  <c r="AF43" i="84"/>
  <c r="AF42" i="84"/>
  <c r="AF41" i="84"/>
  <c r="AF40" i="84"/>
  <c r="AF39" i="84"/>
  <c r="AF38" i="84"/>
  <c r="AF37" i="84"/>
  <c r="AF36" i="84"/>
  <c r="AF35" i="84"/>
  <c r="AF34" i="84"/>
  <c r="E34" i="84" s="1"/>
  <c r="AG18" i="84"/>
  <c r="AF43" i="83"/>
  <c r="AF42" i="83"/>
  <c r="AF41" i="83"/>
  <c r="AF40" i="83"/>
  <c r="AF39" i="83"/>
  <c r="AF38" i="83"/>
  <c r="AF37" i="83"/>
  <c r="AF36" i="83"/>
  <c r="AF35" i="83"/>
  <c r="AF34" i="83"/>
  <c r="E34" i="83" s="1"/>
  <c r="AG18" i="83"/>
  <c r="AE44" i="83"/>
  <c r="AE48" i="83" s="1"/>
  <c r="AC59" i="83"/>
  <c r="AA16" i="82" s="1"/>
  <c r="AD50" i="83"/>
  <c r="AD55" i="83" s="1"/>
  <c r="AD49" i="83"/>
  <c r="AD22" i="83"/>
  <c r="AG18" i="81"/>
  <c r="AF43" i="81"/>
  <c r="AF42" i="81"/>
  <c r="AF41" i="81"/>
  <c r="AF40" i="81"/>
  <c r="AF39" i="81"/>
  <c r="AF38" i="81"/>
  <c r="AF37" i="81"/>
  <c r="AF36" i="81"/>
  <c r="AF35" i="81"/>
  <c r="AF34" i="81"/>
  <c r="E34" i="81" s="1"/>
  <c r="AE44" i="81"/>
  <c r="AE48" i="81" s="1"/>
  <c r="AD50" i="81"/>
  <c r="AD55" i="81" s="1"/>
  <c r="AD49" i="81"/>
  <c r="AD22" i="81"/>
  <c r="AC59" i="81"/>
  <c r="AA14" i="82" s="1"/>
  <c r="AE44" i="80"/>
  <c r="AE48" i="80" s="1"/>
  <c r="AF43" i="80"/>
  <c r="AF42" i="80"/>
  <c r="AF41" i="80"/>
  <c r="AF40" i="80"/>
  <c r="AF39" i="80"/>
  <c r="AF38" i="80"/>
  <c r="AF37" i="80"/>
  <c r="AF36" i="80"/>
  <c r="AF35" i="80"/>
  <c r="AF34" i="80"/>
  <c r="E34" i="80" s="1"/>
  <c r="AG18" i="80"/>
  <c r="AG18" i="77"/>
  <c r="AF43" i="77"/>
  <c r="AF42" i="77"/>
  <c r="AF41" i="77"/>
  <c r="AF40" i="77"/>
  <c r="AF39" i="77"/>
  <c r="AF38" i="77"/>
  <c r="AF37" i="77"/>
  <c r="AF36" i="77"/>
  <c r="AF35" i="77"/>
  <c r="AF34" i="77"/>
  <c r="E34" i="77" s="1"/>
  <c r="AD50" i="77"/>
  <c r="AD55" i="77" s="1"/>
  <c r="AD49" i="77"/>
  <c r="AD22" i="77"/>
  <c r="AD59" i="77" s="1"/>
  <c r="AB10" i="54" s="1"/>
  <c r="AE44" i="77"/>
  <c r="AE48" i="77" s="1"/>
  <c r="AB50" i="76"/>
  <c r="AB55" i="76" s="1"/>
  <c r="AB49" i="76"/>
  <c r="AB22" i="76"/>
  <c r="AB59" i="76" s="1"/>
  <c r="Z13" i="53" s="1"/>
  <c r="AE43" i="76"/>
  <c r="AE42" i="76"/>
  <c r="AE41" i="76"/>
  <c r="AE40" i="76"/>
  <c r="AE39" i="76"/>
  <c r="AE38" i="76"/>
  <c r="AE37" i="76"/>
  <c r="AE36" i="76"/>
  <c r="AE35" i="76"/>
  <c r="AE34" i="76"/>
  <c r="AE33" i="76"/>
  <c r="E33" i="76" s="1"/>
  <c r="AF18" i="76"/>
  <c r="AD44" i="76"/>
  <c r="AD48" i="76" s="1"/>
  <c r="AE44" i="75"/>
  <c r="AE48" i="75" s="1"/>
  <c r="AB49" i="75"/>
  <c r="AB51" i="75" s="1"/>
  <c r="AB50" i="75"/>
  <c r="AB22" i="75"/>
  <c r="AF43" i="75"/>
  <c r="AF41" i="75"/>
  <c r="AF39" i="75"/>
  <c r="AF37" i="75"/>
  <c r="AF35" i="75"/>
  <c r="AF40" i="75"/>
  <c r="AF36" i="75"/>
  <c r="AG18" i="75"/>
  <c r="AF42" i="75"/>
  <c r="AF38" i="75"/>
  <c r="AF34" i="75"/>
  <c r="E34" i="75" s="1"/>
  <c r="AC50" i="74"/>
  <c r="AC22" i="74"/>
  <c r="AC59" i="74" s="1"/>
  <c r="AC49" i="74"/>
  <c r="AC51" i="74" s="1"/>
  <c r="AD44" i="74"/>
  <c r="AD48" i="74" s="1"/>
  <c r="AE43" i="74"/>
  <c r="AE42" i="74"/>
  <c r="AE41" i="74"/>
  <c r="AE40" i="74"/>
  <c r="AE39" i="74"/>
  <c r="AE38" i="74"/>
  <c r="AE36" i="74"/>
  <c r="AE37" i="74"/>
  <c r="AE33" i="74"/>
  <c r="E33" i="74" s="1"/>
  <c r="AF18" i="74"/>
  <c r="AE34" i="74"/>
  <c r="AE35" i="74"/>
  <c r="AD44" i="71"/>
  <c r="AD48" i="71" s="1"/>
  <c r="AF18" i="71"/>
  <c r="AE41" i="71"/>
  <c r="AE33" i="71"/>
  <c r="E33" i="71" s="1"/>
  <c r="AE42" i="71"/>
  <c r="AE34" i="71"/>
  <c r="AE43" i="71"/>
  <c r="AE35" i="71"/>
  <c r="AE36" i="71"/>
  <c r="AE37" i="71"/>
  <c r="AE38" i="71"/>
  <c r="AE39" i="71"/>
  <c r="AE40" i="71"/>
  <c r="AE43" i="72"/>
  <c r="AE42" i="72"/>
  <c r="AE41" i="72"/>
  <c r="AE40" i="72"/>
  <c r="AE39" i="72"/>
  <c r="AE38" i="72"/>
  <c r="AE37" i="72"/>
  <c r="AE36" i="72"/>
  <c r="AE35" i="72"/>
  <c r="AE34" i="72"/>
  <c r="AE33" i="72"/>
  <c r="E33" i="72" s="1"/>
  <c r="AF18" i="72"/>
  <c r="AD44" i="72"/>
  <c r="AD48" i="72" s="1"/>
  <c r="AC49" i="72"/>
  <c r="AC51" i="72" s="1"/>
  <c r="AC50" i="72"/>
  <c r="AC22" i="72"/>
  <c r="AC50" i="86" l="1"/>
  <c r="AC54" i="86" s="1"/>
  <c r="AC55" i="86" s="1"/>
  <c r="AB59" i="86"/>
  <c r="AC49" i="86"/>
  <c r="AC51" i="86" s="1"/>
  <c r="AC56" i="86" s="1"/>
  <c r="AC58" i="86" s="1"/>
  <c r="AE53" i="86"/>
  <c r="AB51" i="80"/>
  <c r="AB56" i="80" s="1"/>
  <c r="AD51" i="77"/>
  <c r="AD56" i="77" s="1"/>
  <c r="AB51" i="76"/>
  <c r="AB56" i="76" s="1"/>
  <c r="AD51" i="81"/>
  <c r="AD56" i="81" s="1"/>
  <c r="AD51" i="83"/>
  <c r="AD56" i="83" s="1"/>
  <c r="AC22" i="86"/>
  <c r="AG43" i="86"/>
  <c r="AG42" i="86"/>
  <c r="AG41" i="86"/>
  <c r="AG40" i="86"/>
  <c r="AG39" i="86"/>
  <c r="AG38" i="86"/>
  <c r="AG37" i="86"/>
  <c r="AG36" i="86"/>
  <c r="AG35" i="86"/>
  <c r="E35" i="86" s="1"/>
  <c r="AH18" i="86"/>
  <c r="AF44" i="86"/>
  <c r="AF48" i="86" s="1"/>
  <c r="Y18" i="82"/>
  <c r="Y14" i="53"/>
  <c r="Y11" i="54"/>
  <c r="Z8" i="42"/>
  <c r="AB59" i="75"/>
  <c r="AC49" i="80"/>
  <c r="AB59" i="80"/>
  <c r="Z15" i="82" s="1"/>
  <c r="AC50" i="80"/>
  <c r="AC55" i="80" s="1"/>
  <c r="AC22" i="80"/>
  <c r="AA7" i="42"/>
  <c r="AC59" i="72"/>
  <c r="AC50" i="84"/>
  <c r="AC55" i="84" s="1"/>
  <c r="AC22" i="84"/>
  <c r="AC49" i="84"/>
  <c r="AC51" i="84" s="1"/>
  <c r="AC56" i="84" s="1"/>
  <c r="AB59" i="84"/>
  <c r="Z17" i="82" s="1"/>
  <c r="Z9" i="54"/>
  <c r="Z12" i="53"/>
  <c r="AG43" i="84"/>
  <c r="AG42" i="84"/>
  <c r="AG41" i="84"/>
  <c r="AG40" i="84"/>
  <c r="AG39" i="84"/>
  <c r="AG38" i="84"/>
  <c r="AG37" i="84"/>
  <c r="AG36" i="84"/>
  <c r="AG35" i="84"/>
  <c r="E35" i="84" s="1"/>
  <c r="AH18" i="84"/>
  <c r="AF44" i="84"/>
  <c r="AF48" i="84" s="1"/>
  <c r="AG43" i="83"/>
  <c r="AG42" i="83"/>
  <c r="AG41" i="83"/>
  <c r="AG40" i="83"/>
  <c r="AG39" i="83"/>
  <c r="AG38" i="83"/>
  <c r="AG37" i="83"/>
  <c r="AG36" i="83"/>
  <c r="AG35" i="83"/>
  <c r="E35" i="83" s="1"/>
  <c r="AH18" i="83"/>
  <c r="AF44" i="83"/>
  <c r="AF48" i="83" s="1"/>
  <c r="AE49" i="83"/>
  <c r="AD59" i="83"/>
  <c r="AB16" i="82" s="1"/>
  <c r="AE50" i="83"/>
  <c r="AE55" i="83" s="1"/>
  <c r="AE22" i="83"/>
  <c r="AE49" i="81"/>
  <c r="AD59" i="81"/>
  <c r="AB14" i="82" s="1"/>
  <c r="AE22" i="81"/>
  <c r="AE50" i="81"/>
  <c r="AE55" i="81" s="1"/>
  <c r="AF44" i="81"/>
  <c r="AF48" i="81" s="1"/>
  <c r="AH18" i="81"/>
  <c r="AG43" i="81"/>
  <c r="AG42" i="81"/>
  <c r="AG41" i="81"/>
  <c r="AG40" i="81"/>
  <c r="AG39" i="81"/>
  <c r="AG38" i="81"/>
  <c r="AG37" i="81"/>
  <c r="AG36" i="81"/>
  <c r="AG35" i="81"/>
  <c r="E35" i="81" s="1"/>
  <c r="AF44" i="80"/>
  <c r="AF48" i="80" s="1"/>
  <c r="AG43" i="80"/>
  <c r="AG42" i="80"/>
  <c r="AG41" i="80"/>
  <c r="AG40" i="80"/>
  <c r="AG39" i="80"/>
  <c r="AG38" i="80"/>
  <c r="AG37" i="80"/>
  <c r="AG36" i="80"/>
  <c r="AG35" i="80"/>
  <c r="E35" i="80" s="1"/>
  <c r="AH18" i="80"/>
  <c r="AE49" i="77"/>
  <c r="AE50" i="77"/>
  <c r="AE55" i="77" s="1"/>
  <c r="AE22" i="77"/>
  <c r="AE59" i="77" s="1"/>
  <c r="AC10" i="54" s="1"/>
  <c r="AF44" i="77"/>
  <c r="AF48" i="77" s="1"/>
  <c r="AH18" i="77"/>
  <c r="AG43" i="77"/>
  <c r="AG42" i="77"/>
  <c r="AG41" i="77"/>
  <c r="AG40" i="77"/>
  <c r="AG39" i="77"/>
  <c r="AG38" i="77"/>
  <c r="AG37" i="77"/>
  <c r="AG36" i="77"/>
  <c r="AG35" i="77"/>
  <c r="E35" i="77" s="1"/>
  <c r="AF42" i="76"/>
  <c r="AF38" i="76"/>
  <c r="AF34" i="76"/>
  <c r="E34" i="76" s="1"/>
  <c r="AG18" i="76"/>
  <c r="AF43" i="76"/>
  <c r="AF39" i="76"/>
  <c r="AF35" i="76"/>
  <c r="AF40" i="76"/>
  <c r="AF36" i="76"/>
  <c r="AF41" i="76"/>
  <c r="AF37" i="76"/>
  <c r="AE44" i="76"/>
  <c r="AE48" i="76" s="1"/>
  <c r="AC50" i="76"/>
  <c r="AC55" i="76" s="1"/>
  <c r="AC49" i="76"/>
  <c r="AC22" i="76"/>
  <c r="AC59" i="76" s="1"/>
  <c r="AA13" i="53" s="1"/>
  <c r="AG43" i="75"/>
  <c r="AG42" i="75"/>
  <c r="AG41" i="75"/>
  <c r="AG40" i="75"/>
  <c r="AG39" i="75"/>
  <c r="AG38" i="75"/>
  <c r="AG37" i="75"/>
  <c r="AG36" i="75"/>
  <c r="AG35" i="75"/>
  <c r="E35" i="75" s="1"/>
  <c r="AH18" i="75"/>
  <c r="AC50" i="75"/>
  <c r="AC49" i="75"/>
  <c r="AC22" i="75"/>
  <c r="AF44" i="75"/>
  <c r="AF48" i="75" s="1"/>
  <c r="AE44" i="74"/>
  <c r="AE48" i="74" s="1"/>
  <c r="AD50" i="74"/>
  <c r="AD49" i="74"/>
  <c r="AD51" i="74" s="1"/>
  <c r="AD22" i="74"/>
  <c r="AD59" i="74" s="1"/>
  <c r="AF43" i="74"/>
  <c r="AF42" i="74"/>
  <c r="AF41" i="74"/>
  <c r="AF40" i="74"/>
  <c r="AF39" i="74"/>
  <c r="AF38" i="74"/>
  <c r="AF37" i="74"/>
  <c r="AF36" i="74"/>
  <c r="AF35" i="74"/>
  <c r="AF34" i="74"/>
  <c r="E34" i="74" s="1"/>
  <c r="AG18" i="74"/>
  <c r="AE44" i="71"/>
  <c r="AE48" i="71" s="1"/>
  <c r="AG18" i="71"/>
  <c r="AF42" i="71"/>
  <c r="AF34" i="71"/>
  <c r="E34" i="71" s="1"/>
  <c r="AF43" i="71"/>
  <c r="AF35" i="71"/>
  <c r="AF36" i="71"/>
  <c r="AF37" i="71"/>
  <c r="AF38" i="71"/>
  <c r="AF40" i="71"/>
  <c r="AF39" i="71"/>
  <c r="AF41" i="71"/>
  <c r="AE44" i="72"/>
  <c r="AE48" i="72" s="1"/>
  <c r="AF37" i="72"/>
  <c r="AF35" i="72"/>
  <c r="AF34" i="72"/>
  <c r="E34" i="72" s="1"/>
  <c r="AF40" i="72"/>
  <c r="AF38" i="72"/>
  <c r="AF43" i="72"/>
  <c r="AF39" i="72"/>
  <c r="AF36" i="72"/>
  <c r="AG18" i="72"/>
  <c r="AF42" i="72"/>
  <c r="AF41" i="72"/>
  <c r="AD49" i="72"/>
  <c r="AD51" i="72" s="1"/>
  <c r="AD50" i="72"/>
  <c r="AD22" i="72"/>
  <c r="AD50" i="86" l="1"/>
  <c r="AD54" i="86" s="1"/>
  <c r="AD55" i="86" s="1"/>
  <c r="AC59" i="86"/>
  <c r="AD49" i="86"/>
  <c r="AD51" i="86" s="1"/>
  <c r="AF53" i="86"/>
  <c r="AC51" i="75"/>
  <c r="AF56" i="81"/>
  <c r="AE51" i="83"/>
  <c r="AE56" i="83" s="1"/>
  <c r="AC51" i="76"/>
  <c r="AC56" i="76" s="1"/>
  <c r="AC51" i="80"/>
  <c r="AC56" i="80" s="1"/>
  <c r="AE51" i="77"/>
  <c r="AE56" i="77" s="1"/>
  <c r="AE51" i="81"/>
  <c r="AE56" i="81" s="1"/>
  <c r="AD22" i="86"/>
  <c r="AH43" i="86"/>
  <c r="AH42" i="86"/>
  <c r="AH41" i="86"/>
  <c r="AH40" i="86"/>
  <c r="AH39" i="86"/>
  <c r="AH38" i="86"/>
  <c r="AH37" i="86"/>
  <c r="AH36" i="86"/>
  <c r="E36" i="86" s="1"/>
  <c r="AI18" i="86"/>
  <c r="AG44" i="86"/>
  <c r="AG48" i="86" s="1"/>
  <c r="AG53" i="86" s="1"/>
  <c r="Z18" i="82"/>
  <c r="Z14" i="53"/>
  <c r="Z11" i="54"/>
  <c r="AD49" i="84"/>
  <c r="AD51" i="84" s="1"/>
  <c r="AD56" i="84" s="1"/>
  <c r="AC59" i="84"/>
  <c r="AA17" i="82" s="1"/>
  <c r="AD22" i="84"/>
  <c r="AD50" i="84"/>
  <c r="AD55" i="84" s="1"/>
  <c r="AD49" i="80"/>
  <c r="AD50" i="80"/>
  <c r="AD55" i="80" s="1"/>
  <c r="AD22" i="80"/>
  <c r="AC59" i="80"/>
  <c r="AA15" i="82" s="1"/>
  <c r="AA12" i="53"/>
  <c r="AA9" i="54"/>
  <c r="AA8" i="42"/>
  <c r="AC59" i="75"/>
  <c r="AD59" i="72"/>
  <c r="AB7" i="42"/>
  <c r="AH43" i="84"/>
  <c r="AH42" i="84"/>
  <c r="AH41" i="84"/>
  <c r="AH40" i="84"/>
  <c r="AH39" i="84"/>
  <c r="AH38" i="84"/>
  <c r="AH37" i="84"/>
  <c r="AH36" i="84"/>
  <c r="E36" i="84" s="1"/>
  <c r="AI18" i="84"/>
  <c r="AG44" i="84"/>
  <c r="AG48" i="84" s="1"/>
  <c r="AH43" i="83"/>
  <c r="AH42" i="83"/>
  <c r="AH41" i="83"/>
  <c r="AH40" i="83"/>
  <c r="AH39" i="83"/>
  <c r="AH38" i="83"/>
  <c r="AH37" i="83"/>
  <c r="AH36" i="83"/>
  <c r="E36" i="83" s="1"/>
  <c r="AI18" i="83"/>
  <c r="AG44" i="83"/>
  <c r="AG48" i="83" s="1"/>
  <c r="AE59" i="83"/>
  <c r="AC16" i="82" s="1"/>
  <c r="AF50" i="83"/>
  <c r="AF55" i="83" s="1"/>
  <c r="AF22" i="83"/>
  <c r="AF49" i="83"/>
  <c r="AE59" i="81"/>
  <c r="AC14" i="82" s="1"/>
  <c r="AF49" i="81"/>
  <c r="AF51" i="81" s="1"/>
  <c r="AF50" i="81"/>
  <c r="AF55" i="81" s="1"/>
  <c r="AF22" i="81"/>
  <c r="AG44" i="81"/>
  <c r="AG48" i="81" s="1"/>
  <c r="AH43" i="81"/>
  <c r="AH42" i="81"/>
  <c r="AH41" i="81"/>
  <c r="AH40" i="81"/>
  <c r="AH39" i="81"/>
  <c r="AH38" i="81"/>
  <c r="AH37" i="81"/>
  <c r="AH36" i="81"/>
  <c r="E36" i="81" s="1"/>
  <c r="AI18" i="81"/>
  <c r="AG44" i="80"/>
  <c r="AG48" i="80" s="1"/>
  <c r="AH43" i="80"/>
  <c r="AH42" i="80"/>
  <c r="AH41" i="80"/>
  <c r="AH40" i="80"/>
  <c r="AH39" i="80"/>
  <c r="AH38" i="80"/>
  <c r="AH37" i="80"/>
  <c r="AH36" i="80"/>
  <c r="E36" i="80" s="1"/>
  <c r="AI18" i="80"/>
  <c r="AG44" i="77"/>
  <c r="AG48" i="77" s="1"/>
  <c r="AH43" i="77"/>
  <c r="AH42" i="77"/>
  <c r="AH41" i="77"/>
  <c r="AH40" i="77"/>
  <c r="AH39" i="77"/>
  <c r="AH38" i="77"/>
  <c r="AH37" i="77"/>
  <c r="AH36" i="77"/>
  <c r="E36" i="77" s="1"/>
  <c r="AI18" i="77"/>
  <c r="AF50" i="77"/>
  <c r="AF55" i="77" s="1"/>
  <c r="AF22" i="77"/>
  <c r="AF59" i="77" s="1"/>
  <c r="AD10" i="54" s="1"/>
  <c r="AF49" i="77"/>
  <c r="AG43" i="76"/>
  <c r="AG39" i="76"/>
  <c r="AG35" i="76"/>
  <c r="E35" i="76" s="1"/>
  <c r="AG41" i="76"/>
  <c r="AG40" i="76"/>
  <c r="AG36" i="76"/>
  <c r="AG42" i="76"/>
  <c r="AG38" i="76"/>
  <c r="AH18" i="76"/>
  <c r="AG37" i="76"/>
  <c r="AF44" i="76"/>
  <c r="AF48" i="76" s="1"/>
  <c r="AD50" i="76"/>
  <c r="AD55" i="76" s="1"/>
  <c r="AD49" i="76"/>
  <c r="AD22" i="76"/>
  <c r="AD59" i="76" s="1"/>
  <c r="AB13" i="53" s="1"/>
  <c r="AH43" i="75"/>
  <c r="AH42" i="75"/>
  <c r="AH41" i="75"/>
  <c r="AH40" i="75"/>
  <c r="AH39" i="75"/>
  <c r="AH38" i="75"/>
  <c r="AH37" i="75"/>
  <c r="AH36" i="75"/>
  <c r="E36" i="75" s="1"/>
  <c r="AI18" i="75"/>
  <c r="AD50" i="75"/>
  <c r="AD49" i="75"/>
  <c r="AD51" i="75" s="1"/>
  <c r="AD22" i="75"/>
  <c r="AG44" i="75"/>
  <c r="AG48" i="75" s="1"/>
  <c r="AF44" i="74"/>
  <c r="AF48" i="74" s="1"/>
  <c r="AE50" i="74"/>
  <c r="AE22" i="74"/>
  <c r="AE59" i="74" s="1"/>
  <c r="AE49" i="74"/>
  <c r="AE51" i="74" s="1"/>
  <c r="AG43" i="74"/>
  <c r="AG42" i="74"/>
  <c r="AG41" i="74"/>
  <c r="AG40" i="74"/>
  <c r="AG39" i="74"/>
  <c r="AG38" i="74"/>
  <c r="AG37" i="74"/>
  <c r="AG36" i="74"/>
  <c r="AG35" i="74"/>
  <c r="E35" i="74" s="1"/>
  <c r="AH18" i="74"/>
  <c r="AF44" i="71"/>
  <c r="AF48" i="71" s="1"/>
  <c r="AH18" i="71"/>
  <c r="AG43" i="71"/>
  <c r="AG35" i="71"/>
  <c r="E35" i="71" s="1"/>
  <c r="AG36" i="71"/>
  <c r="AG37" i="71"/>
  <c r="AG38" i="71"/>
  <c r="AG41" i="71"/>
  <c r="AG39" i="71"/>
  <c r="AG40" i="71"/>
  <c r="AG42" i="71"/>
  <c r="AE49" i="72"/>
  <c r="AE22" i="72"/>
  <c r="AE50" i="72"/>
  <c r="AF44" i="72"/>
  <c r="AF48" i="72" s="1"/>
  <c r="AG43" i="72"/>
  <c r="AG42" i="72"/>
  <c r="AG41" i="72"/>
  <c r="AG40" i="72"/>
  <c r="AG39" i="72"/>
  <c r="AG38" i="72"/>
  <c r="AG37" i="72"/>
  <c r="AG36" i="72"/>
  <c r="AG35" i="72"/>
  <c r="E35" i="72" s="1"/>
  <c r="AH18" i="72"/>
  <c r="AE50" i="86" l="1"/>
  <c r="AE54" i="86" s="1"/>
  <c r="AE55" i="86" s="1"/>
  <c r="AE49" i="86"/>
  <c r="AE51" i="86" s="1"/>
  <c r="AE56" i="86" s="1"/>
  <c r="AE58" i="86" s="1"/>
  <c r="AD59" i="86"/>
  <c r="AD56" i="86"/>
  <c r="AD58" i="86" s="1"/>
  <c r="AF51" i="77"/>
  <c r="AF56" i="77" s="1"/>
  <c r="AD51" i="80"/>
  <c r="AD56" i="80" s="1"/>
  <c r="AF51" i="83"/>
  <c r="AF56" i="83" s="1"/>
  <c r="AD51" i="76"/>
  <c r="AD56" i="76" s="1"/>
  <c r="AE51" i="72"/>
  <c r="AE22" i="86"/>
  <c r="AH44" i="86"/>
  <c r="AH48" i="86" s="1"/>
  <c r="AH53" i="86" s="1"/>
  <c r="AI43" i="86"/>
  <c r="AI42" i="86"/>
  <c r="AI41" i="86"/>
  <c r="AI40" i="86"/>
  <c r="AI39" i="86"/>
  <c r="AI38" i="86"/>
  <c r="AI37" i="86"/>
  <c r="E37" i="86" s="1"/>
  <c r="AJ18" i="86"/>
  <c r="AC7" i="42"/>
  <c r="AE59" i="72"/>
  <c r="AB8" i="42"/>
  <c r="AD59" i="75"/>
  <c r="AB9" i="54"/>
  <c r="AB12" i="53"/>
  <c r="AA18" i="82"/>
  <c r="AA14" i="53"/>
  <c r="AA11" i="54"/>
  <c r="AE50" i="80"/>
  <c r="AE55" i="80" s="1"/>
  <c r="AE22" i="80"/>
  <c r="AE49" i="80"/>
  <c r="AD59" i="80"/>
  <c r="AB15" i="82" s="1"/>
  <c r="AE49" i="84"/>
  <c r="AD59" i="84"/>
  <c r="AB17" i="82" s="1"/>
  <c r="AE50" i="84"/>
  <c r="AE55" i="84" s="1"/>
  <c r="AE22" i="84"/>
  <c r="AI43" i="84"/>
  <c r="AI42" i="84"/>
  <c r="AI41" i="84"/>
  <c r="AI40" i="84"/>
  <c r="AI39" i="84"/>
  <c r="AI38" i="84"/>
  <c r="AI37" i="84"/>
  <c r="E37" i="84" s="1"/>
  <c r="AJ18" i="84"/>
  <c r="AH44" i="84"/>
  <c r="AH48" i="84" s="1"/>
  <c r="AI41" i="83"/>
  <c r="AI37" i="83"/>
  <c r="E37" i="83" s="1"/>
  <c r="AI42" i="83"/>
  <c r="AI38" i="83"/>
  <c r="AJ18" i="83"/>
  <c r="AI43" i="83"/>
  <c r="AI39" i="83"/>
  <c r="AI40" i="83"/>
  <c r="AH44" i="83"/>
  <c r="AH48" i="83" s="1"/>
  <c r="AF59" i="83"/>
  <c r="AD16" i="82" s="1"/>
  <c r="AG50" i="83"/>
  <c r="AG55" i="83" s="1"/>
  <c r="AG22" i="83"/>
  <c r="AG49" i="83"/>
  <c r="AI39" i="81"/>
  <c r="AJ18" i="81"/>
  <c r="AI41" i="81"/>
  <c r="AI43" i="81"/>
  <c r="AI38" i="81"/>
  <c r="AI40" i="81"/>
  <c r="AI42" i="81"/>
  <c r="AI37" i="81"/>
  <c r="E37" i="81" s="1"/>
  <c r="AF59" i="81"/>
  <c r="AD14" i="82" s="1"/>
  <c r="AG50" i="81"/>
  <c r="AG55" i="81" s="1"/>
  <c r="AG49" i="81"/>
  <c r="AG51" i="81" s="1"/>
  <c r="AG56" i="81" s="1"/>
  <c r="AG22" i="81"/>
  <c r="AH44" i="81"/>
  <c r="AH48" i="81" s="1"/>
  <c r="AH44" i="80"/>
  <c r="AH48" i="80" s="1"/>
  <c r="AI43" i="80"/>
  <c r="AI42" i="80"/>
  <c r="AI41" i="80"/>
  <c r="AI40" i="80"/>
  <c r="AI39" i="80"/>
  <c r="AI38" i="80"/>
  <c r="AI37" i="80"/>
  <c r="E37" i="80" s="1"/>
  <c r="AJ18" i="80"/>
  <c r="AG49" i="77"/>
  <c r="AG50" i="77"/>
  <c r="AG55" i="77" s="1"/>
  <c r="AG22" i="77"/>
  <c r="AG59" i="77" s="1"/>
  <c r="AE10" i="54" s="1"/>
  <c r="AI43" i="77"/>
  <c r="AI42" i="77"/>
  <c r="AI41" i="77"/>
  <c r="AI40" i="77"/>
  <c r="AI39" i="77"/>
  <c r="AI38" i="77"/>
  <c r="AI37" i="77"/>
  <c r="E37" i="77" s="1"/>
  <c r="AJ18" i="77"/>
  <c r="AH44" i="77"/>
  <c r="AH48" i="77" s="1"/>
  <c r="AG44" i="76"/>
  <c r="AG48" i="76" s="1"/>
  <c r="AH43" i="76"/>
  <c r="AH42" i="76"/>
  <c r="AH41" i="76"/>
  <c r="AH40" i="76"/>
  <c r="AH39" i="76"/>
  <c r="AH38" i="76"/>
  <c r="AH37" i="76"/>
  <c r="AH36" i="76"/>
  <c r="E36" i="76" s="1"/>
  <c r="AI18" i="76"/>
  <c r="AE22" i="76"/>
  <c r="AE59" i="76" s="1"/>
  <c r="AC13" i="53" s="1"/>
  <c r="AE49" i="76"/>
  <c r="AE50" i="76"/>
  <c r="AE55" i="76" s="1"/>
  <c r="AI43" i="75"/>
  <c r="AI42" i="75"/>
  <c r="AI41" i="75"/>
  <c r="AI40" i="75"/>
  <c r="AI39" i="75"/>
  <c r="AI38" i="75"/>
  <c r="AI37" i="75"/>
  <c r="E37" i="75" s="1"/>
  <c r="AJ18" i="75"/>
  <c r="AE50" i="75"/>
  <c r="AE22" i="75"/>
  <c r="AE49" i="75"/>
  <c r="AH44" i="75"/>
  <c r="AH48" i="75" s="1"/>
  <c r="AG44" i="74"/>
  <c r="AG48" i="74" s="1"/>
  <c r="AF50" i="74"/>
  <c r="AF49" i="74"/>
  <c r="AF51" i="74" s="1"/>
  <c r="AF22" i="74"/>
  <c r="AF59" i="74" s="1"/>
  <c r="AH43" i="74"/>
  <c r="AH41" i="74"/>
  <c r="AH39" i="74"/>
  <c r="AH37" i="74"/>
  <c r="AH42" i="74"/>
  <c r="AH40" i="74"/>
  <c r="AH38" i="74"/>
  <c r="AH36" i="74"/>
  <c r="E36" i="74" s="1"/>
  <c r="AI18" i="74"/>
  <c r="AG44" i="71"/>
  <c r="AG48" i="71" s="1"/>
  <c r="AI18" i="71"/>
  <c r="AH36" i="71"/>
  <c r="E36" i="71" s="1"/>
  <c r="AH37" i="71"/>
  <c r="AH42" i="71"/>
  <c r="AH38" i="71"/>
  <c r="AH39" i="71"/>
  <c r="AH40" i="71"/>
  <c r="AH41" i="71"/>
  <c r="AH43" i="71"/>
  <c r="AH43" i="72"/>
  <c r="AH42" i="72"/>
  <c r="AH41" i="72"/>
  <c r="AH40" i="72"/>
  <c r="AH39" i="72"/>
  <c r="AH38" i="72"/>
  <c r="AH37" i="72"/>
  <c r="AH36" i="72"/>
  <c r="E36" i="72" s="1"/>
  <c r="AI18" i="72"/>
  <c r="AG44" i="72"/>
  <c r="AG48" i="72" s="1"/>
  <c r="AF49" i="72"/>
  <c r="AF51" i="72" s="1"/>
  <c r="AF50" i="72"/>
  <c r="AF22" i="72"/>
  <c r="AF50" i="86" l="1"/>
  <c r="AF54" i="86" s="1"/>
  <c r="AF55" i="86" s="1"/>
  <c r="AE59" i="86"/>
  <c r="AF49" i="86"/>
  <c r="AF51" i="86" s="1"/>
  <c r="AF56" i="86" s="1"/>
  <c r="AF58" i="86" s="1"/>
  <c r="AE51" i="75"/>
  <c r="AG51" i="77"/>
  <c r="AG56" i="77" s="1"/>
  <c r="AG51" i="83"/>
  <c r="AG56" i="83" s="1"/>
  <c r="AE51" i="76"/>
  <c r="AE56" i="76" s="1"/>
  <c r="AE51" i="84"/>
  <c r="AE56" i="84" s="1"/>
  <c r="AE51" i="80"/>
  <c r="AE56" i="80" s="1"/>
  <c r="AF22" i="86"/>
  <c r="AI44" i="86"/>
  <c r="AI48" i="86" s="1"/>
  <c r="AI53" i="86" s="1"/>
  <c r="AJ43" i="86"/>
  <c r="AJ42" i="86"/>
  <c r="AJ41" i="86"/>
  <c r="AJ40" i="86"/>
  <c r="AJ39" i="86"/>
  <c r="AJ38" i="86"/>
  <c r="E38" i="86" s="1"/>
  <c r="AK18" i="86"/>
  <c r="AF50" i="80"/>
  <c r="AF55" i="80" s="1"/>
  <c r="AF22" i="80"/>
  <c r="AE59" i="80"/>
  <c r="AC15" i="82" s="1"/>
  <c r="AF49" i="80"/>
  <c r="AD7" i="42"/>
  <c r="AF59" i="72"/>
  <c r="AB18" i="82"/>
  <c r="AB14" i="53"/>
  <c r="AB11" i="54"/>
  <c r="AF22" i="84"/>
  <c r="AF49" i="84"/>
  <c r="AE59" i="84"/>
  <c r="AC17" i="82" s="1"/>
  <c r="AF50" i="84"/>
  <c r="AF55" i="84" s="1"/>
  <c r="AC8" i="42"/>
  <c r="AE59" i="75"/>
  <c r="AC9" i="54"/>
  <c r="AC12" i="53"/>
  <c r="AJ43" i="84"/>
  <c r="AJ42" i="84"/>
  <c r="AJ41" i="84"/>
  <c r="AJ40" i="84"/>
  <c r="AJ39" i="84"/>
  <c r="AJ38" i="84"/>
  <c r="E38" i="84" s="1"/>
  <c r="AK18" i="84"/>
  <c r="AI44" i="84"/>
  <c r="AI44" i="83"/>
  <c r="AJ43" i="83"/>
  <c r="AJ42" i="83"/>
  <c r="AJ41" i="83"/>
  <c r="AJ40" i="83"/>
  <c r="AJ39" i="83"/>
  <c r="AJ38" i="83"/>
  <c r="E38" i="83" s="1"/>
  <c r="AK18" i="83"/>
  <c r="AG59" i="83"/>
  <c r="AE16" i="82" s="1"/>
  <c r="AH49" i="83"/>
  <c r="AH22" i="83"/>
  <c r="AH50" i="83"/>
  <c r="AH55" i="83" s="1"/>
  <c r="AI44" i="81"/>
  <c r="AG59" i="81"/>
  <c r="AE14" i="82" s="1"/>
  <c r="AH49" i="81"/>
  <c r="AH50" i="81"/>
  <c r="AH55" i="81" s="1"/>
  <c r="AH22" i="81"/>
  <c r="AJ43" i="81"/>
  <c r="AJ42" i="81"/>
  <c r="AJ41" i="81"/>
  <c r="AJ40" i="81"/>
  <c r="AJ39" i="81"/>
  <c r="AJ38" i="81"/>
  <c r="E38" i="81" s="1"/>
  <c r="AK18" i="81"/>
  <c r="AI44" i="80"/>
  <c r="AJ43" i="80"/>
  <c r="AJ42" i="80"/>
  <c r="AJ41" i="80"/>
  <c r="AJ40" i="80"/>
  <c r="AJ39" i="80"/>
  <c r="AJ38" i="80"/>
  <c r="E38" i="80" s="1"/>
  <c r="AK18" i="80"/>
  <c r="AJ43" i="77"/>
  <c r="AJ42" i="77"/>
  <c r="AJ41" i="77"/>
  <c r="AJ40" i="77"/>
  <c r="AJ39" i="77"/>
  <c r="AJ38" i="77"/>
  <c r="E38" i="77" s="1"/>
  <c r="AK18" i="77"/>
  <c r="AH49" i="77"/>
  <c r="AH50" i="77"/>
  <c r="AH55" i="77" s="1"/>
  <c r="AH22" i="77"/>
  <c r="AH59" i="77" s="1"/>
  <c r="AF10" i="54" s="1"/>
  <c r="AI44" i="77"/>
  <c r="AF49" i="76"/>
  <c r="AF50" i="76"/>
  <c r="AF55" i="76" s="1"/>
  <c r="AF22" i="76"/>
  <c r="AF59" i="76" s="1"/>
  <c r="AD13" i="53" s="1"/>
  <c r="AI43" i="76"/>
  <c r="AI42" i="76"/>
  <c r="AI41" i="76"/>
  <c r="AI40" i="76"/>
  <c r="AI39" i="76"/>
  <c r="AI38" i="76"/>
  <c r="AI37" i="76"/>
  <c r="E37" i="76" s="1"/>
  <c r="AJ18" i="76"/>
  <c r="AH44" i="76"/>
  <c r="AH48" i="76" s="1"/>
  <c r="AI44" i="75"/>
  <c r="AF50" i="75"/>
  <c r="AF49" i="75"/>
  <c r="AF22" i="75"/>
  <c r="AJ43" i="75"/>
  <c r="AJ41" i="75"/>
  <c r="AJ39" i="75"/>
  <c r="AJ42" i="75"/>
  <c r="AJ40" i="75"/>
  <c r="AJ38" i="75"/>
  <c r="E38" i="75" s="1"/>
  <c r="AK18" i="75"/>
  <c r="AI43" i="74"/>
  <c r="AI42" i="74"/>
  <c r="AI41" i="74"/>
  <c r="AI40" i="74"/>
  <c r="AI39" i="74"/>
  <c r="AI38" i="74"/>
  <c r="AI37" i="74"/>
  <c r="E37" i="74" s="1"/>
  <c r="AJ18" i="74"/>
  <c r="AG49" i="74"/>
  <c r="AG50" i="74"/>
  <c r="AG22" i="74"/>
  <c r="AG59" i="74" s="1"/>
  <c r="AH44" i="74"/>
  <c r="AH48" i="74" s="1"/>
  <c r="AH44" i="71"/>
  <c r="AH48" i="71" s="1"/>
  <c r="AJ18" i="71"/>
  <c r="AI37" i="71"/>
  <c r="E37" i="71" s="1"/>
  <c r="AI38" i="71"/>
  <c r="AI39" i="71"/>
  <c r="AI40" i="71"/>
  <c r="AI41" i="71"/>
  <c r="AI43" i="71"/>
  <c r="AI42" i="71"/>
  <c r="AH44" i="72"/>
  <c r="AH48" i="72" s="1"/>
  <c r="AG50" i="72"/>
  <c r="AG49" i="72"/>
  <c r="AG22" i="72"/>
  <c r="AI43" i="72"/>
  <c r="AI42" i="72"/>
  <c r="AI41" i="72"/>
  <c r="AI40" i="72"/>
  <c r="AI39" i="72"/>
  <c r="AI38" i="72"/>
  <c r="AI37" i="72"/>
  <c r="E37" i="72" s="1"/>
  <c r="AJ18" i="72"/>
  <c r="AF59" i="86" l="1"/>
  <c r="AG49" i="86"/>
  <c r="AG50" i="86"/>
  <c r="AG51" i="74"/>
  <c r="AF51" i="75"/>
  <c r="AF51" i="76"/>
  <c r="AF56" i="76" s="1"/>
  <c r="AH51" i="83"/>
  <c r="AH56" i="83" s="1"/>
  <c r="AH51" i="81"/>
  <c r="AH56" i="81" s="1"/>
  <c r="AH51" i="77"/>
  <c r="AH56" i="77" s="1"/>
  <c r="AF51" i="80"/>
  <c r="AF56" i="80" s="1"/>
  <c r="AF51" i="84"/>
  <c r="AF56" i="84" s="1"/>
  <c r="AG51" i="72"/>
  <c r="AG22" i="86"/>
  <c r="AK43" i="86"/>
  <c r="AK42" i="86"/>
  <c r="AK41" i="86"/>
  <c r="AK40" i="86"/>
  <c r="AK39" i="86"/>
  <c r="E39" i="86" s="1"/>
  <c r="AL18" i="86"/>
  <c r="AJ44" i="86"/>
  <c r="AJ48" i="86" s="1"/>
  <c r="AJ44" i="84"/>
  <c r="AJ48" i="84" s="1"/>
  <c r="AG49" i="84"/>
  <c r="AG51" i="84" s="1"/>
  <c r="AG56" i="84" s="1"/>
  <c r="AG22" i="84"/>
  <c r="AF59" i="84"/>
  <c r="AD17" i="82" s="1"/>
  <c r="AG50" i="84"/>
  <c r="AG55" i="84" s="1"/>
  <c r="AD9" i="54"/>
  <c r="AD12" i="53"/>
  <c r="AD8" i="42"/>
  <c r="AF59" i="75"/>
  <c r="AF59" i="80"/>
  <c r="AD15" i="82" s="1"/>
  <c r="AG50" i="80"/>
  <c r="AG55" i="80" s="1"/>
  <c r="AG22" i="80"/>
  <c r="AG49" i="80"/>
  <c r="AE7" i="42"/>
  <c r="AG59" i="72"/>
  <c r="AC18" i="82"/>
  <c r="AC14" i="53"/>
  <c r="AC11" i="54"/>
  <c r="AJ44" i="83"/>
  <c r="AJ48" i="83" s="1"/>
  <c r="AK43" i="84"/>
  <c r="AK42" i="84"/>
  <c r="AK41" i="84"/>
  <c r="AK40" i="84"/>
  <c r="AK39" i="84"/>
  <c r="E39" i="84" s="1"/>
  <c r="AL18" i="84"/>
  <c r="AI48" i="84"/>
  <c r="AI50" i="83"/>
  <c r="AI49" i="83"/>
  <c r="AH59" i="83"/>
  <c r="AF16" i="82" s="1"/>
  <c r="AI22" i="83"/>
  <c r="AK42" i="83"/>
  <c r="AK43" i="83"/>
  <c r="AK39" i="83"/>
  <c r="E39" i="83" s="1"/>
  <c r="AL18" i="83"/>
  <c r="AK41" i="83"/>
  <c r="AK40" i="83"/>
  <c r="AI48" i="83"/>
  <c r="AI50" i="81"/>
  <c r="AH59" i="81"/>
  <c r="AF14" i="82" s="1"/>
  <c r="AI22" i="81"/>
  <c r="AI49" i="81"/>
  <c r="AL18" i="81"/>
  <c r="AK43" i="81"/>
  <c r="AK42" i="81"/>
  <c r="AK41" i="81"/>
  <c r="AK40" i="81"/>
  <c r="AK39" i="81"/>
  <c r="E39" i="81" s="1"/>
  <c r="AJ44" i="81"/>
  <c r="AJ48" i="81" s="1"/>
  <c r="AI48" i="81"/>
  <c r="AK43" i="80"/>
  <c r="AK42" i="80"/>
  <c r="AK41" i="80"/>
  <c r="AK40" i="80"/>
  <c r="AK39" i="80"/>
  <c r="E39" i="80" s="1"/>
  <c r="AL18" i="80"/>
  <c r="AJ44" i="80"/>
  <c r="AJ48" i="80" s="1"/>
  <c r="AI48" i="80"/>
  <c r="AK43" i="77"/>
  <c r="AK42" i="77"/>
  <c r="AK41" i="77"/>
  <c r="AK40" i="77"/>
  <c r="AK39" i="77"/>
  <c r="E39" i="77" s="1"/>
  <c r="AL18" i="77"/>
  <c r="AJ44" i="77"/>
  <c r="AJ48" i="77" s="1"/>
  <c r="AI48" i="77"/>
  <c r="AI50" i="77"/>
  <c r="AI49" i="77"/>
  <c r="AI22" i="77"/>
  <c r="AI59" i="77" s="1"/>
  <c r="AG10" i="54" s="1"/>
  <c r="AJ43" i="76"/>
  <c r="AJ39" i="76"/>
  <c r="AJ40" i="76"/>
  <c r="AJ41" i="76"/>
  <c r="AK18" i="76"/>
  <c r="AJ42" i="76"/>
  <c r="AJ38" i="76"/>
  <c r="E38" i="76" s="1"/>
  <c r="AG49" i="76"/>
  <c r="AG50" i="76"/>
  <c r="AG55" i="76" s="1"/>
  <c r="AG22" i="76"/>
  <c r="AG59" i="76" s="1"/>
  <c r="AE13" i="53" s="1"/>
  <c r="AI44" i="76"/>
  <c r="AG49" i="75"/>
  <c r="AG51" i="75" s="1"/>
  <c r="AG50" i="75"/>
  <c r="AG22" i="75"/>
  <c r="AJ44" i="75"/>
  <c r="AJ48" i="75" s="1"/>
  <c r="AK43" i="75"/>
  <c r="AK42" i="75"/>
  <c r="AK41" i="75"/>
  <c r="AK40" i="75"/>
  <c r="AK39" i="75"/>
  <c r="E39" i="75" s="1"/>
  <c r="AL18" i="75"/>
  <c r="AI48" i="75"/>
  <c r="AI44" i="74"/>
  <c r="AJ42" i="74"/>
  <c r="AJ40" i="74"/>
  <c r="AJ38" i="74"/>
  <c r="E38" i="74" s="1"/>
  <c r="AK18" i="74"/>
  <c r="AJ43" i="74"/>
  <c r="AJ41" i="74"/>
  <c r="AJ39" i="74"/>
  <c r="AH49" i="74"/>
  <c r="AH50" i="74"/>
  <c r="AH22" i="74"/>
  <c r="AH59" i="74" s="1"/>
  <c r="AI44" i="71"/>
  <c r="AI48" i="71" s="1"/>
  <c r="AK18" i="71"/>
  <c r="AJ38" i="71"/>
  <c r="E38" i="71" s="1"/>
  <c r="AJ39" i="71"/>
  <c r="AJ40" i="71"/>
  <c r="AJ41" i="71"/>
  <c r="AJ42" i="71"/>
  <c r="AJ43" i="71"/>
  <c r="AJ43" i="72"/>
  <c r="AJ42" i="72"/>
  <c r="AJ41" i="72"/>
  <c r="AJ40" i="72"/>
  <c r="AJ39" i="72"/>
  <c r="AJ38" i="72"/>
  <c r="E38" i="72" s="1"/>
  <c r="AK18" i="72"/>
  <c r="AH50" i="72"/>
  <c r="AH49" i="72"/>
  <c r="AH51" i="72" s="1"/>
  <c r="AH22" i="72"/>
  <c r="AI44" i="72"/>
  <c r="AG59" i="86" l="1"/>
  <c r="AH49" i="86"/>
  <c r="AH51" i="86" s="1"/>
  <c r="AH56" i="86" s="1"/>
  <c r="AH58" i="86" s="1"/>
  <c r="AH50" i="86"/>
  <c r="AH54" i="86" s="1"/>
  <c r="AH55" i="86" s="1"/>
  <c r="AG51" i="86"/>
  <c r="AG54" i="86"/>
  <c r="AG55" i="86" s="1"/>
  <c r="AG56" i="86" s="1"/>
  <c r="AG58" i="86" s="1"/>
  <c r="AJ53" i="86"/>
  <c r="AH51" i="74"/>
  <c r="AI56" i="83"/>
  <c r="AI51" i="81"/>
  <c r="AI56" i="81" s="1"/>
  <c r="AG51" i="76"/>
  <c r="AG56" i="76" s="1"/>
  <c r="AI51" i="77"/>
  <c r="AI51" i="83"/>
  <c r="AG51" i="80"/>
  <c r="AG56" i="80" s="1"/>
  <c r="AI55" i="77"/>
  <c r="AI56" i="77" s="1"/>
  <c r="AI55" i="81"/>
  <c r="AI55" i="83"/>
  <c r="AH22" i="86"/>
  <c r="AK44" i="86"/>
  <c r="AK48" i="86" s="1"/>
  <c r="AK53" i="86" s="1"/>
  <c r="AL43" i="86"/>
  <c r="AL41" i="86"/>
  <c r="AM18" i="86"/>
  <c r="AL42" i="86"/>
  <c r="AL40" i="86"/>
  <c r="E40" i="86" s="1"/>
  <c r="AH50" i="84"/>
  <c r="AH55" i="84" s="1"/>
  <c r="AH49" i="84"/>
  <c r="AH51" i="84" s="1"/>
  <c r="AH56" i="84" s="1"/>
  <c r="AH22" i="84"/>
  <c r="AG59" i="84"/>
  <c r="AE17" i="82" s="1"/>
  <c r="AE8" i="42"/>
  <c r="AG59" i="75"/>
  <c r="AE9" i="54"/>
  <c r="AE12" i="53"/>
  <c r="AG59" i="80"/>
  <c r="AE15" i="82" s="1"/>
  <c r="AH49" i="80"/>
  <c r="AH50" i="80"/>
  <c r="AH55" i="80" s="1"/>
  <c r="AH22" i="80"/>
  <c r="AD18" i="82"/>
  <c r="AD14" i="53"/>
  <c r="AD11" i="54"/>
  <c r="AK44" i="80"/>
  <c r="AK48" i="80" s="1"/>
  <c r="AH59" i="72"/>
  <c r="AF7" i="42"/>
  <c r="AK44" i="84"/>
  <c r="AK48" i="84" s="1"/>
  <c r="AL43" i="84"/>
  <c r="AL41" i="84"/>
  <c r="AL42" i="84"/>
  <c r="AL40" i="84"/>
  <c r="E40" i="84" s="1"/>
  <c r="AM18" i="84"/>
  <c r="AL42" i="83"/>
  <c r="AL43" i="83"/>
  <c r="AM18" i="83"/>
  <c r="AL40" i="83"/>
  <c r="E40" i="83" s="1"/>
  <c r="AL41" i="83"/>
  <c r="AJ49" i="83"/>
  <c r="AI59" i="83"/>
  <c r="AG16" i="82" s="1"/>
  <c r="AJ50" i="83"/>
  <c r="AJ55" i="83" s="1"/>
  <c r="AJ22" i="83"/>
  <c r="AK44" i="83"/>
  <c r="AK48" i="83" s="1"/>
  <c r="AL43" i="81"/>
  <c r="AL42" i="81"/>
  <c r="AL41" i="81"/>
  <c r="AL40" i="81"/>
  <c r="E40" i="81" s="1"/>
  <c r="AM18" i="81"/>
  <c r="AI59" i="81"/>
  <c r="AG14" i="82" s="1"/>
  <c r="AJ22" i="81"/>
  <c r="AJ50" i="81"/>
  <c r="AJ55" i="81" s="1"/>
  <c r="AJ49" i="81"/>
  <c r="AJ51" i="81" s="1"/>
  <c r="AJ56" i="81" s="1"/>
  <c r="AK44" i="81"/>
  <c r="AK48" i="81" s="1"/>
  <c r="AL43" i="80"/>
  <c r="AL41" i="80"/>
  <c r="AM18" i="80"/>
  <c r="AL42" i="80"/>
  <c r="AL40" i="80"/>
  <c r="E40" i="80" s="1"/>
  <c r="AK44" i="77"/>
  <c r="AK48" i="77" s="1"/>
  <c r="AJ49" i="77"/>
  <c r="AJ50" i="77"/>
  <c r="AJ55" i="77" s="1"/>
  <c r="AJ22" i="77"/>
  <c r="AJ59" i="77" s="1"/>
  <c r="AH10" i="54" s="1"/>
  <c r="AL43" i="77"/>
  <c r="AL42" i="77"/>
  <c r="AL41" i="77"/>
  <c r="AL40" i="77"/>
  <c r="E40" i="77" s="1"/>
  <c r="AM18" i="77"/>
  <c r="AJ44" i="76"/>
  <c r="AJ48" i="76" s="1"/>
  <c r="AK43" i="76"/>
  <c r="AK42" i="76"/>
  <c r="AK41" i="76"/>
  <c r="AK40" i="76"/>
  <c r="AK39" i="76"/>
  <c r="E39" i="76" s="1"/>
  <c r="AL18" i="76"/>
  <c r="AI48" i="76"/>
  <c r="AH49" i="76"/>
  <c r="AH22" i="76"/>
  <c r="AH59" i="76" s="1"/>
  <c r="AF13" i="53" s="1"/>
  <c r="AH50" i="76"/>
  <c r="AH55" i="76" s="1"/>
  <c r="AH49" i="75"/>
  <c r="AH51" i="75" s="1"/>
  <c r="AH50" i="75"/>
  <c r="AH22" i="75"/>
  <c r="AL43" i="75"/>
  <c r="AL42" i="75"/>
  <c r="AL41" i="75"/>
  <c r="AL40" i="75"/>
  <c r="E40" i="75" s="1"/>
  <c r="AM18" i="75"/>
  <c r="AK44" i="75"/>
  <c r="AK48" i="75" s="1"/>
  <c r="AJ44" i="74"/>
  <c r="AJ48" i="74" s="1"/>
  <c r="AK43" i="74"/>
  <c r="AK42" i="74"/>
  <c r="AK41" i="74"/>
  <c r="AK40" i="74"/>
  <c r="AK39" i="74"/>
  <c r="E39" i="74" s="1"/>
  <c r="AL18" i="74"/>
  <c r="AI49" i="74"/>
  <c r="AI22" i="74"/>
  <c r="AI59" i="74" s="1"/>
  <c r="AI50" i="74"/>
  <c r="AI48" i="74"/>
  <c r="AJ44" i="71"/>
  <c r="AJ48" i="71" s="1"/>
  <c r="AL18" i="71"/>
  <c r="AK39" i="71"/>
  <c r="E39" i="71" s="1"/>
  <c r="AK40" i="71"/>
  <c r="AK41" i="71"/>
  <c r="AK42" i="71"/>
  <c r="AK43" i="71"/>
  <c r="AI50" i="72"/>
  <c r="AI22" i="72"/>
  <c r="AI49" i="72"/>
  <c r="AI51" i="72" s="1"/>
  <c r="AK43" i="72"/>
  <c r="AK42" i="72"/>
  <c r="AK41" i="72"/>
  <c r="AK40" i="72"/>
  <c r="AK39" i="72"/>
  <c r="E39" i="72" s="1"/>
  <c r="AL18" i="72"/>
  <c r="AJ44" i="72"/>
  <c r="AJ48" i="72" s="1"/>
  <c r="AI48" i="72"/>
  <c r="AI49" i="86" l="1"/>
  <c r="AI50" i="86"/>
  <c r="AH59" i="86"/>
  <c r="AI51" i="74"/>
  <c r="AH51" i="80"/>
  <c r="AH56" i="80" s="1"/>
  <c r="AJ51" i="83"/>
  <c r="AJ56" i="83" s="1"/>
  <c r="AJ51" i="77"/>
  <c r="AJ56" i="77" s="1"/>
  <c r="AH51" i="76"/>
  <c r="AH56" i="76" s="1"/>
  <c r="AI22" i="86"/>
  <c r="AL44" i="86"/>
  <c r="AL48" i="86" s="1"/>
  <c r="AN18" i="86"/>
  <c r="AM41" i="86"/>
  <c r="E41" i="86" s="1"/>
  <c r="AM42" i="86"/>
  <c r="AM43" i="86"/>
  <c r="AF8" i="42"/>
  <c r="AH59" i="75"/>
  <c r="AF9" i="54"/>
  <c r="AF12" i="53"/>
  <c r="AI49" i="84"/>
  <c r="AH59" i="84"/>
  <c r="AF17" i="82" s="1"/>
  <c r="AI22" i="84"/>
  <c r="AI50" i="84"/>
  <c r="AI55" i="84" s="1"/>
  <c r="AI22" i="80"/>
  <c r="AI49" i="80"/>
  <c r="AI50" i="80"/>
  <c r="AI55" i="80" s="1"/>
  <c r="AH59" i="80"/>
  <c r="AF15" i="82" s="1"/>
  <c r="AE18" i="82"/>
  <c r="AE11" i="54"/>
  <c r="AE14" i="53"/>
  <c r="AG7" i="42"/>
  <c r="AI59" i="72"/>
  <c r="AM42" i="84"/>
  <c r="AM41" i="84"/>
  <c r="E41" i="84" s="1"/>
  <c r="AN18" i="84"/>
  <c r="AM43" i="84"/>
  <c r="AL44" i="84"/>
  <c r="AL48" i="84" s="1"/>
  <c r="AK49" i="83"/>
  <c r="AJ59" i="83"/>
  <c r="AH16" i="82" s="1"/>
  <c r="AK50" i="83"/>
  <c r="AK55" i="83" s="1"/>
  <c r="AK22" i="83"/>
  <c r="AL44" i="83"/>
  <c r="AL48" i="83" s="1"/>
  <c r="AM43" i="83"/>
  <c r="AM42" i="83"/>
  <c r="AM41" i="83"/>
  <c r="E41" i="83" s="1"/>
  <c r="AN18" i="83"/>
  <c r="AM43" i="81"/>
  <c r="AM42" i="81"/>
  <c r="AM41" i="81"/>
  <c r="E41" i="81" s="1"/>
  <c r="AN18" i="81"/>
  <c r="AL44" i="81"/>
  <c r="AL48" i="81" s="1"/>
  <c r="AK49" i="81"/>
  <c r="AK50" i="81"/>
  <c r="AK55" i="81" s="1"/>
  <c r="AJ59" i="81"/>
  <c r="AH14" i="82" s="1"/>
  <c r="AK22" i="81"/>
  <c r="AN18" i="80"/>
  <c r="AM42" i="80"/>
  <c r="AM43" i="80"/>
  <c r="AM41" i="80"/>
  <c r="E41" i="80" s="1"/>
  <c r="AL44" i="80"/>
  <c r="AL48" i="80" s="1"/>
  <c r="AK44" i="74"/>
  <c r="AK48" i="74" s="1"/>
  <c r="AK44" i="72"/>
  <c r="AK48" i="72" s="1"/>
  <c r="AM43" i="77"/>
  <c r="AM42" i="77"/>
  <c r="AM41" i="77"/>
  <c r="E41" i="77" s="1"/>
  <c r="AN18" i="77"/>
  <c r="AL44" i="77"/>
  <c r="AL48" i="77" s="1"/>
  <c r="AK50" i="77"/>
  <c r="AK55" i="77" s="1"/>
  <c r="AK49" i="77"/>
  <c r="AK22" i="77"/>
  <c r="AK59" i="77" s="1"/>
  <c r="AI10" i="54" s="1"/>
  <c r="AK44" i="76"/>
  <c r="AK48" i="76" s="1"/>
  <c r="AL43" i="76"/>
  <c r="AL42" i="76"/>
  <c r="AL41" i="76"/>
  <c r="AL40" i="76"/>
  <c r="E40" i="76" s="1"/>
  <c r="AM18" i="76"/>
  <c r="AI22" i="76"/>
  <c r="AI59" i="76" s="1"/>
  <c r="AG13" i="53" s="1"/>
  <c r="AI50" i="76"/>
  <c r="AI55" i="76" s="1"/>
  <c r="AI49" i="76"/>
  <c r="AI49" i="75"/>
  <c r="AI51" i="75" s="1"/>
  <c r="AI22" i="75"/>
  <c r="AI50" i="75"/>
  <c r="AM43" i="75"/>
  <c r="AM42" i="75"/>
  <c r="AM41" i="75"/>
  <c r="E41" i="75" s="1"/>
  <c r="AN18" i="75"/>
  <c r="AL44" i="75"/>
  <c r="AL48" i="75" s="1"/>
  <c r="AL43" i="74"/>
  <c r="AL42" i="74"/>
  <c r="AL41" i="74"/>
  <c r="AL40" i="74"/>
  <c r="E40" i="74" s="1"/>
  <c r="AM18" i="74"/>
  <c r="AJ49" i="74"/>
  <c r="AJ51" i="74" s="1"/>
  <c r="AJ50" i="74"/>
  <c r="AJ22" i="74"/>
  <c r="AJ59" i="74" s="1"/>
  <c r="AK44" i="71"/>
  <c r="AK48" i="71" s="1"/>
  <c r="AM18" i="71"/>
  <c r="AL40" i="71"/>
  <c r="E40" i="71" s="1"/>
  <c r="AL41" i="71"/>
  <c r="AL42" i="71"/>
  <c r="AL43" i="71"/>
  <c r="AL43" i="72"/>
  <c r="AL42" i="72"/>
  <c r="AL41" i="72"/>
  <c r="AL40" i="72"/>
  <c r="E40" i="72" s="1"/>
  <c r="AM18" i="72"/>
  <c r="AJ50" i="72"/>
  <c r="AJ49" i="72"/>
  <c r="AJ22" i="72"/>
  <c r="AJ59" i="72" s="1"/>
  <c r="AJ50" i="86" l="1"/>
  <c r="AJ54" i="86" s="1"/>
  <c r="AJ55" i="86" s="1"/>
  <c r="AJ49" i="86"/>
  <c r="AJ51" i="86" s="1"/>
  <c r="AJ56" i="86" s="1"/>
  <c r="AJ58" i="86" s="1"/>
  <c r="AI59" i="86"/>
  <c r="AI51" i="86"/>
  <c r="AI54" i="86"/>
  <c r="AI55" i="86" s="1"/>
  <c r="AI56" i="86" s="1"/>
  <c r="AI58" i="86" s="1"/>
  <c r="AL53" i="86"/>
  <c r="AI51" i="76"/>
  <c r="AI56" i="76" s="1"/>
  <c r="AI51" i="84"/>
  <c r="AI56" i="84" s="1"/>
  <c r="AK51" i="77"/>
  <c r="AK56" i="77" s="1"/>
  <c r="AK51" i="83"/>
  <c r="AK56" i="83" s="1"/>
  <c r="AK51" i="81"/>
  <c r="AK56" i="81" s="1"/>
  <c r="AI51" i="80"/>
  <c r="AI56" i="80" s="1"/>
  <c r="AJ51" i="72"/>
  <c r="AJ22" i="86"/>
  <c r="AM44" i="86"/>
  <c r="AM48" i="86" s="1"/>
  <c r="AN43" i="86"/>
  <c r="AN42" i="86"/>
  <c r="E42" i="86" s="1"/>
  <c r="AO18" i="86"/>
  <c r="AO43" i="86" s="1"/>
  <c r="E43" i="86" s="1"/>
  <c r="AM44" i="81"/>
  <c r="AM48" i="81" s="1"/>
  <c r="AG12" i="53"/>
  <c r="AG9" i="54"/>
  <c r="AG8" i="42"/>
  <c r="AI59" i="75"/>
  <c r="AH12" i="53"/>
  <c r="AH9" i="54"/>
  <c r="AM44" i="75"/>
  <c r="AM48" i="75" s="1"/>
  <c r="AM44" i="80"/>
  <c r="AM48" i="80" s="1"/>
  <c r="AM44" i="83"/>
  <c r="AM48" i="83" s="1"/>
  <c r="AI59" i="80"/>
  <c r="AG15" i="82" s="1"/>
  <c r="AJ50" i="80"/>
  <c r="AJ55" i="80" s="1"/>
  <c r="AJ49" i="80"/>
  <c r="AJ51" i="80" s="1"/>
  <c r="AJ56" i="80" s="1"/>
  <c r="AJ22" i="80"/>
  <c r="AJ49" i="84"/>
  <c r="AI59" i="84"/>
  <c r="AG17" i="82" s="1"/>
  <c r="AJ22" i="84"/>
  <c r="AJ50" i="84"/>
  <c r="AJ55" i="84" s="1"/>
  <c r="AF14" i="53"/>
  <c r="AF18" i="82"/>
  <c r="AF11" i="54"/>
  <c r="AN43" i="84"/>
  <c r="AN42" i="84"/>
  <c r="E42" i="84" s="1"/>
  <c r="AO18" i="84"/>
  <c r="AO43" i="84" s="1"/>
  <c r="AM44" i="84"/>
  <c r="AM48" i="84" s="1"/>
  <c r="AN43" i="83"/>
  <c r="AN42" i="83"/>
  <c r="E42" i="83" s="1"/>
  <c r="AO18" i="83"/>
  <c r="AO43" i="83" s="1"/>
  <c r="AK59" i="83"/>
  <c r="AI16" i="82" s="1"/>
  <c r="AL50" i="83"/>
  <c r="AL55" i="83" s="1"/>
  <c r="AL49" i="83"/>
  <c r="AL22" i="83"/>
  <c r="AN43" i="81"/>
  <c r="AN42" i="81"/>
  <c r="E42" i="81" s="1"/>
  <c r="AO18" i="81"/>
  <c r="AO43" i="81" s="1"/>
  <c r="AL50" i="81"/>
  <c r="AL55" i="81" s="1"/>
  <c r="AK59" i="81"/>
  <c r="AI14" i="82" s="1"/>
  <c r="AL22" i="81"/>
  <c r="AL49" i="81"/>
  <c r="AN43" i="80"/>
  <c r="AN42" i="80"/>
  <c r="E42" i="80" s="1"/>
  <c r="AO18" i="80"/>
  <c r="AO43" i="80" s="1"/>
  <c r="AL44" i="74"/>
  <c r="AL48" i="74" s="1"/>
  <c r="AL50" i="77"/>
  <c r="AL55" i="77" s="1"/>
  <c r="AL49" i="77"/>
  <c r="AL51" i="77" s="1"/>
  <c r="AL56" i="77" s="1"/>
  <c r="AL22" i="77"/>
  <c r="AL59" i="77" s="1"/>
  <c r="AJ10" i="54" s="1"/>
  <c r="AN43" i="77"/>
  <c r="AN42" i="77"/>
  <c r="E42" i="77" s="1"/>
  <c r="AO18" i="77"/>
  <c r="AO43" i="77" s="1"/>
  <c r="AM44" i="77"/>
  <c r="AM48" i="77" s="1"/>
  <c r="AL44" i="76"/>
  <c r="AL48" i="76" s="1"/>
  <c r="AJ50" i="76"/>
  <c r="AJ55" i="76" s="1"/>
  <c r="AJ22" i="76"/>
  <c r="AJ59" i="76" s="1"/>
  <c r="AH13" i="53" s="1"/>
  <c r="AJ49" i="76"/>
  <c r="AM43" i="76"/>
  <c r="AM42" i="76"/>
  <c r="AM41" i="76"/>
  <c r="E41" i="76" s="1"/>
  <c r="AN18" i="76"/>
  <c r="AJ49" i="75"/>
  <c r="AJ50" i="75"/>
  <c r="AJ22" i="75"/>
  <c r="AJ59" i="75" s="1"/>
  <c r="AN43" i="75"/>
  <c r="AN42" i="75"/>
  <c r="E42" i="75" s="1"/>
  <c r="AO18" i="75"/>
  <c r="AO43" i="75" s="1"/>
  <c r="AK22" i="74"/>
  <c r="AK59" i="74" s="1"/>
  <c r="AK50" i="74"/>
  <c r="AK49" i="74"/>
  <c r="AK51" i="74" s="1"/>
  <c r="AM43" i="74"/>
  <c r="AM42" i="74"/>
  <c r="AM41" i="74"/>
  <c r="E41" i="74" s="1"/>
  <c r="AN18" i="74"/>
  <c r="AN18" i="71"/>
  <c r="AM41" i="71"/>
  <c r="E41" i="71" s="1"/>
  <c r="AM42" i="71"/>
  <c r="AM43" i="71"/>
  <c r="AL44" i="71"/>
  <c r="AL48" i="71" s="1"/>
  <c r="AL44" i="72"/>
  <c r="AL48" i="72" s="1"/>
  <c r="AK49" i="72"/>
  <c r="AK50" i="72"/>
  <c r="AK22" i="72"/>
  <c r="AK59" i="72" s="1"/>
  <c r="AM43" i="72"/>
  <c r="AM42" i="72"/>
  <c r="AM41" i="72"/>
  <c r="E41" i="72" s="1"/>
  <c r="AN18" i="72"/>
  <c r="AM53" i="86" l="1"/>
  <c r="AK50" i="86"/>
  <c r="AK54" i="86" s="1"/>
  <c r="AK55" i="86" s="1"/>
  <c r="AK56" i="86" s="1"/>
  <c r="AK58" i="86" s="1"/>
  <c r="AJ59" i="86"/>
  <c r="AK49" i="86"/>
  <c r="AK51" i="86" s="1"/>
  <c r="AJ51" i="75"/>
  <c r="AO44" i="75"/>
  <c r="E43" i="75"/>
  <c r="AJ51" i="76"/>
  <c r="AJ56" i="76" s="1"/>
  <c r="AL51" i="81"/>
  <c r="AL56" i="81" s="1"/>
  <c r="AL51" i="83"/>
  <c r="AL56" i="83" s="1"/>
  <c r="AJ51" i="84"/>
  <c r="AJ56" i="84" s="1"/>
  <c r="AO44" i="77"/>
  <c r="E43" i="77"/>
  <c r="AK51" i="72"/>
  <c r="AO44" i="84"/>
  <c r="E43" i="84"/>
  <c r="AO44" i="81"/>
  <c r="E43" i="81"/>
  <c r="AO44" i="80"/>
  <c r="E43" i="80"/>
  <c r="AO44" i="83"/>
  <c r="E43" i="83"/>
  <c r="AK22" i="86"/>
  <c r="AN44" i="86"/>
  <c r="AN48" i="86" s="1"/>
  <c r="AO44" i="86"/>
  <c r="AO48" i="86" s="1"/>
  <c r="AG18" i="82"/>
  <c r="AG11" i="54"/>
  <c r="AG14" i="53"/>
  <c r="AJ59" i="80"/>
  <c r="AH15" i="82" s="1"/>
  <c r="AK49" i="80"/>
  <c r="AK50" i="80"/>
  <c r="AK55" i="80" s="1"/>
  <c r="AK22" i="80"/>
  <c r="AK49" i="84"/>
  <c r="AJ59" i="84"/>
  <c r="AH17" i="82" s="1"/>
  <c r="AK50" i="84"/>
  <c r="AK55" i="84" s="1"/>
  <c r="AK22" i="84"/>
  <c r="AN44" i="83"/>
  <c r="AN48" i="83" s="1"/>
  <c r="AH18" i="82"/>
  <c r="AH14" i="53"/>
  <c r="AH11" i="54"/>
  <c r="AI9" i="54"/>
  <c r="AI12" i="53"/>
  <c r="AM44" i="72"/>
  <c r="AM48" i="72" s="1"/>
  <c r="AM44" i="74"/>
  <c r="AM48" i="74" s="1"/>
  <c r="AN44" i="84"/>
  <c r="AN48" i="84" s="1"/>
  <c r="AM49" i="83"/>
  <c r="AL59" i="83"/>
  <c r="AJ16" i="82" s="1"/>
  <c r="AM50" i="83"/>
  <c r="AM55" i="83" s="1"/>
  <c r="AM22" i="83"/>
  <c r="AN44" i="81"/>
  <c r="AN48" i="81" s="1"/>
  <c r="AM49" i="81"/>
  <c r="AL59" i="81"/>
  <c r="AJ14" i="82" s="1"/>
  <c r="AM22" i="81"/>
  <c r="AM50" i="81"/>
  <c r="AM55" i="81" s="1"/>
  <c r="AN44" i="80"/>
  <c r="AN48" i="80" s="1"/>
  <c r="AN44" i="77"/>
  <c r="AN48" i="77" s="1"/>
  <c r="AM49" i="77"/>
  <c r="AM22" i="77"/>
  <c r="AM59" i="77" s="1"/>
  <c r="AK10" i="54" s="1"/>
  <c r="AM50" i="77"/>
  <c r="AM55" i="77" s="1"/>
  <c r="AM44" i="76"/>
  <c r="AM48" i="76" s="1"/>
  <c r="AK50" i="76"/>
  <c r="AK55" i="76" s="1"/>
  <c r="AK49" i="76"/>
  <c r="AK22" i="76"/>
  <c r="AK59" i="76" s="1"/>
  <c r="AI13" i="53" s="1"/>
  <c r="AO18" i="76"/>
  <c r="AO43" i="76" s="1"/>
  <c r="AN43" i="76"/>
  <c r="AN42" i="76"/>
  <c r="E42" i="76" s="1"/>
  <c r="AK22" i="75"/>
  <c r="AK59" i="75" s="1"/>
  <c r="AK50" i="75"/>
  <c r="AK49" i="75"/>
  <c r="AK51" i="75" s="1"/>
  <c r="AN44" i="75"/>
  <c r="AN48" i="75" s="1"/>
  <c r="AL50" i="74"/>
  <c r="AL49" i="74"/>
  <c r="AL22" i="74"/>
  <c r="AL59" i="74" s="1"/>
  <c r="AN43" i="74"/>
  <c r="AN42" i="74"/>
  <c r="E42" i="74" s="1"/>
  <c r="AO18" i="74"/>
  <c r="AO43" i="74" s="1"/>
  <c r="AM44" i="71"/>
  <c r="AM48" i="71" s="1"/>
  <c r="AO18" i="71"/>
  <c r="AO43" i="71" s="1"/>
  <c r="AN42" i="71"/>
  <c r="E42" i="71" s="1"/>
  <c r="AN43" i="71"/>
  <c r="AO18" i="72"/>
  <c r="AO43" i="72" s="1"/>
  <c r="AN43" i="72"/>
  <c r="AN42" i="72"/>
  <c r="E42" i="72" s="1"/>
  <c r="AL49" i="72"/>
  <c r="AL51" i="72" s="1"/>
  <c r="AL50" i="72"/>
  <c r="AL22" i="72"/>
  <c r="AL59" i="72" s="1"/>
  <c r="AN53" i="86" l="1"/>
  <c r="AO53" i="86"/>
  <c r="E53" i="86" s="1"/>
  <c r="E48" i="86"/>
  <c r="AL50" i="86"/>
  <c r="AL54" i="86" s="1"/>
  <c r="AL55" i="86" s="1"/>
  <c r="AK59" i="86"/>
  <c r="AL49" i="86"/>
  <c r="AL51" i="86" s="1"/>
  <c r="AL56" i="86" s="1"/>
  <c r="AL58" i="86" s="1"/>
  <c r="AL51" i="74"/>
  <c r="AO44" i="74"/>
  <c r="E43" i="74"/>
  <c r="AO48" i="75"/>
  <c r="E48" i="75" s="1"/>
  <c r="E44" i="75"/>
  <c r="AK51" i="84"/>
  <c r="AK56" i="84" s="1"/>
  <c r="AK51" i="80"/>
  <c r="AK56" i="80" s="1"/>
  <c r="AM51" i="83"/>
  <c r="AM56" i="83" s="1"/>
  <c r="AM51" i="77"/>
  <c r="AM56" i="77" s="1"/>
  <c r="AM51" i="81"/>
  <c r="AM56" i="81" s="1"/>
  <c r="AK51" i="76"/>
  <c r="AK56" i="76" s="1"/>
  <c r="AO44" i="71"/>
  <c r="AO48" i="71" s="1"/>
  <c r="E43" i="71"/>
  <c r="AO48" i="77"/>
  <c r="E44" i="77"/>
  <c r="AO44" i="76"/>
  <c r="E43" i="76"/>
  <c r="AO48" i="81"/>
  <c r="E44" i="81"/>
  <c r="AO48" i="83"/>
  <c r="E44" i="83"/>
  <c r="AO48" i="84"/>
  <c r="E44" i="84"/>
  <c r="AO48" i="80"/>
  <c r="E44" i="80"/>
  <c r="AO44" i="72"/>
  <c r="E43" i="72"/>
  <c r="AL22" i="86"/>
  <c r="E44" i="86"/>
  <c r="AL49" i="84"/>
  <c r="AK59" i="84"/>
  <c r="AI17" i="82" s="1"/>
  <c r="AL50" i="84"/>
  <c r="AL55" i="84" s="1"/>
  <c r="AL22" i="84"/>
  <c r="AN44" i="76"/>
  <c r="AN48" i="76" s="1"/>
  <c r="AI18" i="82"/>
  <c r="AI14" i="53"/>
  <c r="AI11" i="54"/>
  <c r="AJ9" i="54"/>
  <c r="AJ12" i="53"/>
  <c r="AN44" i="74"/>
  <c r="AN48" i="74" s="1"/>
  <c r="AL22" i="80"/>
  <c r="AL49" i="80"/>
  <c r="AK59" i="80"/>
  <c r="AI15" i="82" s="1"/>
  <c r="AL50" i="80"/>
  <c r="AL55" i="80" s="1"/>
  <c r="AM59" i="83"/>
  <c r="AK16" i="82" s="1"/>
  <c r="AN50" i="83"/>
  <c r="AN55" i="83" s="1"/>
  <c r="AN49" i="83"/>
  <c r="AN22" i="83"/>
  <c r="AM59" i="81"/>
  <c r="AK14" i="82" s="1"/>
  <c r="AN50" i="81"/>
  <c r="AN55" i="81" s="1"/>
  <c r="AN49" i="81"/>
  <c r="AN22" i="81"/>
  <c r="AN44" i="71"/>
  <c r="AN48" i="71" s="1"/>
  <c r="AN50" i="77"/>
  <c r="AN55" i="77" s="1"/>
  <c r="AN49" i="77"/>
  <c r="AN22" i="77"/>
  <c r="AN59" i="77" s="1"/>
  <c r="AL10" i="54" s="1"/>
  <c r="AL50" i="76"/>
  <c r="AL55" i="76" s="1"/>
  <c r="AL49" i="76"/>
  <c r="AL51" i="76" s="1"/>
  <c r="AL56" i="76" s="1"/>
  <c r="AL22" i="76"/>
  <c r="AL59" i="76" s="1"/>
  <c r="AJ13" i="53" s="1"/>
  <c r="AL50" i="75"/>
  <c r="AL49" i="75"/>
  <c r="AL51" i="75" s="1"/>
  <c r="AL22" i="75"/>
  <c r="AL59" i="75" s="1"/>
  <c r="AM50" i="74"/>
  <c r="AM22" i="74"/>
  <c r="AM59" i="74" s="1"/>
  <c r="AM49" i="74"/>
  <c r="AM51" i="74" s="1"/>
  <c r="AN44" i="72"/>
  <c r="AN48" i="72" s="1"/>
  <c r="AM49" i="72"/>
  <c r="AM51" i="72" s="1"/>
  <c r="AM22" i="72"/>
  <c r="AM59" i="72" s="1"/>
  <c r="AM50" i="72"/>
  <c r="AM50" i="86" l="1"/>
  <c r="AM54" i="86" s="1"/>
  <c r="AM55" i="86" s="1"/>
  <c r="AL59" i="86"/>
  <c r="AM49" i="86"/>
  <c r="AM51" i="86" s="1"/>
  <c r="AM56" i="86" s="1"/>
  <c r="AM58" i="86" s="1"/>
  <c r="AO48" i="74"/>
  <c r="E48" i="74" s="1"/>
  <c r="E44" i="74"/>
  <c r="AN51" i="81"/>
  <c r="AN56" i="81" s="1"/>
  <c r="AN51" i="77"/>
  <c r="AN56" i="77" s="1"/>
  <c r="AN51" i="83"/>
  <c r="AN56" i="83" s="1"/>
  <c r="AL51" i="84"/>
  <c r="AL56" i="84" s="1"/>
  <c r="AL51" i="80"/>
  <c r="AL56" i="80" s="1"/>
  <c r="AO48" i="76"/>
  <c r="E44" i="76"/>
  <c r="E48" i="77"/>
  <c r="E48" i="84"/>
  <c r="E48" i="83"/>
  <c r="E48" i="80"/>
  <c r="E48" i="81"/>
  <c r="AO48" i="72"/>
  <c r="E48" i="72" s="1"/>
  <c r="E44" i="72"/>
  <c r="AM22" i="86"/>
  <c r="AL59" i="84"/>
  <c r="AJ17" i="82" s="1"/>
  <c r="AM50" i="84"/>
  <c r="AM55" i="84" s="1"/>
  <c r="AM22" i="84"/>
  <c r="AM49" i="84"/>
  <c r="AL59" i="80"/>
  <c r="AJ15" i="82" s="1"/>
  <c r="AM50" i="80"/>
  <c r="AM55" i="80" s="1"/>
  <c r="AM22" i="80"/>
  <c r="AM49" i="80"/>
  <c r="AJ18" i="82"/>
  <c r="AJ14" i="53"/>
  <c r="AJ11" i="54"/>
  <c r="AK9" i="54"/>
  <c r="AK12" i="53"/>
  <c r="AN59" i="83"/>
  <c r="AL16" i="82" s="1"/>
  <c r="AO50" i="83"/>
  <c r="E50" i="83" s="1"/>
  <c r="AO49" i="83"/>
  <c r="AO22" i="83"/>
  <c r="AO59" i="83" s="1"/>
  <c r="AM16" i="82" s="1"/>
  <c r="AN59" i="81"/>
  <c r="AL14" i="82" s="1"/>
  <c r="AO50" i="81"/>
  <c r="E50" i="81" s="1"/>
  <c r="AO49" i="81"/>
  <c r="AO22" i="81"/>
  <c r="AO59" i="81" s="1"/>
  <c r="AM14" i="82" s="1"/>
  <c r="AO49" i="77"/>
  <c r="AO50" i="77"/>
  <c r="E50" i="77" s="1"/>
  <c r="AO22" i="77"/>
  <c r="AO59" i="77" s="1"/>
  <c r="AM10" i="54" s="1"/>
  <c r="AM22" i="76"/>
  <c r="AM59" i="76" s="1"/>
  <c r="AK13" i="53" s="1"/>
  <c r="AM50" i="76"/>
  <c r="AM55" i="76" s="1"/>
  <c r="AM49" i="76"/>
  <c r="AM51" i="76" s="1"/>
  <c r="AM56" i="76" s="1"/>
  <c r="AM50" i="75"/>
  <c r="AM22" i="75"/>
  <c r="AM59" i="75" s="1"/>
  <c r="AM49" i="75"/>
  <c r="AM51" i="75" s="1"/>
  <c r="AN50" i="74"/>
  <c r="AN49" i="74"/>
  <c r="AN51" i="74" s="1"/>
  <c r="AN22" i="74"/>
  <c r="AN59" i="74" s="1"/>
  <c r="AN49" i="72"/>
  <c r="AN50" i="72"/>
  <c r="AN22" i="72"/>
  <c r="AN59" i="72" s="1"/>
  <c r="AN50" i="86" l="1"/>
  <c r="AN54" i="86" s="1"/>
  <c r="AN55" i="86" s="1"/>
  <c r="AM59" i="86"/>
  <c r="AN49" i="86"/>
  <c r="AN51" i="86" s="1"/>
  <c r="AN56" i="86" s="1"/>
  <c r="AN58" i="86" s="1"/>
  <c r="AM51" i="84"/>
  <c r="AM56" i="84" s="1"/>
  <c r="E49" i="81"/>
  <c r="AO51" i="81"/>
  <c r="E49" i="83"/>
  <c r="AO51" i="83"/>
  <c r="AO56" i="83" s="1"/>
  <c r="AM51" i="80"/>
  <c r="AM56" i="80" s="1"/>
  <c r="E49" i="77"/>
  <c r="AO51" i="77"/>
  <c r="AO56" i="77" s="1"/>
  <c r="AO55" i="77"/>
  <c r="E55" i="77" s="1"/>
  <c r="E48" i="76"/>
  <c r="AN51" i="72"/>
  <c r="AO55" i="83"/>
  <c r="E55" i="83" s="1"/>
  <c r="AO55" i="81"/>
  <c r="E55" i="81" s="1"/>
  <c r="AN22" i="86"/>
  <c r="AN49" i="84"/>
  <c r="AM59" i="84"/>
  <c r="AK17" i="82" s="1"/>
  <c r="AN50" i="84"/>
  <c r="AN55" i="84" s="1"/>
  <c r="AN22" i="84"/>
  <c r="AN49" i="80"/>
  <c r="AM59" i="80"/>
  <c r="AK15" i="82" s="1"/>
  <c r="AN50" i="80"/>
  <c r="AN55" i="80" s="1"/>
  <c r="AN22" i="80"/>
  <c r="AL9" i="54"/>
  <c r="AL12" i="53"/>
  <c r="AK18" i="82"/>
  <c r="AK14" i="53"/>
  <c r="AK11" i="54"/>
  <c r="AN49" i="76"/>
  <c r="AN22" i="76"/>
  <c r="AN59" i="76" s="1"/>
  <c r="AL13" i="53" s="1"/>
  <c r="AN50" i="76"/>
  <c r="AN55" i="76" s="1"/>
  <c r="AN50" i="75"/>
  <c r="AN49" i="75"/>
  <c r="AN51" i="75" s="1"/>
  <c r="AN22" i="75"/>
  <c r="AN59" i="75" s="1"/>
  <c r="AL18" i="82" s="1"/>
  <c r="AO49" i="74"/>
  <c r="AO22" i="74"/>
  <c r="AO59" i="74" s="1"/>
  <c r="AO50" i="74"/>
  <c r="AO22" i="72"/>
  <c r="AO59" i="72" s="1"/>
  <c r="AO50" i="72"/>
  <c r="AO49" i="72"/>
  <c r="AN59" i="86" l="1"/>
  <c r="AO49" i="86"/>
  <c r="E49" i="86" s="1"/>
  <c r="AO50" i="86"/>
  <c r="E49" i="74"/>
  <c r="AO51" i="74"/>
  <c r="E55" i="74"/>
  <c r="E50" i="74"/>
  <c r="AO56" i="81"/>
  <c r="AN51" i="84"/>
  <c r="AN56" i="84" s="1"/>
  <c r="AN51" i="80"/>
  <c r="AN56" i="80" s="1"/>
  <c r="AN51" i="76"/>
  <c r="AN56" i="76" s="1"/>
  <c r="E49" i="72"/>
  <c r="AO51" i="72"/>
  <c r="E55" i="72"/>
  <c r="E50" i="72"/>
  <c r="AO22" i="86"/>
  <c r="AO59" i="86" s="1"/>
  <c r="AM9" i="54"/>
  <c r="AM12" i="53"/>
  <c r="AN59" i="80"/>
  <c r="AL15" i="82" s="1"/>
  <c r="AO50" i="80"/>
  <c r="AO49" i="80"/>
  <c r="AO22" i="80"/>
  <c r="AO59" i="80" s="1"/>
  <c r="AM15" i="82" s="1"/>
  <c r="AL14" i="53"/>
  <c r="AL11" i="54"/>
  <c r="AN59" i="84"/>
  <c r="AL17" i="82" s="1"/>
  <c r="AO50" i="84"/>
  <c r="AO49" i="84"/>
  <c r="AO22" i="84"/>
  <c r="AO59" i="84" s="1"/>
  <c r="AM17" i="82" s="1"/>
  <c r="AO49" i="76"/>
  <c r="AO50" i="76"/>
  <c r="AO22" i="76"/>
  <c r="AO59" i="76" s="1"/>
  <c r="AM13" i="53" s="1"/>
  <c r="AO49" i="75"/>
  <c r="AO50" i="75"/>
  <c r="AO22" i="75"/>
  <c r="AO59" i="75" s="1"/>
  <c r="AM18" i="82" s="1"/>
  <c r="AO51" i="86" l="1"/>
  <c r="E51" i="86" s="1"/>
  <c r="AO54" i="86"/>
  <c r="E50" i="86"/>
  <c r="E49" i="75"/>
  <c r="AO51" i="75"/>
  <c r="E55" i="75"/>
  <c r="E50" i="75"/>
  <c r="E49" i="84"/>
  <c r="AO51" i="84"/>
  <c r="E49" i="80"/>
  <c r="AO51" i="80"/>
  <c r="E49" i="76"/>
  <c r="AO51" i="76"/>
  <c r="E50" i="76"/>
  <c r="AO55" i="76"/>
  <c r="E55" i="76" s="1"/>
  <c r="E50" i="84"/>
  <c r="AO55" i="84"/>
  <c r="E55" i="84" s="1"/>
  <c r="E50" i="80"/>
  <c r="AO55" i="80"/>
  <c r="E55" i="80" s="1"/>
  <c r="AM11" i="54"/>
  <c r="AM14" i="53"/>
  <c r="AO55" i="86" l="1"/>
  <c r="E54" i="86"/>
  <c r="AO56" i="80"/>
  <c r="AO56" i="76"/>
  <c r="AO56" i="84"/>
  <c r="AO56" i="86" l="1"/>
  <c r="E55" i="86"/>
  <c r="I12" i="54"/>
  <c r="Y12" i="54"/>
  <c r="AG12" i="54"/>
  <c r="K12" i="54"/>
  <c r="J12" i="54"/>
  <c r="R12" i="54"/>
  <c r="Z12" i="54"/>
  <c r="AH12" i="54"/>
  <c r="Q12" i="54"/>
  <c r="AJ12" i="54"/>
  <c r="AD12" i="54"/>
  <c r="AK12" i="54"/>
  <c r="N12" i="54"/>
  <c r="AL12" i="54"/>
  <c r="H12" i="54"/>
  <c r="F12" i="54"/>
  <c r="V12" i="54"/>
  <c r="L12" i="54"/>
  <c r="S12" i="54"/>
  <c r="AA12" i="54"/>
  <c r="AI12" i="54"/>
  <c r="P12" i="54"/>
  <c r="X12" i="54"/>
  <c r="AF12" i="54"/>
  <c r="T12" i="54"/>
  <c r="U12" i="54"/>
  <c r="D12" i="54"/>
  <c r="G12" i="54"/>
  <c r="O12" i="54"/>
  <c r="W12" i="54"/>
  <c r="AE12" i="54"/>
  <c r="AM12" i="54"/>
  <c r="E12" i="54"/>
  <c r="AB12" i="54"/>
  <c r="AC12" i="54"/>
  <c r="M12" i="54"/>
  <c r="D15" i="53"/>
  <c r="D16" i="53"/>
  <c r="AO58" i="86" l="1"/>
  <c r="E58" i="86" s="1"/>
  <c r="E56" i="86"/>
  <c r="J6" i="1"/>
  <c r="K6" i="1" s="1"/>
  <c r="J5" i="1"/>
  <c r="K5" i="1" s="1"/>
  <c r="J4" i="1"/>
  <c r="K4" i="1" s="1"/>
  <c r="K44" i="71" l="1"/>
  <c r="K48" i="71" s="1"/>
  <c r="I44" i="71"/>
  <c r="I48" i="71" s="1"/>
  <c r="V44" i="71"/>
  <c r="V48" i="71" s="1"/>
  <c r="T44" i="71"/>
  <c r="T48" i="71" s="1"/>
  <c r="R44" i="71"/>
  <c r="R48" i="71" s="1"/>
  <c r="P44" i="71"/>
  <c r="P48" i="71" s="1"/>
  <c r="N44" i="71"/>
  <c r="N48" i="71" s="1"/>
  <c r="H44" i="71"/>
  <c r="H48" i="71" s="1"/>
  <c r="Q44" i="71"/>
  <c r="Q48" i="71" s="1"/>
  <c r="U44" i="71"/>
  <c r="U48" i="71" s="1"/>
  <c r="J44" i="71"/>
  <c r="J48" i="71" s="1"/>
  <c r="S44" i="71"/>
  <c r="S48" i="71" s="1"/>
  <c r="O44" i="71"/>
  <c r="O48" i="71" s="1"/>
  <c r="M44" i="71"/>
  <c r="M48" i="71" s="1"/>
  <c r="L44" i="71"/>
  <c r="L48" i="71" s="1"/>
  <c r="G44" i="71"/>
  <c r="G48" i="71" l="1"/>
  <c r="E44" i="71"/>
  <c r="G22" i="71"/>
  <c r="G59" i="71" s="1"/>
  <c r="E11" i="53" s="1"/>
  <c r="E48" i="71" l="1"/>
  <c r="G55" i="71"/>
  <c r="G56" i="71" s="1"/>
  <c r="E15" i="53"/>
  <c r="E16" i="53"/>
  <c r="H22" i="71"/>
  <c r="H59" i="71" s="1"/>
  <c r="F11" i="53" s="1"/>
  <c r="H50" i="71"/>
  <c r="H49" i="71"/>
  <c r="H51" i="71" s="1"/>
  <c r="H55" i="71" l="1"/>
  <c r="H56" i="71" s="1"/>
  <c r="F15" i="53"/>
  <c r="F16" i="53"/>
  <c r="I50" i="71"/>
  <c r="I55" i="71" s="1"/>
  <c r="I22" i="71"/>
  <c r="I59" i="71" s="1"/>
  <c r="G11" i="53" s="1"/>
  <c r="I49" i="71"/>
  <c r="I51" i="71" s="1"/>
  <c r="I56" i="71" s="1"/>
  <c r="G16" i="53" l="1"/>
  <c r="G15" i="53"/>
  <c r="J22" i="71"/>
  <c r="J59" i="71" s="1"/>
  <c r="H11" i="53" s="1"/>
  <c r="J49" i="71"/>
  <c r="J50" i="71"/>
  <c r="J51" i="71" l="1"/>
  <c r="J55" i="71"/>
  <c r="H15" i="53"/>
  <c r="H16" i="53"/>
  <c r="K49" i="71"/>
  <c r="K50" i="71"/>
  <c r="K55" i="71" s="1"/>
  <c r="K22" i="71"/>
  <c r="K59" i="71" s="1"/>
  <c r="I11" i="53" s="1"/>
  <c r="J56" i="71" l="1"/>
  <c r="K51" i="71"/>
  <c r="K56" i="71" s="1"/>
  <c r="I16" i="53"/>
  <c r="I15" i="53"/>
  <c r="L22" i="71"/>
  <c r="L59" i="71" s="1"/>
  <c r="J11" i="53" s="1"/>
  <c r="L49" i="71"/>
  <c r="L50" i="71"/>
  <c r="L55" i="71" s="1"/>
  <c r="L51" i="71" l="1"/>
  <c r="L56" i="71" s="1"/>
  <c r="J15" i="53"/>
  <c r="J16" i="53"/>
  <c r="M50" i="71"/>
  <c r="M55" i="71" s="1"/>
  <c r="M22" i="71"/>
  <c r="M59" i="71" s="1"/>
  <c r="K11" i="53" s="1"/>
  <c r="M49" i="71"/>
  <c r="M51" i="71" l="1"/>
  <c r="M56" i="71" s="1"/>
  <c r="K16" i="53"/>
  <c r="K15" i="53"/>
  <c r="N22" i="71"/>
  <c r="N59" i="71" s="1"/>
  <c r="L11" i="53" s="1"/>
  <c r="N49" i="71"/>
  <c r="N50" i="71"/>
  <c r="N55" i="71" s="1"/>
  <c r="N51" i="71" l="1"/>
  <c r="N56" i="71" s="1"/>
  <c r="L16" i="53"/>
  <c r="L15" i="53"/>
  <c r="O22" i="71"/>
  <c r="O59" i="71" s="1"/>
  <c r="M11" i="53" s="1"/>
  <c r="O50" i="71"/>
  <c r="O55" i="71" s="1"/>
  <c r="O49" i="71"/>
  <c r="O51" i="71" s="1"/>
  <c r="O56" i="71" s="1"/>
  <c r="M15" i="53" l="1"/>
  <c r="M16" i="53"/>
  <c r="P22" i="71"/>
  <c r="P59" i="71" s="1"/>
  <c r="N11" i="53" s="1"/>
  <c r="P50" i="71"/>
  <c r="P55" i="71" s="1"/>
  <c r="P49" i="71"/>
  <c r="P51" i="71" s="1"/>
  <c r="P56" i="71" s="1"/>
  <c r="N16" i="53" l="1"/>
  <c r="N15" i="53"/>
  <c r="Q50" i="71"/>
  <c r="Q55" i="71" s="1"/>
  <c r="Q22" i="71"/>
  <c r="Q59" i="71" s="1"/>
  <c r="O11" i="53" s="1"/>
  <c r="Q49" i="71"/>
  <c r="Q51" i="71" s="1"/>
  <c r="Q56" i="71" s="1"/>
  <c r="O15" i="53" l="1"/>
  <c r="O16" i="53"/>
  <c r="R49" i="71"/>
  <c r="R50" i="71"/>
  <c r="R55" i="71" s="1"/>
  <c r="R22" i="71"/>
  <c r="R59" i="71" s="1"/>
  <c r="P11" i="53" s="1"/>
  <c r="R51" i="71" l="1"/>
  <c r="R56" i="71" s="1"/>
  <c r="P16" i="53"/>
  <c r="P15" i="53"/>
  <c r="S49" i="71"/>
  <c r="S50" i="71"/>
  <c r="S55" i="71" s="1"/>
  <c r="S22" i="71"/>
  <c r="S59" i="71" s="1"/>
  <c r="Q11" i="53" s="1"/>
  <c r="S51" i="71" l="1"/>
  <c r="S56" i="71" s="1"/>
  <c r="Q16" i="53"/>
  <c r="Q15" i="53"/>
  <c r="T50" i="71"/>
  <c r="T55" i="71" s="1"/>
  <c r="T49" i="71"/>
  <c r="T51" i="71" s="1"/>
  <c r="T56" i="71" s="1"/>
  <c r="T22" i="71"/>
  <c r="T59" i="71" s="1"/>
  <c r="R11" i="53" s="1"/>
  <c r="R15" i="53" l="1"/>
  <c r="R16" i="53"/>
  <c r="U22" i="71"/>
  <c r="U59" i="71" s="1"/>
  <c r="S11" i="53" s="1"/>
  <c r="U50" i="71"/>
  <c r="U55" i="71" s="1"/>
  <c r="U49" i="71"/>
  <c r="U51" i="71" s="1"/>
  <c r="U56" i="71" s="1"/>
  <c r="S16" i="53" l="1"/>
  <c r="S15" i="53"/>
  <c r="V49" i="71"/>
  <c r="V22" i="71"/>
  <c r="V59" i="71" s="1"/>
  <c r="T11" i="53" s="1"/>
  <c r="V50" i="71"/>
  <c r="V55" i="71" s="1"/>
  <c r="V51" i="71" l="1"/>
  <c r="V56" i="71" s="1"/>
  <c r="T15" i="53"/>
  <c r="T16" i="53"/>
  <c r="W22" i="71"/>
  <c r="W59" i="71" s="1"/>
  <c r="U11" i="53" s="1"/>
  <c r="W49" i="71"/>
  <c r="W50" i="71"/>
  <c r="W55" i="71" s="1"/>
  <c r="W51" i="71" l="1"/>
  <c r="W56" i="71" s="1"/>
  <c r="U15" i="53"/>
  <c r="U16" i="53"/>
  <c r="X49" i="71"/>
  <c r="X50" i="71"/>
  <c r="X55" i="71" s="1"/>
  <c r="X22" i="71"/>
  <c r="X59" i="71" s="1"/>
  <c r="V11" i="53" s="1"/>
  <c r="X51" i="71" l="1"/>
  <c r="X56" i="71" s="1"/>
  <c r="V15" i="53"/>
  <c r="V16" i="53"/>
  <c r="Y50" i="71"/>
  <c r="Y55" i="71" s="1"/>
  <c r="Y49" i="71"/>
  <c r="Y51" i="71" s="1"/>
  <c r="Y56" i="71" s="1"/>
  <c r="Y22" i="71"/>
  <c r="Y59" i="71" s="1"/>
  <c r="W11" i="53" s="1"/>
  <c r="W15" i="53" l="1"/>
  <c r="W16" i="53"/>
  <c r="Z49" i="71"/>
  <c r="Z22" i="71"/>
  <c r="Z59" i="71" s="1"/>
  <c r="X11" i="53" s="1"/>
  <c r="Z50" i="71"/>
  <c r="Z55" i="71" s="1"/>
  <c r="Z51" i="71" l="1"/>
  <c r="Z56" i="71" s="1"/>
  <c r="X15" i="53"/>
  <c r="X16" i="53"/>
  <c r="AA49" i="71"/>
  <c r="AA22" i="71"/>
  <c r="AA59" i="71" s="1"/>
  <c r="Y11" i="53" s="1"/>
  <c r="AA50" i="71"/>
  <c r="AA55" i="71" s="1"/>
  <c r="AA51" i="71" l="1"/>
  <c r="AA56" i="71" s="1"/>
  <c r="Y15" i="53"/>
  <c r="Y16" i="53"/>
  <c r="AB50" i="71"/>
  <c r="AB55" i="71" s="1"/>
  <c r="AB49" i="71"/>
  <c r="AB22" i="71"/>
  <c r="AB59" i="71" s="1"/>
  <c r="Z11" i="53" s="1"/>
  <c r="AB51" i="71" l="1"/>
  <c r="AB56" i="71" s="1"/>
  <c r="Z15" i="53"/>
  <c r="Z16" i="53"/>
  <c r="AC50" i="71"/>
  <c r="AC55" i="71" s="1"/>
  <c r="AC22" i="71"/>
  <c r="AC59" i="71" s="1"/>
  <c r="AA11" i="53" s="1"/>
  <c r="AC49" i="71"/>
  <c r="AC51" i="71" s="1"/>
  <c r="AC56" i="71" s="1"/>
  <c r="AA15" i="53" l="1"/>
  <c r="AA16" i="53"/>
  <c r="AD22" i="71"/>
  <c r="AD59" i="71" s="1"/>
  <c r="AB11" i="53" s="1"/>
  <c r="AD49" i="71"/>
  <c r="AD50" i="71"/>
  <c r="AD55" i="71" s="1"/>
  <c r="AD51" i="71" l="1"/>
  <c r="AD56" i="71" s="1"/>
  <c r="AE50" i="71"/>
  <c r="AE55" i="71" s="1"/>
  <c r="AE22" i="71"/>
  <c r="AE59" i="71" s="1"/>
  <c r="AC11" i="53" s="1"/>
  <c r="AE49" i="71"/>
  <c r="AE51" i="71" s="1"/>
  <c r="AE56" i="71" s="1"/>
  <c r="AF22" i="71" l="1"/>
  <c r="AF59" i="71" s="1"/>
  <c r="AD11" i="53" s="1"/>
  <c r="AF49" i="71"/>
  <c r="AF50" i="71"/>
  <c r="AF55" i="71" s="1"/>
  <c r="AF51" i="71" l="1"/>
  <c r="AF56" i="71" s="1"/>
  <c r="AG22" i="71"/>
  <c r="AG59" i="71" s="1"/>
  <c r="AE11" i="53" s="1"/>
  <c r="AG50" i="71"/>
  <c r="AG55" i="71" s="1"/>
  <c r="AG49" i="71"/>
  <c r="AG51" i="71" s="1"/>
  <c r="AG56" i="71" s="1"/>
  <c r="AH49" i="71" l="1"/>
  <c r="AH50" i="71"/>
  <c r="AH55" i="71" s="1"/>
  <c r="AH22" i="71"/>
  <c r="AH59" i="71" s="1"/>
  <c r="AF11" i="53" s="1"/>
  <c r="AH51" i="71" l="1"/>
  <c r="AH56" i="71" s="1"/>
  <c r="AI22" i="71"/>
  <c r="AI59" i="71" s="1"/>
  <c r="AG11" i="53" s="1"/>
  <c r="AI49" i="71"/>
  <c r="AI50" i="71"/>
  <c r="AI55" i="71" s="1"/>
  <c r="AI51" i="71" l="1"/>
  <c r="AI56" i="71" s="1"/>
  <c r="AJ22" i="71"/>
  <c r="AJ59" i="71" s="1"/>
  <c r="AH11" i="53" s="1"/>
  <c r="AJ50" i="71"/>
  <c r="AJ55" i="71" s="1"/>
  <c r="AJ49" i="71"/>
  <c r="AJ51" i="71" s="1"/>
  <c r="AJ56" i="71" s="1"/>
  <c r="AK22" i="71" l="1"/>
  <c r="AK59" i="71" s="1"/>
  <c r="AI11" i="53" s="1"/>
  <c r="AK49" i="71"/>
  <c r="AK50" i="71"/>
  <c r="AK55" i="71" s="1"/>
  <c r="AK51" i="71" l="1"/>
  <c r="AK56" i="71" s="1"/>
  <c r="AL22" i="71"/>
  <c r="AL59" i="71" s="1"/>
  <c r="AJ11" i="53" s="1"/>
  <c r="AL50" i="71"/>
  <c r="AL55" i="71" s="1"/>
  <c r="AL49" i="71"/>
  <c r="AL51" i="71" s="1"/>
  <c r="AL56" i="71" s="1"/>
  <c r="AM22" i="71" l="1"/>
  <c r="AM59" i="71" s="1"/>
  <c r="AK11" i="53" s="1"/>
  <c r="AM49" i="71"/>
  <c r="AM50" i="71"/>
  <c r="AM55" i="71" s="1"/>
  <c r="AM51" i="71" l="1"/>
  <c r="AM56" i="71" s="1"/>
  <c r="AN50" i="71"/>
  <c r="AN55" i="71" s="1"/>
  <c r="AN49" i="71"/>
  <c r="AN51" i="71" s="1"/>
  <c r="AN56" i="71" s="1"/>
  <c r="AN22" i="71"/>
  <c r="AN59" i="71" s="1"/>
  <c r="AL11" i="53" s="1"/>
  <c r="AO49" i="71" l="1"/>
  <c r="AO22" i="71"/>
  <c r="AO59" i="71" s="1"/>
  <c r="AM11" i="53" s="1"/>
  <c r="AO50" i="71"/>
  <c r="E49" i="71" l="1"/>
  <c r="AO51" i="71"/>
  <c r="AO55" i="71"/>
  <c r="E55" i="71" s="1"/>
  <c r="E50" i="71"/>
  <c r="AO56" i="71" l="1"/>
  <c r="D14" i="36"/>
  <c r="J14" i="36" l="1"/>
  <c r="F14" i="36"/>
  <c r="H14" i="36"/>
  <c r="L14" i="36"/>
  <c r="N14" i="36"/>
  <c r="G14" i="36"/>
  <c r="M14" i="36"/>
  <c r="I14" i="36"/>
  <c r="E14" i="36"/>
  <c r="K14" i="36"/>
  <c r="D14" i="54" l="1"/>
  <c r="D19" i="53"/>
  <c r="D5" i="53" l="1"/>
  <c r="F58" i="72"/>
  <c r="D4" i="54"/>
  <c r="D4" i="42"/>
  <c r="AF19" i="53"/>
  <c r="H19" i="53"/>
  <c r="AD19" i="53"/>
  <c r="R19" i="53"/>
  <c r="AE19" i="53"/>
  <c r="AG19" i="53"/>
  <c r="L19" i="53"/>
  <c r="S19" i="53"/>
  <c r="AJ14" i="54"/>
  <c r="Z19" i="53"/>
  <c r="V19" i="53"/>
  <c r="I14" i="54"/>
  <c r="AG14" i="54"/>
  <c r="P14" i="54"/>
  <c r="AD14" i="54"/>
  <c r="G19" i="53"/>
  <c r="AC19" i="53"/>
  <c r="AC14" i="54"/>
  <c r="AK19" i="53"/>
  <c r="O14" i="54"/>
  <c r="L14" i="54"/>
  <c r="P19" i="53"/>
  <c r="AH19" i="53"/>
  <c r="S14" i="54"/>
  <c r="M14" i="54"/>
  <c r="I19" i="53"/>
  <c r="AA14" i="54"/>
  <c r="AA19" i="53"/>
  <c r="V14" i="54"/>
  <c r="AH14" i="54"/>
  <c r="X19" i="53"/>
  <c r="E51" i="72"/>
  <c r="AI14" i="54"/>
  <c r="X14" i="54"/>
  <c r="M19" i="53"/>
  <c r="E14" i="54"/>
  <c r="AE14" i="54"/>
  <c r="F14" i="54"/>
  <c r="AJ19" i="53"/>
  <c r="AI19" i="53"/>
  <c r="AK58" i="72"/>
  <c r="AL19" i="53"/>
  <c r="J19" i="53"/>
  <c r="AB19" i="53"/>
  <c r="Z14" i="54"/>
  <c r="T14" i="54"/>
  <c r="H14" i="54"/>
  <c r="AB14" i="54"/>
  <c r="Y19" i="53"/>
  <c r="E19" i="53"/>
  <c r="AF14" i="54"/>
  <c r="J14" i="54"/>
  <c r="N14" i="54"/>
  <c r="T19" i="53"/>
  <c r="Q14" i="54"/>
  <c r="N19" i="53"/>
  <c r="Y14" i="54"/>
  <c r="K14" i="54"/>
  <c r="K19" i="53"/>
  <c r="AL58" i="72"/>
  <c r="N4" i="42"/>
  <c r="V4" i="42"/>
  <c r="K5" i="53"/>
  <c r="AG5" i="53"/>
  <c r="AG26" i="53" s="1"/>
  <c r="AM19" i="53"/>
  <c r="W14" i="54"/>
  <c r="G14" i="54"/>
  <c r="AL14" i="54"/>
  <c r="O19" i="53"/>
  <c r="U14" i="54"/>
  <c r="AA5" i="53"/>
  <c r="AA26" i="53" s="1"/>
  <c r="W19" i="53"/>
  <c r="Q19" i="53"/>
  <c r="AM14" i="54"/>
  <c r="AK14" i="54"/>
  <c r="I58" i="72"/>
  <c r="F19" i="53"/>
  <c r="AF4" i="42"/>
  <c r="U19" i="53"/>
  <c r="R14" i="54"/>
  <c r="H58" i="72"/>
  <c r="J4" i="54"/>
  <c r="J19" i="54" s="1"/>
  <c r="S4" i="54"/>
  <c r="Z58" i="72"/>
  <c r="AD58" i="72"/>
  <c r="AF58" i="72"/>
  <c r="O4" i="54" l="1"/>
  <c r="Q58" i="72"/>
  <c r="N5" i="53"/>
  <c r="P58" i="72"/>
  <c r="T5" i="53"/>
  <c r="V58" i="72"/>
  <c r="E5" i="53"/>
  <c r="G58" i="72"/>
  <c r="K4" i="54"/>
  <c r="K19" i="54" s="1"/>
  <c r="M58" i="72"/>
  <c r="S4" i="42"/>
  <c r="U58" i="72"/>
  <c r="AE4" i="54"/>
  <c r="AG58" i="72"/>
  <c r="K4" i="42"/>
  <c r="L4" i="42"/>
  <c r="N58" i="72"/>
  <c r="AF4" i="54"/>
  <c r="AH58" i="72"/>
  <c r="P4" i="54"/>
  <c r="R58" i="72"/>
  <c r="Z5" i="53"/>
  <c r="AB58" i="72"/>
  <c r="Y5" i="53"/>
  <c r="AA58" i="72"/>
  <c r="I4" i="54"/>
  <c r="K58" i="72"/>
  <c r="H5" i="53"/>
  <c r="H26" i="53" s="1"/>
  <c r="J58" i="72"/>
  <c r="AA4" i="54"/>
  <c r="AC58" i="72"/>
  <c r="AG4" i="54"/>
  <c r="AG19" i="54" s="1"/>
  <c r="AI58" i="72"/>
  <c r="W4" i="54"/>
  <c r="W19" i="54" s="1"/>
  <c r="Y58" i="72"/>
  <c r="V4" i="54"/>
  <c r="X58" i="72"/>
  <c r="E56" i="72"/>
  <c r="AH5" i="53"/>
  <c r="AJ58" i="72"/>
  <c r="J5" i="53"/>
  <c r="J26" i="53" s="1"/>
  <c r="L58" i="72"/>
  <c r="AC4" i="54"/>
  <c r="AE58" i="72"/>
  <c r="U4" i="54"/>
  <c r="U19" i="54" s="1"/>
  <c r="W58" i="72"/>
  <c r="AI5" i="53"/>
  <c r="M4" i="54"/>
  <c r="M19" i="54" s="1"/>
  <c r="O58" i="72"/>
  <c r="AK4" i="54"/>
  <c r="AM58" i="72"/>
  <c r="Q4" i="42"/>
  <c r="S58" i="72"/>
  <c r="R5" i="53"/>
  <c r="T58" i="72"/>
  <c r="AM4" i="54"/>
  <c r="AO58" i="72"/>
  <c r="AL5" i="53"/>
  <c r="AN58" i="72"/>
  <c r="AE4" i="42"/>
  <c r="K26" i="53"/>
  <c r="AD5" i="53"/>
  <c r="U4" i="42"/>
  <c r="R4" i="42"/>
  <c r="S5" i="53"/>
  <c r="F5" i="53"/>
  <c r="S19" i="54"/>
  <c r="T4" i="42"/>
  <c r="AF5" i="53"/>
  <c r="AB4" i="42"/>
  <c r="AG4" i="42"/>
  <c r="Y4" i="42"/>
  <c r="AB4" i="54"/>
  <c r="U5" i="53"/>
  <c r="AD4" i="54"/>
  <c r="O4" i="42"/>
  <c r="J4" i="42"/>
  <c r="H4" i="42"/>
  <c r="AE19" i="54"/>
  <c r="O19" i="54"/>
  <c r="AK19" i="54"/>
  <c r="T26" i="53"/>
  <c r="AC19" i="54"/>
  <c r="N26" i="53"/>
  <c r="P19" i="54"/>
  <c r="V19" i="54"/>
  <c r="X5" i="53"/>
  <c r="X4" i="54"/>
  <c r="G5" i="53"/>
  <c r="P4" i="42"/>
  <c r="W5" i="53"/>
  <c r="Y4" i="54"/>
  <c r="H4" i="54"/>
  <c r="V5" i="53"/>
  <c r="T4" i="54"/>
  <c r="E4" i="54"/>
  <c r="P5" i="53"/>
  <c r="I5" i="53"/>
  <c r="AJ5" i="53"/>
  <c r="G4" i="54"/>
  <c r="L5" i="53"/>
  <c r="M4" i="42"/>
  <c r="G4" i="42"/>
  <c r="AH4" i="54"/>
  <c r="N4" i="54"/>
  <c r="Q4" i="54"/>
  <c r="AE5" i="53"/>
  <c r="AJ4" i="54"/>
  <c r="F4" i="42"/>
  <c r="M5" i="53"/>
  <c r="AM5" i="53"/>
  <c r="Q5" i="53"/>
  <c r="AF26" i="53"/>
  <c r="F4" i="54"/>
  <c r="X4" i="42"/>
  <c r="Z4" i="42"/>
  <c r="AC4" i="42"/>
  <c r="W4" i="42"/>
  <c r="AB5" i="53"/>
  <c r="AC5" i="53"/>
  <c r="R4" i="54"/>
  <c r="L4" i="54"/>
  <c r="AL4" i="54"/>
  <c r="AK5" i="53"/>
  <c r="AD4" i="42"/>
  <c r="O5" i="53"/>
  <c r="E4" i="42"/>
  <c r="AA4" i="42"/>
  <c r="I4" i="42"/>
  <c r="AI4" i="54"/>
  <c r="Z4" i="54"/>
  <c r="AM19" i="54" l="1"/>
  <c r="Y26" i="53"/>
  <c r="E26" i="53"/>
  <c r="R19" i="54"/>
  <c r="Q26" i="53"/>
  <c r="Z26" i="53"/>
  <c r="I19" i="54"/>
  <c r="AF19" i="54"/>
  <c r="AA19" i="54"/>
  <c r="AD26" i="53"/>
  <c r="R26" i="53"/>
  <c r="F26" i="53"/>
  <c r="S26" i="53"/>
  <c r="H19" i="54"/>
  <c r="AD19" i="54"/>
  <c r="U26" i="53"/>
  <c r="AB19" i="54"/>
  <c r="Q19" i="54"/>
  <c r="E19" i="54"/>
  <c r="X19" i="54"/>
  <c r="AH19" i="54"/>
  <c r="V26" i="53"/>
  <c r="Z19" i="54"/>
  <c r="AL19" i="54"/>
  <c r="L26" i="53"/>
  <c r="G19" i="54"/>
  <c r="AE26" i="53"/>
  <c r="G26" i="53"/>
  <c r="I26" i="53"/>
  <c r="AI19" i="54"/>
  <c r="N19" i="54"/>
  <c r="M26" i="53"/>
  <c r="L19" i="54"/>
  <c r="AC26" i="53"/>
  <c r="X26" i="53"/>
  <c r="F19" i="54"/>
  <c r="E58" i="72"/>
  <c r="AB26" i="53"/>
  <c r="AJ19" i="54"/>
  <c r="P26" i="53"/>
  <c r="Y19" i="54"/>
  <c r="W26" i="53"/>
  <c r="O26" i="53"/>
  <c r="T19" i="54"/>
  <c r="D6" i="82"/>
  <c r="D11" i="82" s="1"/>
  <c r="D4" i="82"/>
  <c r="D9" i="82" s="1"/>
  <c r="D7" i="82"/>
  <c r="D12" i="82" s="1"/>
  <c r="D5" i="82"/>
  <c r="D10" i="82" s="1"/>
  <c r="D22" i="82"/>
  <c r="D5" i="54"/>
  <c r="D21" i="82"/>
  <c r="D20" i="82"/>
  <c r="D4" i="53"/>
  <c r="D23" i="82"/>
  <c r="D6" i="53"/>
  <c r="D20" i="53"/>
  <c r="D15" i="54"/>
  <c r="D18" i="53"/>
  <c r="F58" i="83" l="1"/>
  <c r="F58" i="81"/>
  <c r="F58" i="80"/>
  <c r="F58" i="77"/>
  <c r="F58" i="71"/>
  <c r="F58" i="76"/>
  <c r="F58" i="84"/>
  <c r="H58" i="84"/>
  <c r="F7" i="82"/>
  <c r="J22" i="82"/>
  <c r="I58" i="84"/>
  <c r="M20" i="82"/>
  <c r="M58" i="81"/>
  <c r="G23" i="82"/>
  <c r="H23" i="82"/>
  <c r="J58" i="83"/>
  <c r="K20" i="82"/>
  <c r="O20" i="82"/>
  <c r="L58" i="84"/>
  <c r="F21" i="82"/>
  <c r="K58" i="81"/>
  <c r="L20" i="82"/>
  <c r="M22" i="82"/>
  <c r="J7" i="82"/>
  <c r="N22" i="82"/>
  <c r="G22" i="82"/>
  <c r="I20" i="82"/>
  <c r="H5" i="82"/>
  <c r="I6" i="82"/>
  <c r="J23" i="82"/>
  <c r="J58" i="84"/>
  <c r="H7" i="82"/>
  <c r="I21" i="82"/>
  <c r="M23" i="82"/>
  <c r="M58" i="84"/>
  <c r="F22" i="82"/>
  <c r="G4" i="82"/>
  <c r="H58" i="81"/>
  <c r="F4" i="82"/>
  <c r="H21" i="82"/>
  <c r="I58" i="80"/>
  <c r="G5" i="82"/>
  <c r="G6" i="82"/>
  <c r="L22" i="82"/>
  <c r="M58" i="83"/>
  <c r="I7" i="82"/>
  <c r="K23" i="82"/>
  <c r="J21" i="82"/>
  <c r="N20" i="82"/>
  <c r="M21" i="82"/>
  <c r="L21" i="82"/>
  <c r="N58" i="84"/>
  <c r="F20" i="82"/>
  <c r="F23" i="82"/>
  <c r="H20" i="82"/>
  <c r="H22" i="82"/>
  <c r="G20" i="82"/>
  <c r="F6" i="82"/>
  <c r="J20" i="82"/>
  <c r="G21" i="82"/>
  <c r="I22" i="82"/>
  <c r="E7" i="82"/>
  <c r="E6" i="82"/>
  <c r="G58" i="80"/>
  <c r="F5" i="82"/>
  <c r="H58" i="80"/>
  <c r="J6" i="82"/>
  <c r="K22" i="82"/>
  <c r="J58" i="81"/>
  <c r="I23" i="82"/>
  <c r="K21" i="82"/>
  <c r="L23" i="82"/>
  <c r="I5" i="82"/>
  <c r="J4" i="82"/>
  <c r="J5" i="82"/>
  <c r="L58" i="80"/>
  <c r="N58" i="80"/>
  <c r="K5" i="82"/>
  <c r="L4" i="82"/>
  <c r="L6" i="82"/>
  <c r="N58" i="83"/>
  <c r="O23" i="82"/>
  <c r="Q20" i="82"/>
  <c r="P22" i="82"/>
  <c r="P58" i="83"/>
  <c r="N21" i="82"/>
  <c r="N6" i="82"/>
  <c r="Y58" i="81"/>
  <c r="W4" i="82"/>
  <c r="AC23" i="82"/>
  <c r="AE23" i="82"/>
  <c r="AK20" i="82"/>
  <c r="O22" i="82"/>
  <c r="M6" i="82"/>
  <c r="Q58" i="83"/>
  <c r="O6" i="82"/>
  <c r="R20" i="82"/>
  <c r="R21" i="82"/>
  <c r="U22" i="82"/>
  <c r="W23" i="82"/>
  <c r="AA58" i="83"/>
  <c r="Y58" i="84"/>
  <c r="W7" i="82"/>
  <c r="AE58" i="84"/>
  <c r="AF6" i="82"/>
  <c r="AG58" i="84"/>
  <c r="AI22" i="82"/>
  <c r="AG6" i="82"/>
  <c r="AJ6" i="82"/>
  <c r="AM58" i="81"/>
  <c r="AK4" i="82"/>
  <c r="AK5" i="82"/>
  <c r="E20" i="82"/>
  <c r="E51" i="81"/>
  <c r="M5" i="82"/>
  <c r="P58" i="84"/>
  <c r="R58" i="84"/>
  <c r="S4" i="82"/>
  <c r="X22" i="82"/>
  <c r="Y4" i="82"/>
  <c r="X58" i="80"/>
  <c r="AB58" i="81"/>
  <c r="AA58" i="84"/>
  <c r="AB58" i="84"/>
  <c r="Z7" i="82"/>
  <c r="AC58" i="84"/>
  <c r="AC4" i="82"/>
  <c r="AD22" i="82"/>
  <c r="AK58" i="81"/>
  <c r="AI23" i="82"/>
  <c r="AK23" i="82"/>
  <c r="M4" i="82"/>
  <c r="P21" i="82"/>
  <c r="T20" i="82"/>
  <c r="Q58" i="81"/>
  <c r="P5" i="82"/>
  <c r="U58" i="84"/>
  <c r="S7" i="82"/>
  <c r="T7" i="82"/>
  <c r="X6" i="82"/>
  <c r="X23" i="82"/>
  <c r="W5" i="82"/>
  <c r="Y58" i="80"/>
  <c r="X58" i="81"/>
  <c r="AB20" i="82"/>
  <c r="AD58" i="80"/>
  <c r="AB5" i="82"/>
  <c r="AF58" i="83"/>
  <c r="AE6" i="82"/>
  <c r="AG58" i="80"/>
  <c r="AF20" i="82"/>
  <c r="AI20" i="82"/>
  <c r="AJ22" i="82"/>
  <c r="AF21" i="82"/>
  <c r="AJ4" i="82"/>
  <c r="AI5" i="82"/>
  <c r="AK58" i="80"/>
  <c r="AJ21" i="82"/>
  <c r="AM58" i="83"/>
  <c r="AK6" i="82"/>
  <c r="M7" i="82"/>
  <c r="P58" i="80"/>
  <c r="R6" i="82"/>
  <c r="S6" i="82"/>
  <c r="T6" i="82"/>
  <c r="V58" i="83"/>
  <c r="T21" i="82"/>
  <c r="S58" i="83"/>
  <c r="T58" i="84"/>
  <c r="R7" i="82"/>
  <c r="Y21" i="82"/>
  <c r="AA23" i="82"/>
  <c r="AA21" i="82"/>
  <c r="AB22" i="82"/>
  <c r="AB4" i="82"/>
  <c r="AC22" i="82"/>
  <c r="AE20" i="82"/>
  <c r="AE58" i="80"/>
  <c r="AH58" i="81"/>
  <c r="AH58" i="84"/>
  <c r="AH21" i="82"/>
  <c r="AH22" i="82"/>
  <c r="AK22" i="82"/>
  <c r="AG5" i="82"/>
  <c r="AJ58" i="80"/>
  <c r="AH5" i="82"/>
  <c r="AJ5" i="82"/>
  <c r="P4" i="82"/>
  <c r="P23" i="82"/>
  <c r="S20" i="82"/>
  <c r="O5" i="82"/>
  <c r="Q23" i="82"/>
  <c r="R22" i="82"/>
  <c r="S23" i="82"/>
  <c r="S22" i="82"/>
  <c r="S21" i="82"/>
  <c r="U21" i="82"/>
  <c r="T58" i="81"/>
  <c r="X20" i="82"/>
  <c r="V22" i="82"/>
  <c r="W22" i="82"/>
  <c r="T4" i="82"/>
  <c r="Y20" i="82"/>
  <c r="W21" i="82"/>
  <c r="Z22" i="82"/>
  <c r="X58" i="83"/>
  <c r="AB58" i="83"/>
  <c r="Z6" i="82"/>
  <c r="Z58" i="80"/>
  <c r="AA58" i="80"/>
  <c r="Y5" i="82"/>
  <c r="Z5" i="82"/>
  <c r="AA6" i="82"/>
  <c r="AD58" i="83"/>
  <c r="AB7" i="82"/>
  <c r="AE58" i="83"/>
  <c r="AD21" i="82"/>
  <c r="AF22" i="82"/>
  <c r="AD5" i="82"/>
  <c r="AD7" i="82"/>
  <c r="AF58" i="84"/>
  <c r="AJ20" i="82"/>
  <c r="AG4" i="82"/>
  <c r="AH4" i="82"/>
  <c r="AH6" i="82"/>
  <c r="AG23" i="82"/>
  <c r="AK21" i="82"/>
  <c r="AL22" i="82"/>
  <c r="N23" i="82"/>
  <c r="Q22" i="82"/>
  <c r="P20" i="82"/>
  <c r="O21" i="82"/>
  <c r="S58" i="81"/>
  <c r="Q21" i="82"/>
  <c r="N4" i="82"/>
  <c r="R23" i="82"/>
  <c r="T22" i="82"/>
  <c r="S58" i="80"/>
  <c r="R5" i="82"/>
  <c r="U20" i="82"/>
  <c r="P6" i="82"/>
  <c r="T23" i="82"/>
  <c r="V20" i="82"/>
  <c r="S5" i="82"/>
  <c r="U58" i="80"/>
  <c r="W20" i="82"/>
  <c r="U23" i="82"/>
  <c r="V21" i="82"/>
  <c r="V23" i="82"/>
  <c r="Y22" i="82"/>
  <c r="U7" i="82"/>
  <c r="U4" i="82"/>
  <c r="X21" i="82"/>
  <c r="Z20" i="82"/>
  <c r="V7" i="82"/>
  <c r="Y23" i="82"/>
  <c r="AA22" i="82"/>
  <c r="Z23" i="82"/>
  <c r="Y58" i="83"/>
  <c r="X7" i="82"/>
  <c r="AA20" i="82"/>
  <c r="Z21" i="82"/>
  <c r="AC20" i="82"/>
  <c r="AD20" i="82"/>
  <c r="AB21" i="82"/>
  <c r="AB23" i="82"/>
  <c r="AC21" i="82"/>
  <c r="AE22" i="82"/>
  <c r="AF58" i="81"/>
  <c r="AD4" i="82"/>
  <c r="AE21" i="82"/>
  <c r="AE4" i="82"/>
  <c r="AG58" i="81"/>
  <c r="AF23" i="82"/>
  <c r="AD23" i="82"/>
  <c r="AG22" i="82"/>
  <c r="AH23" i="82"/>
  <c r="AG20" i="82"/>
  <c r="AH20" i="82"/>
  <c r="AG21" i="82"/>
  <c r="AI21" i="82"/>
  <c r="AG7" i="82"/>
  <c r="AL20" i="82"/>
  <c r="AI7" i="82"/>
  <c r="E22" i="82"/>
  <c r="E51" i="83"/>
  <c r="AJ23" i="82"/>
  <c r="E21" i="82"/>
  <c r="E51" i="80"/>
  <c r="AI20" i="53"/>
  <c r="T58" i="76"/>
  <c r="AM58" i="84"/>
  <c r="AK7" i="82"/>
  <c r="AH20" i="53"/>
  <c r="AG6" i="53"/>
  <c r="AG9" i="53" s="1"/>
  <c r="M58" i="76"/>
  <c r="J58" i="76"/>
  <c r="R6" i="53"/>
  <c r="R9" i="53" s="1"/>
  <c r="AJ58" i="77"/>
  <c r="G58" i="76"/>
  <c r="AI6" i="53"/>
  <c r="AI27" i="53" s="1"/>
  <c r="AH6" i="53"/>
  <c r="K58" i="77"/>
  <c r="X58" i="76"/>
  <c r="T5" i="54"/>
  <c r="W58" i="76"/>
  <c r="AG58" i="76"/>
  <c r="P58" i="77"/>
  <c r="AL58" i="76"/>
  <c r="AM21" i="82"/>
  <c r="AK15" i="54"/>
  <c r="F20" i="53"/>
  <c r="N20" i="53"/>
  <c r="AL20" i="53"/>
  <c r="AO58" i="80"/>
  <c r="AL15" i="54"/>
  <c r="Z20" i="53"/>
  <c r="I20" i="53"/>
  <c r="AM20" i="53"/>
  <c r="L15" i="54"/>
  <c r="L17" i="54" s="1"/>
  <c r="T15" i="54"/>
  <c r="T17" i="54" s="1"/>
  <c r="AA15" i="54"/>
  <c r="AA17" i="54"/>
  <c r="AM15" i="54"/>
  <c r="AM17" i="54" s="1"/>
  <c r="R20" i="53"/>
  <c r="L20" i="53"/>
  <c r="V20" i="53"/>
  <c r="G15" i="54"/>
  <c r="G17" i="54" s="1"/>
  <c r="P15" i="54"/>
  <c r="P17" i="54" s="1"/>
  <c r="X15" i="54"/>
  <c r="X17" i="54" s="1"/>
  <c r="AG15" i="54"/>
  <c r="AA18" i="53"/>
  <c r="AA22" i="53"/>
  <c r="AE58" i="71"/>
  <c r="AG18" i="53"/>
  <c r="AI58" i="71"/>
  <c r="AJ18" i="53"/>
  <c r="AL18" i="53"/>
  <c r="AG58" i="77"/>
  <c r="AE5" i="54"/>
  <c r="AE7" i="54" s="1"/>
  <c r="AE58" i="77"/>
  <c r="AC58" i="76"/>
  <c r="I58" i="76"/>
  <c r="N58" i="76"/>
  <c r="AF58" i="77"/>
  <c r="AD5" i="54"/>
  <c r="AD7" i="54" s="1"/>
  <c r="G5" i="54"/>
  <c r="F6" i="53"/>
  <c r="F9" i="53" s="1"/>
  <c r="AD58" i="76"/>
  <c r="AH58" i="76"/>
  <c r="AF6" i="53"/>
  <c r="AF9" i="53" s="1"/>
  <c r="K58" i="76"/>
  <c r="AK58" i="77"/>
  <c r="E5" i="54"/>
  <c r="AG5" i="54"/>
  <c r="AG7" i="54" s="1"/>
  <c r="R58" i="77"/>
  <c r="Z58" i="77"/>
  <c r="AM22" i="82"/>
  <c r="AA20" i="53"/>
  <c r="AA23" i="53" s="1"/>
  <c r="AC20" i="53"/>
  <c r="G20" i="53"/>
  <c r="AE20" i="53"/>
  <c r="AM23" i="82"/>
  <c r="E51" i="76"/>
  <c r="AD20" i="53"/>
  <c r="E51" i="77"/>
  <c r="J15" i="54"/>
  <c r="Q15" i="54"/>
  <c r="Q17" i="54" s="1"/>
  <c r="Z15" i="54"/>
  <c r="Z17" i="54" s="1"/>
  <c r="H58" i="77"/>
  <c r="AL23" i="82"/>
  <c r="H20" i="53"/>
  <c r="AK20" i="53"/>
  <c r="E20" i="53"/>
  <c r="AB20" i="53"/>
  <c r="AB23" i="53"/>
  <c r="O20" i="53"/>
  <c r="AF20" i="53"/>
  <c r="E15" i="54"/>
  <c r="E17" i="54"/>
  <c r="O15" i="54"/>
  <c r="O17" i="54" s="1"/>
  <c r="U15" i="54"/>
  <c r="U17" i="54" s="1"/>
  <c r="AC15" i="54"/>
  <c r="E18" i="53"/>
  <c r="E22" i="53" s="1"/>
  <c r="M18" i="53"/>
  <c r="AB18" i="53"/>
  <c r="AD18" i="53"/>
  <c r="AG58" i="71"/>
  <c r="AH18" i="53"/>
  <c r="AI4" i="53"/>
  <c r="AN58" i="71"/>
  <c r="L58" i="76"/>
  <c r="J6" i="53"/>
  <c r="J9" i="53" s="1"/>
  <c r="M58" i="77"/>
  <c r="K5" i="54"/>
  <c r="K7" i="54" s="1"/>
  <c r="AM58" i="77"/>
  <c r="H5" i="54"/>
  <c r="H7" i="54" s="1"/>
  <c r="T58" i="77"/>
  <c r="AN58" i="76"/>
  <c r="L5" i="54"/>
  <c r="L7" i="54" s="1"/>
  <c r="AO58" i="77"/>
  <c r="AA58" i="76"/>
  <c r="M5" i="54"/>
  <c r="M7" i="54" s="1"/>
  <c r="AN58" i="77"/>
  <c r="Z58" i="76"/>
  <c r="X6" i="53"/>
  <c r="X9" i="53" s="1"/>
  <c r="F5" i="54"/>
  <c r="F7" i="54" s="1"/>
  <c r="AN58" i="83"/>
  <c r="AL7" i="82"/>
  <c r="AM4" i="82"/>
  <c r="AL5" i="82"/>
  <c r="W20" i="53"/>
  <c r="AG20" i="53"/>
  <c r="K20" i="53"/>
  <c r="J20" i="53"/>
  <c r="P20" i="53"/>
  <c r="Q20" i="53"/>
  <c r="AI15" i="54"/>
  <c r="S20" i="53"/>
  <c r="F15" i="54"/>
  <c r="F17" i="54" s="1"/>
  <c r="I15" i="54"/>
  <c r="I17" i="54" s="1"/>
  <c r="M15" i="54"/>
  <c r="M17" i="54" s="1"/>
  <c r="N15" i="54"/>
  <c r="N17" i="54" s="1"/>
  <c r="V15" i="54"/>
  <c r="W15" i="54"/>
  <c r="AD15" i="54"/>
  <c r="AD17" i="54" s="1"/>
  <c r="AE15" i="54"/>
  <c r="AE17" i="54" s="1"/>
  <c r="H58" i="71"/>
  <c r="G18" i="53"/>
  <c r="G22" i="53" s="1"/>
  <c r="K58" i="71"/>
  <c r="I18" i="53"/>
  <c r="I22" i="53" s="1"/>
  <c r="J18" i="53"/>
  <c r="J22" i="53" s="1"/>
  <c r="N58" i="71"/>
  <c r="N4" i="53"/>
  <c r="P58" i="71"/>
  <c r="N18" i="53"/>
  <c r="P4" i="53"/>
  <c r="Q4" i="53"/>
  <c r="T58" i="71"/>
  <c r="R18" i="53"/>
  <c r="R22" i="53" s="1"/>
  <c r="V58" i="71"/>
  <c r="T18" i="53"/>
  <c r="T22" i="53" s="1"/>
  <c r="X58" i="71"/>
  <c r="V18" i="53"/>
  <c r="V22" i="53" s="1"/>
  <c r="X4" i="53"/>
  <c r="Z58" i="71"/>
  <c r="AA58" i="71"/>
  <c r="AB58" i="71"/>
  <c r="AA4" i="53"/>
  <c r="AA25" i="53" s="1"/>
  <c r="AK4" i="53"/>
  <c r="Y58" i="77"/>
  <c r="AM20" i="82"/>
  <c r="E23" i="82"/>
  <c r="E51" i="84"/>
  <c r="AO58" i="83"/>
  <c r="AL21" i="82"/>
  <c r="Y20" i="53"/>
  <c r="U20" i="53"/>
  <c r="T20" i="53"/>
  <c r="T23" i="53" s="1"/>
  <c r="M20" i="53"/>
  <c r="M23" i="53" s="1"/>
  <c r="AJ15" i="54"/>
  <c r="AJ17" i="54" s="1"/>
  <c r="AO58" i="84"/>
  <c r="AH15" i="54"/>
  <c r="X20" i="53"/>
  <c r="X27" i="53" s="1"/>
  <c r="AJ20" i="53"/>
  <c r="AM6" i="53"/>
  <c r="AM9" i="53" s="1"/>
  <c r="H15" i="54"/>
  <c r="H17" i="54" s="1"/>
  <c r="K15" i="54"/>
  <c r="K17" i="54" s="1"/>
  <c r="R15" i="54"/>
  <c r="R17" i="54" s="1"/>
  <c r="S15" i="54"/>
  <c r="Y15" i="54"/>
  <c r="AB15" i="54"/>
  <c r="AB17" i="54" s="1"/>
  <c r="AF17" i="54"/>
  <c r="AF15" i="54"/>
  <c r="E51" i="71"/>
  <c r="F18" i="53"/>
  <c r="F22" i="53" s="1"/>
  <c r="H4" i="53"/>
  <c r="J58" i="71"/>
  <c r="H18" i="53"/>
  <c r="J4" i="53"/>
  <c r="K4" i="53"/>
  <c r="K18" i="53"/>
  <c r="L18" i="53"/>
  <c r="L22" i="53" s="1"/>
  <c r="O4" i="53"/>
  <c r="O18" i="53"/>
  <c r="O22" i="53" s="1"/>
  <c r="P18" i="53"/>
  <c r="P22" i="53" s="1"/>
  <c r="Q18" i="53"/>
  <c r="Q22" i="53" s="1"/>
  <c r="S4" i="53"/>
  <c r="S25" i="53" s="1"/>
  <c r="S18" i="53"/>
  <c r="U4" i="53"/>
  <c r="U18" i="53"/>
  <c r="U22" i="53" s="1"/>
  <c r="W4" i="53"/>
  <c r="W18" i="53"/>
  <c r="X18" i="53"/>
  <c r="X22" i="53" s="1"/>
  <c r="Y18" i="53"/>
  <c r="Y22" i="53" s="1"/>
  <c r="Z18" i="53"/>
  <c r="Z23" i="53" s="1"/>
  <c r="AC18" i="53"/>
  <c r="AD58" i="71"/>
  <c r="AE18" i="53"/>
  <c r="AF58" i="71"/>
  <c r="AF18" i="53"/>
  <c r="AI18" i="53"/>
  <c r="AJ58" i="71"/>
  <c r="AK18" i="53"/>
  <c r="AM18" i="53"/>
  <c r="AO58" i="71"/>
  <c r="J5" i="54"/>
  <c r="J7" i="54" s="1"/>
  <c r="V58" i="76"/>
  <c r="W5" i="54"/>
  <c r="W7" i="54" s="1"/>
  <c r="AB58" i="77"/>
  <c r="O58" i="76"/>
  <c r="AL58" i="77"/>
  <c r="AJ5" i="54"/>
  <c r="AJ7" i="54" s="1"/>
  <c r="Q58" i="76"/>
  <c r="O5" i="54"/>
  <c r="AA58" i="77"/>
  <c r="AD58" i="77"/>
  <c r="S58" i="77"/>
  <c r="R58" i="76"/>
  <c r="P6" i="53"/>
  <c r="P9" i="53" s="1"/>
  <c r="AM58" i="76"/>
  <c r="AH58" i="77"/>
  <c r="W58" i="77"/>
  <c r="AB58" i="76"/>
  <c r="Q6" i="53"/>
  <c r="Q9" i="53" s="1"/>
  <c r="H23" i="53" l="1"/>
  <c r="S23" i="53"/>
  <c r="N25" i="53"/>
  <c r="J27" i="53"/>
  <c r="J8" i="53"/>
  <c r="U5" i="54"/>
  <c r="Z5" i="54"/>
  <c r="Z7" i="54" s="1"/>
  <c r="X25" i="53"/>
  <c r="AO58" i="81"/>
  <c r="AL6" i="53"/>
  <c r="P5" i="54"/>
  <c r="P7" i="54" s="1"/>
  <c r="U6" i="53"/>
  <c r="U9" i="53" s="1"/>
  <c r="E6" i="53"/>
  <c r="E9" i="53" s="1"/>
  <c r="AF7" i="82"/>
  <c r="AD58" i="81"/>
  <c r="V5" i="82"/>
  <c r="N7" i="82"/>
  <c r="AH58" i="83"/>
  <c r="L58" i="83"/>
  <c r="K4" i="82"/>
  <c r="AK58" i="71"/>
  <c r="P25" i="53"/>
  <c r="AG27" i="53"/>
  <c r="R5" i="54"/>
  <c r="R7" i="54" s="1"/>
  <c r="AH5" i="54"/>
  <c r="AH7" i="54" s="1"/>
  <c r="T58" i="80"/>
  <c r="AJ58" i="83"/>
  <c r="R4" i="82"/>
  <c r="AF4" i="82"/>
  <c r="N5" i="82"/>
  <c r="AE5" i="82"/>
  <c r="V4" i="82"/>
  <c r="O58" i="84"/>
  <c r="I58" i="81"/>
  <c r="O6" i="53"/>
  <c r="O8" i="53" s="1"/>
  <c r="L23" i="53"/>
  <c r="N22" i="53"/>
  <c r="AM5" i="54"/>
  <c r="AM7" i="54" s="1"/>
  <c r="E23" i="53"/>
  <c r="AC5" i="54"/>
  <c r="AC7" i="54" s="1"/>
  <c r="AC4" i="53"/>
  <c r="H58" i="76"/>
  <c r="P58" i="81"/>
  <c r="U58" i="71"/>
  <c r="AM6" i="82"/>
  <c r="AN58" i="80"/>
  <c r="Z4" i="53"/>
  <c r="Z25" i="53" s="1"/>
  <c r="W58" i="84"/>
  <c r="AC5" i="82"/>
  <c r="O58" i="83"/>
  <c r="K58" i="83"/>
  <c r="H6" i="82"/>
  <c r="K23" i="53"/>
  <c r="M20" i="54"/>
  <c r="Q23" i="53"/>
  <c r="R58" i="71"/>
  <c r="AJ6" i="53"/>
  <c r="AJ9" i="53" s="1"/>
  <c r="V58" i="77"/>
  <c r="X5" i="82"/>
  <c r="U58" i="83"/>
  <c r="AG58" i="83"/>
  <c r="O4" i="82"/>
  <c r="AI4" i="82"/>
  <c r="AM58" i="80"/>
  <c r="AE7" i="82"/>
  <c r="K7" i="82"/>
  <c r="Q25" i="53"/>
  <c r="M58" i="71"/>
  <c r="AE6" i="53"/>
  <c r="AE9" i="53" s="1"/>
  <c r="AK58" i="76"/>
  <c r="AK58" i="84"/>
  <c r="X58" i="84"/>
  <c r="AB6" i="82"/>
  <c r="R58" i="81"/>
  <c r="K58" i="84"/>
  <c r="J58" i="80"/>
  <c r="E20" i="54"/>
  <c r="E7" i="54"/>
  <c r="AD6" i="82"/>
  <c r="W23" i="53"/>
  <c r="K20" i="54"/>
  <c r="W20" i="54"/>
  <c r="N58" i="77"/>
  <c r="I23" i="53"/>
  <c r="AF58" i="80"/>
  <c r="AD58" i="84"/>
  <c r="S22" i="53"/>
  <c r="K25" i="53"/>
  <c r="AF5" i="54"/>
  <c r="AF7" i="54" s="1"/>
  <c r="Q5" i="54"/>
  <c r="Z22" i="53"/>
  <c r="L58" i="71"/>
  <c r="H20" i="54"/>
  <c r="AM7" i="82"/>
  <c r="U23" i="53"/>
  <c r="V4" i="53"/>
  <c r="V25" i="53" s="1"/>
  <c r="S58" i="71"/>
  <c r="I4" i="53"/>
  <c r="I25" i="53" s="1"/>
  <c r="AB6" i="53"/>
  <c r="AB9" i="53" s="1"/>
  <c r="H6" i="53"/>
  <c r="H8" i="53" s="1"/>
  <c r="AJ58" i="81"/>
  <c r="Z58" i="83"/>
  <c r="Y7" i="82"/>
  <c r="AA58" i="81"/>
  <c r="AL6" i="82"/>
  <c r="AI8" i="53"/>
  <c r="P20" i="54"/>
  <c r="L20" i="54"/>
  <c r="AL58" i="80"/>
  <c r="O58" i="77"/>
  <c r="O23" i="53"/>
  <c r="M6" i="53"/>
  <c r="M9" i="53" s="1"/>
  <c r="O25" i="53"/>
  <c r="F4" i="53"/>
  <c r="F8" i="53" s="1"/>
  <c r="F20" i="54"/>
  <c r="J58" i="77"/>
  <c r="R58" i="83"/>
  <c r="AC58" i="83"/>
  <c r="Q58" i="80"/>
  <c r="AI58" i="80"/>
  <c r="Q6" i="82"/>
  <c r="T58" i="83"/>
  <c r="AL58" i="81"/>
  <c r="O58" i="81"/>
  <c r="K22" i="53"/>
  <c r="AA7" i="82"/>
  <c r="AK6" i="53"/>
  <c r="AK9" i="53" s="1"/>
  <c r="H25" i="53"/>
  <c r="AO58" i="76"/>
  <c r="Q58" i="77"/>
  <c r="Y4" i="53"/>
  <c r="Y25" i="53" s="1"/>
  <c r="AL5" i="54"/>
  <c r="AL7" i="54" s="1"/>
  <c r="AL4" i="53"/>
  <c r="AL8" i="53" s="1"/>
  <c r="N5" i="54"/>
  <c r="W58" i="81"/>
  <c r="AC6" i="82"/>
  <c r="Z4" i="82"/>
  <c r="AE20" i="54"/>
  <c r="U20" i="54"/>
  <c r="AB4" i="53"/>
  <c r="E56" i="71"/>
  <c r="AC58" i="71"/>
  <c r="AF27" i="53"/>
  <c r="X5" i="54"/>
  <c r="X20" i="54" s="1"/>
  <c r="AA6" i="53"/>
  <c r="V6" i="53"/>
  <c r="U58" i="81"/>
  <c r="O20" i="54"/>
  <c r="O7" i="54"/>
  <c r="U25" i="53"/>
  <c r="AF20" i="54"/>
  <c r="Y17" i="54"/>
  <c r="Y23" i="53"/>
  <c r="J25" i="53"/>
  <c r="V17" i="54"/>
  <c r="P23" i="53"/>
  <c r="P27" i="53"/>
  <c r="AC20" i="54"/>
  <c r="AC17" i="54"/>
  <c r="E56" i="84"/>
  <c r="Z6" i="53"/>
  <c r="AM4" i="53"/>
  <c r="AM8" i="53" s="1"/>
  <c r="H22" i="53"/>
  <c r="S17" i="54"/>
  <c r="X23" i="53"/>
  <c r="S58" i="76"/>
  <c r="AN58" i="84"/>
  <c r="P58" i="76"/>
  <c r="N6" i="53"/>
  <c r="N9" i="53" s="1"/>
  <c r="X8" i="53"/>
  <c r="E56" i="77"/>
  <c r="AM27" i="53"/>
  <c r="AI6" i="82"/>
  <c r="AK58" i="83"/>
  <c r="AN58" i="81"/>
  <c r="AL4" i="82"/>
  <c r="V58" i="80"/>
  <c r="T5" i="82"/>
  <c r="AJ20" i="54"/>
  <c r="E4" i="53"/>
  <c r="G58" i="71"/>
  <c r="AC58" i="77"/>
  <c r="AA5" i="54"/>
  <c r="W6" i="53"/>
  <c r="W8" i="53" s="1"/>
  <c r="Y58" i="76"/>
  <c r="R4" i="53"/>
  <c r="V23" i="53"/>
  <c r="F23" i="53"/>
  <c r="U7" i="54"/>
  <c r="AB5" i="54"/>
  <c r="O9" i="53"/>
  <c r="T6" i="53"/>
  <c r="AD4" i="53"/>
  <c r="W25" i="53"/>
  <c r="W58" i="71"/>
  <c r="Q58" i="71"/>
  <c r="L58" i="77"/>
  <c r="J23" i="53"/>
  <c r="S6" i="53"/>
  <c r="S9" i="53" s="1"/>
  <c r="U58" i="76"/>
  <c r="V5" i="54"/>
  <c r="V7" i="54" s="1"/>
  <c r="X58" i="77"/>
  <c r="AG20" i="54"/>
  <c r="AG17" i="54"/>
  <c r="AK17" i="54"/>
  <c r="U58" i="77"/>
  <c r="S5" i="54"/>
  <c r="S7" i="54" s="1"/>
  <c r="W58" i="83"/>
  <c r="U6" i="82"/>
  <c r="Q7" i="82"/>
  <c r="S58" i="84"/>
  <c r="Z58" i="81"/>
  <c r="X4" i="82"/>
  <c r="Q58" i="84"/>
  <c r="O7" i="82"/>
  <c r="F25" i="53"/>
  <c r="R20" i="54"/>
  <c r="AH17" i="54"/>
  <c r="AM58" i="71"/>
  <c r="M22" i="53"/>
  <c r="G23" i="53"/>
  <c r="G20" i="54"/>
  <c r="G7" i="54"/>
  <c r="AH9" i="53"/>
  <c r="AH27" i="53"/>
  <c r="W58" i="80"/>
  <c r="U5" i="82"/>
  <c r="AC58" i="81"/>
  <c r="AA4" i="82"/>
  <c r="AA5" i="82"/>
  <c r="AC58" i="80"/>
  <c r="W22" i="53"/>
  <c r="Q8" i="53"/>
  <c r="M4" i="53"/>
  <c r="O58" i="71"/>
  <c r="G25" i="53"/>
  <c r="AC6" i="53"/>
  <c r="AE58" i="76"/>
  <c r="AL20" i="54"/>
  <c r="AF58" i="76"/>
  <c r="AD6" i="53"/>
  <c r="AL58" i="84"/>
  <c r="AJ7" i="82"/>
  <c r="AJ58" i="84"/>
  <c r="AH7" i="82"/>
  <c r="E56" i="81"/>
  <c r="AL58" i="71"/>
  <c r="AJ4" i="53"/>
  <c r="Y5" i="54"/>
  <c r="Y7" i="54" s="1"/>
  <c r="AH4" i="53"/>
  <c r="AH8" i="53" s="1"/>
  <c r="Y58" i="71"/>
  <c r="AF4" i="53"/>
  <c r="AF8" i="53" s="1"/>
  <c r="AH58" i="71"/>
  <c r="P8" i="53"/>
  <c r="I58" i="71"/>
  <c r="G4" i="53"/>
  <c r="W17" i="54"/>
  <c r="Q27" i="53"/>
  <c r="AB25" i="53"/>
  <c r="J20" i="54"/>
  <c r="AC8" i="53"/>
  <c r="R27" i="53"/>
  <c r="T7" i="54"/>
  <c r="T20" i="54"/>
  <c r="AH58" i="80"/>
  <c r="AF5" i="82"/>
  <c r="E56" i="80"/>
  <c r="E27" i="53"/>
  <c r="Z20" i="54"/>
  <c r="Q4" i="82"/>
  <c r="K6" i="82"/>
  <c r="L5" i="82"/>
  <c r="T4" i="53"/>
  <c r="AE4" i="53"/>
  <c r="AE8" i="53" s="1"/>
  <c r="L4" i="53"/>
  <c r="AM20" i="54"/>
  <c r="AM5" i="82"/>
  <c r="F27" i="53"/>
  <c r="E56" i="76"/>
  <c r="AI58" i="84"/>
  <c r="AI58" i="81"/>
  <c r="AB58" i="80"/>
  <c r="AE58" i="81"/>
  <c r="AL58" i="83"/>
  <c r="AC7" i="82"/>
  <c r="L7" i="82"/>
  <c r="I58" i="83"/>
  <c r="G7" i="82"/>
  <c r="V58" i="81"/>
  <c r="Q5" i="82"/>
  <c r="R58" i="80"/>
  <c r="P7" i="82"/>
  <c r="O58" i="80"/>
  <c r="W6" i="82"/>
  <c r="N58" i="81"/>
  <c r="L58" i="81"/>
  <c r="H4" i="82"/>
  <c r="H58" i="83"/>
  <c r="I4" i="82"/>
  <c r="G58" i="84"/>
  <c r="G58" i="77"/>
  <c r="AD20" i="54"/>
  <c r="AI17" i="54"/>
  <c r="Y6" i="53"/>
  <c r="Y9" i="53" s="1"/>
  <c r="AK5" i="54"/>
  <c r="AK7" i="54" s="1"/>
  <c r="AB22" i="53"/>
  <c r="J17" i="54"/>
  <c r="AI5" i="54"/>
  <c r="AI7" i="54" s="1"/>
  <c r="L6" i="53"/>
  <c r="R23" i="53"/>
  <c r="AI58" i="77"/>
  <c r="I58" i="77"/>
  <c r="AG4" i="53"/>
  <c r="AG8" i="53" s="1"/>
  <c r="AL17" i="54"/>
  <c r="N23" i="53"/>
  <c r="I5" i="54"/>
  <c r="AI9" i="53"/>
  <c r="K6" i="53"/>
  <c r="K8" i="53" s="1"/>
  <c r="Z58" i="84"/>
  <c r="E56" i="83"/>
  <c r="E5" i="82"/>
  <c r="AB27" i="53"/>
  <c r="AI58" i="83"/>
  <c r="Y6" i="82"/>
  <c r="M58" i="80"/>
  <c r="K58" i="80"/>
  <c r="E4" i="82"/>
  <c r="G58" i="81"/>
  <c r="G58" i="83"/>
  <c r="AJ58" i="76"/>
  <c r="AI58" i="76"/>
  <c r="V58" i="84"/>
  <c r="X7" i="54"/>
  <c r="I6" i="53"/>
  <c r="I8" i="53" s="1"/>
  <c r="G6" i="53"/>
  <c r="V6" i="82"/>
  <c r="AK27" i="53" l="1"/>
  <c r="U8" i="53"/>
  <c r="AJ27" i="53"/>
  <c r="AJ8" i="53"/>
  <c r="AH20" i="54"/>
  <c r="M8" i="53"/>
  <c r="E8" i="53"/>
  <c r="O27" i="53"/>
  <c r="AL27" i="53"/>
  <c r="AL9" i="53"/>
  <c r="AK8" i="53"/>
  <c r="M27" i="53"/>
  <c r="AD8" i="53"/>
  <c r="AE27" i="53"/>
  <c r="U27" i="53"/>
  <c r="N8" i="53"/>
  <c r="Q20" i="54"/>
  <c r="Q7" i="54"/>
  <c r="AA9" i="53"/>
  <c r="AA8" i="53"/>
  <c r="E25" i="53"/>
  <c r="N20" i="54"/>
  <c r="N7" i="54"/>
  <c r="V9" i="53"/>
  <c r="V27" i="53"/>
  <c r="V20" i="54"/>
  <c r="V8" i="53"/>
  <c r="E58" i="76"/>
  <c r="H27" i="53"/>
  <c r="H9" i="53"/>
  <c r="E58" i="80"/>
  <c r="E58" i="77"/>
  <c r="AB8" i="53"/>
  <c r="AA27" i="53"/>
  <c r="AC9" i="53"/>
  <c r="AC27" i="53"/>
  <c r="E58" i="84"/>
  <c r="T9" i="53"/>
  <c r="T27" i="53"/>
  <c r="W9" i="53"/>
  <c r="W27" i="53"/>
  <c r="L8" i="53"/>
  <c r="L25" i="53"/>
  <c r="AK20" i="54"/>
  <c r="S27" i="53"/>
  <c r="AA20" i="54"/>
  <c r="AA7" i="54"/>
  <c r="Z27" i="53"/>
  <c r="Z9" i="53"/>
  <c r="Y20" i="54"/>
  <c r="AI20" i="54"/>
  <c r="Y8" i="53"/>
  <c r="AB7" i="54"/>
  <c r="AB20" i="54"/>
  <c r="E58" i="83"/>
  <c r="T8" i="53"/>
  <c r="T25" i="53"/>
  <c r="AD9" i="53"/>
  <c r="AD27" i="53"/>
  <c r="E58" i="71"/>
  <c r="G8" i="53"/>
  <c r="Y27" i="53"/>
  <c r="I20" i="54"/>
  <c r="I7" i="54"/>
  <c r="M25" i="53"/>
  <c r="N27" i="53"/>
  <c r="S8" i="53"/>
  <c r="L27" i="53"/>
  <c r="L9" i="53"/>
  <c r="E58" i="81"/>
  <c r="G9" i="53"/>
  <c r="G27" i="53"/>
  <c r="I9" i="53"/>
  <c r="I27" i="53"/>
  <c r="K27" i="53"/>
  <c r="K9" i="53"/>
  <c r="R8" i="53"/>
  <c r="R25" i="53"/>
  <c r="Z8" i="53"/>
  <c r="S20" i="54"/>
  <c r="E16" i="54"/>
  <c r="G58" i="74"/>
  <c r="E6" i="54"/>
  <c r="E24" i="82"/>
  <c r="E21" i="53"/>
  <c r="E7" i="36"/>
  <c r="E21" i="54" l="1"/>
  <c r="G58" i="75"/>
  <c r="E8" i="82"/>
  <c r="E5" i="42"/>
  <c r="E7" i="53"/>
  <c r="E10" i="82" l="1"/>
  <c r="E9" i="82"/>
  <c r="E11" i="82"/>
  <c r="E12" i="82"/>
  <c r="F16" i="54"/>
  <c r="AC58" i="74"/>
  <c r="AG58" i="74"/>
  <c r="Q58" i="74"/>
  <c r="X58" i="74"/>
  <c r="Y58" i="74"/>
  <c r="AD58" i="74"/>
  <c r="AL58" i="74"/>
  <c r="W16" i="54"/>
  <c r="M16" i="54"/>
  <c r="J16" i="54"/>
  <c r="M58" i="74"/>
  <c r="J7" i="36"/>
  <c r="N7" i="36"/>
  <c r="AE21" i="53"/>
  <c r="AE16" i="54"/>
  <c r="AE24" i="82"/>
  <c r="K16" i="54"/>
  <c r="H16" i="54"/>
  <c r="G16" i="54"/>
  <c r="R58" i="74"/>
  <c r="AJ24" i="82"/>
  <c r="AJ21" i="53"/>
  <c r="AJ16" i="54"/>
  <c r="L16" i="54"/>
  <c r="H7" i="36"/>
  <c r="K58" i="74"/>
  <c r="L58" i="74"/>
  <c r="L7" i="36"/>
  <c r="O58" i="74"/>
  <c r="P58" i="74"/>
  <c r="V58" i="74"/>
  <c r="W58" i="74"/>
  <c r="AB58" i="74"/>
  <c r="AC21" i="53"/>
  <c r="AC16" i="54"/>
  <c r="AC24" i="82"/>
  <c r="T16" i="54"/>
  <c r="R16" i="54"/>
  <c r="N16" i="54"/>
  <c r="AF58" i="74"/>
  <c r="AJ7" i="53"/>
  <c r="AJ6" i="54"/>
  <c r="AJ8" i="82"/>
  <c r="AL58" i="75"/>
  <c r="S16" i="54"/>
  <c r="J58" i="74"/>
  <c r="I7" i="36"/>
  <c r="H24" i="82"/>
  <c r="H21" i="53"/>
  <c r="N58" i="74"/>
  <c r="M7" i="36"/>
  <c r="N21" i="53"/>
  <c r="N24" i="82"/>
  <c r="N7" i="53"/>
  <c r="O24" i="82"/>
  <c r="O21" i="53"/>
  <c r="V24" i="82"/>
  <c r="V21" i="53"/>
  <c r="Z58" i="74"/>
  <c r="AA58" i="74"/>
  <c r="AE58" i="74"/>
  <c r="AJ58" i="74"/>
  <c r="AK58" i="74"/>
  <c r="V16" i="54"/>
  <c r="O16" i="54"/>
  <c r="P24" i="82"/>
  <c r="P21" i="53"/>
  <c r="Q21" i="53"/>
  <c r="Q24" i="82"/>
  <c r="U8" i="82"/>
  <c r="U10" i="82" s="1"/>
  <c r="Z24" i="82"/>
  <c r="Z16" i="54"/>
  <c r="Z21" i="53"/>
  <c r="G24" i="82"/>
  <c r="G21" i="53"/>
  <c r="I21" i="53"/>
  <c r="I24" i="82"/>
  <c r="O58" i="75"/>
  <c r="T58" i="74"/>
  <c r="U58" i="74"/>
  <c r="U6" i="54"/>
  <c r="U21" i="54" s="1"/>
  <c r="U7" i="53"/>
  <c r="U5" i="42"/>
  <c r="Y8" i="82"/>
  <c r="AB24" i="82"/>
  <c r="AB16" i="54"/>
  <c r="AB21" i="53"/>
  <c r="AB6" i="54"/>
  <c r="AH58" i="74"/>
  <c r="AE8" i="82"/>
  <c r="AF8" i="82"/>
  <c r="AF7" i="53"/>
  <c r="AF5" i="42"/>
  <c r="AH58" i="75"/>
  <c r="AI58" i="74"/>
  <c r="AG8" i="82"/>
  <c r="AG5" i="42"/>
  <c r="AM58" i="74"/>
  <c r="AN58" i="74"/>
  <c r="AL24" i="82"/>
  <c r="AL21" i="53"/>
  <c r="AL16" i="54"/>
  <c r="AO58" i="74"/>
  <c r="P16" i="54"/>
  <c r="Q16" i="54"/>
  <c r="I16" i="54"/>
  <c r="N6" i="54"/>
  <c r="N21" i="54" s="1"/>
  <c r="J6" i="54"/>
  <c r="J5" i="42"/>
  <c r="S58" i="74"/>
  <c r="AO58" i="75"/>
  <c r="AM8" i="82"/>
  <c r="AM6" i="54"/>
  <c r="AM7" i="53"/>
  <c r="G7" i="36"/>
  <c r="I58" i="74"/>
  <c r="H6" i="54"/>
  <c r="K7" i="36"/>
  <c r="I5" i="42"/>
  <c r="K24" i="82"/>
  <c r="K21" i="53"/>
  <c r="J21" i="53"/>
  <c r="J24" i="82"/>
  <c r="M58" i="75"/>
  <c r="K5" i="42"/>
  <c r="M24" i="82"/>
  <c r="M21" i="53"/>
  <c r="O7" i="53"/>
  <c r="R21" i="53"/>
  <c r="R24" i="82"/>
  <c r="T24" i="82"/>
  <c r="T21" i="53"/>
  <c r="U21" i="53"/>
  <c r="U24" i="82"/>
  <c r="W21" i="53"/>
  <c r="W24" i="82"/>
  <c r="X21" i="53"/>
  <c r="X16" i="54"/>
  <c r="X24" i="82"/>
  <c r="Y24" i="82"/>
  <c r="Y21" i="53"/>
  <c r="Y16" i="54"/>
  <c r="Z58" i="75"/>
  <c r="AA16" i="54"/>
  <c r="AA21" i="53"/>
  <c r="AA24" i="82"/>
  <c r="Z8" i="82"/>
  <c r="Z5" i="42"/>
  <c r="AB58" i="75"/>
  <c r="AA7" i="53"/>
  <c r="AA6" i="54"/>
  <c r="AD21" i="53"/>
  <c r="AD24" i="82"/>
  <c r="AD16" i="54"/>
  <c r="AC8" i="82"/>
  <c r="AD6" i="54"/>
  <c r="AD7" i="53"/>
  <c r="AF58" i="75"/>
  <c r="AD5" i="42"/>
  <c r="AD8" i="82"/>
  <c r="AF16" i="54"/>
  <c r="AF24" i="82"/>
  <c r="AF21" i="53"/>
  <c r="AH16" i="54"/>
  <c r="AH21" i="53"/>
  <c r="AH24" i="82"/>
  <c r="AG24" i="82"/>
  <c r="AG16" i="54"/>
  <c r="AG21" i="53"/>
  <c r="AI16" i="54"/>
  <c r="AI21" i="53"/>
  <c r="AI24" i="82"/>
  <c r="AJ58" i="75"/>
  <c r="AH7" i="53"/>
  <c r="AI6" i="54"/>
  <c r="AK21" i="53"/>
  <c r="AK24" i="82"/>
  <c r="AK16" i="54"/>
  <c r="F7" i="36"/>
  <c r="E51" i="74"/>
  <c r="AK7" i="53"/>
  <c r="AL7" i="53"/>
  <c r="U16" i="54"/>
  <c r="AM24" i="82"/>
  <c r="AM21" i="53"/>
  <c r="AM16" i="54"/>
  <c r="S21" i="53"/>
  <c r="S24" i="82"/>
  <c r="L21" i="53"/>
  <c r="L24" i="82"/>
  <c r="F21" i="53"/>
  <c r="F24" i="82"/>
  <c r="E51" i="75"/>
  <c r="W7" i="53"/>
  <c r="W5" i="42"/>
  <c r="W8" i="82"/>
  <c r="K58" i="75"/>
  <c r="G6" i="54"/>
  <c r="R6" i="54"/>
  <c r="U58" i="75"/>
  <c r="P6" i="54"/>
  <c r="R58" i="75"/>
  <c r="L5" i="42"/>
  <c r="V5" i="42"/>
  <c r="K6" i="54"/>
  <c r="K8" i="82"/>
  <c r="K11" i="82" s="1"/>
  <c r="T5" i="42"/>
  <c r="H58" i="75"/>
  <c r="F6" i="54"/>
  <c r="Q7" i="53"/>
  <c r="Q6" i="54" l="1"/>
  <c r="Q21" i="54" s="1"/>
  <c r="P7" i="53"/>
  <c r="I8" i="82"/>
  <c r="R5" i="42"/>
  <c r="H5" i="42"/>
  <c r="V6" i="54"/>
  <c r="V21" i="54" s="1"/>
  <c r="AI58" i="75"/>
  <c r="AG58" i="75"/>
  <c r="Y7" i="53"/>
  <c r="F21" i="54"/>
  <c r="P5" i="42"/>
  <c r="V7" i="53"/>
  <c r="AG6" i="54"/>
  <c r="J21" i="54"/>
  <c r="R7" i="53"/>
  <c r="K9" i="82"/>
  <c r="Z6" i="54"/>
  <c r="J58" i="75"/>
  <c r="E56" i="74"/>
  <c r="R4" i="36" s="1"/>
  <c r="AA58" i="75"/>
  <c r="Z7" i="53"/>
  <c r="T7" i="53"/>
  <c r="Y5" i="42"/>
  <c r="H21" i="54"/>
  <c r="T8" i="82"/>
  <c r="L8" i="82"/>
  <c r="L12" i="82" s="1"/>
  <c r="R8" i="82"/>
  <c r="AM58" i="75"/>
  <c r="T6" i="54"/>
  <c r="T21" i="54" s="1"/>
  <c r="I6" i="54"/>
  <c r="I21" i="54" s="1"/>
  <c r="AB5" i="42"/>
  <c r="K21" i="54"/>
  <c r="P21" i="54"/>
  <c r="W10" i="82"/>
  <c r="W11" i="82"/>
  <c r="W12" i="82"/>
  <c r="W9" i="82"/>
  <c r="R21" i="54"/>
  <c r="G21" i="54"/>
  <c r="AC6" i="54"/>
  <c r="M6" i="54"/>
  <c r="M21" i="54" s="1"/>
  <c r="N5" i="42"/>
  <c r="M8" i="82"/>
  <c r="F5" i="42"/>
  <c r="V8" i="82"/>
  <c r="Y58" i="75"/>
  <c r="AK6" i="54"/>
  <c r="AH6" i="54"/>
  <c r="AC7" i="53"/>
  <c r="AC58" i="75"/>
  <c r="X6" i="54"/>
  <c r="V58" i="75"/>
  <c r="T58" i="75"/>
  <c r="Q58" i="75"/>
  <c r="G5" i="42"/>
  <c r="L58" i="75"/>
  <c r="X58" i="75"/>
  <c r="J8" i="82"/>
  <c r="AG7" i="53"/>
  <c r="AF6" i="54"/>
  <c r="W58" i="75"/>
  <c r="S58" i="75"/>
  <c r="M5" i="42"/>
  <c r="U9" i="82"/>
  <c r="P58" i="75"/>
  <c r="X7" i="53"/>
  <c r="O6" i="54"/>
  <c r="O21" i="54" s="1"/>
  <c r="Q5" i="42"/>
  <c r="U11" i="82"/>
  <c r="Q8" i="82"/>
  <c r="E56" i="75"/>
  <c r="K10" i="82"/>
  <c r="L9" i="82"/>
  <c r="S8" i="82"/>
  <c r="R9" i="82"/>
  <c r="AN58" i="75"/>
  <c r="AK8" i="82"/>
  <c r="AI8" i="82"/>
  <c r="AH8" i="82"/>
  <c r="AC5" i="42"/>
  <c r="AA5" i="42"/>
  <c r="X8" i="82"/>
  <c r="S7" i="53"/>
  <c r="O5" i="42"/>
  <c r="G7" i="53"/>
  <c r="J7" i="53"/>
  <c r="N8" i="82"/>
  <c r="AE5" i="42"/>
  <c r="AB7" i="53"/>
  <c r="M7" i="53"/>
  <c r="U12" i="82"/>
  <c r="L11" i="82"/>
  <c r="AL6" i="54"/>
  <c r="AA8" i="82"/>
  <c r="S5" i="42"/>
  <c r="P8" i="82"/>
  <c r="AE7" i="53"/>
  <c r="AD58" i="75"/>
  <c r="L7" i="53"/>
  <c r="O8" i="82"/>
  <c r="H58" i="74"/>
  <c r="E58" i="74" s="1"/>
  <c r="R5" i="36" s="1"/>
  <c r="F7" i="53"/>
  <c r="S6" i="54"/>
  <c r="S21" i="54" s="1"/>
  <c r="I58" i="75"/>
  <c r="N58" i="75"/>
  <c r="W6" i="54"/>
  <c r="W21" i="54" s="1"/>
  <c r="AL8" i="82"/>
  <c r="AI7" i="53"/>
  <c r="K7" i="53"/>
  <c r="I7" i="53"/>
  <c r="H7" i="53"/>
  <c r="F8" i="82"/>
  <c r="AE6" i="54"/>
  <c r="AB8" i="82"/>
  <c r="Y6" i="54"/>
  <c r="L6" i="54"/>
  <c r="L21" i="54" s="1"/>
  <c r="H8" i="82"/>
  <c r="AE58" i="75"/>
  <c r="X5" i="42"/>
  <c r="AK58" i="75"/>
  <c r="K12" i="82"/>
  <c r="G8" i="82"/>
  <c r="R11" i="82" l="1"/>
  <c r="R10" i="82"/>
  <c r="E58" i="75"/>
  <c r="I12" i="82"/>
  <c r="I9" i="82"/>
  <c r="I11" i="82"/>
  <c r="I10" i="82"/>
  <c r="R12" i="82"/>
  <c r="T10" i="82"/>
  <c r="T11" i="82"/>
  <c r="T9" i="82"/>
  <c r="T12" i="82"/>
  <c r="L10" i="82"/>
  <c r="O11" i="82"/>
  <c r="O10" i="82"/>
  <c r="O9" i="82"/>
  <c r="O12" i="82"/>
  <c r="V10" i="82"/>
  <c r="V9" i="82"/>
  <c r="V11" i="82"/>
  <c r="V12" i="82"/>
  <c r="M10" i="82"/>
  <c r="M9" i="82"/>
  <c r="M11" i="82"/>
  <c r="M12" i="82"/>
  <c r="S9" i="82"/>
  <c r="S10" i="82"/>
  <c r="S11" i="82"/>
  <c r="S12" i="82"/>
  <c r="P12" i="82"/>
  <c r="P10" i="82"/>
  <c r="P9" i="82"/>
  <c r="P11" i="82"/>
  <c r="J12" i="82"/>
  <c r="J11" i="82"/>
  <c r="J10" i="82"/>
  <c r="J9" i="82"/>
  <c r="G10" i="82"/>
  <c r="G9" i="82"/>
  <c r="G11" i="82"/>
  <c r="G12" i="82"/>
  <c r="F11" i="82"/>
  <c r="F9" i="82"/>
  <c r="F12" i="82"/>
  <c r="F10" i="82"/>
  <c r="N9" i="82"/>
  <c r="N11" i="82"/>
  <c r="N12" i="82"/>
  <c r="N10" i="82"/>
  <c r="H10" i="82"/>
  <c r="H9" i="82"/>
  <c r="H11" i="82"/>
  <c r="H12" i="82"/>
  <c r="Q10" i="82"/>
  <c r="Q12" i="82"/>
  <c r="Q11" i="82"/>
  <c r="Q9" i="8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tc={684100F8-0A41-4413-AE17-8D4C220AFE6E}</author>
  </authors>
  <commentList>
    <comment ref="M3" authorId="0" shapeId="0" xr:uid="{684100F8-0A41-4413-AE17-8D4C220AFE6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tc={5F512A75-B3AF-48EE-A9F4-9CBE418B3BB2}</author>
  </authors>
  <commentList>
    <comment ref="M3" authorId="0" shapeId="0" xr:uid="{5F512A75-B3AF-48EE-A9F4-9CBE418B3BB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tc={09C9BE76-A8E7-4F68-8612-73FB319F3999}</author>
  </authors>
  <commentList>
    <comment ref="M3" authorId="0" shapeId="0" xr:uid="{09C9BE76-A8E7-4F68-8612-73FB319F399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tc={B8DD5EAA-EB29-4300-A4F8-B0B4E7DD14FB}</author>
  </authors>
  <commentList>
    <comment ref="M3" authorId="0" shapeId="0" xr:uid="{B8DD5EAA-EB29-4300-A4F8-B0B4E7DD14F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tc={8AA2219F-EC1B-4C87-B2C3-D8091E37EFBE}</author>
  </authors>
  <commentList>
    <comment ref="M3" authorId="0" shapeId="0" xr:uid="{8AA2219F-EC1B-4C87-B2C3-D8091E37EFB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tc={A3BAF552-F396-4133-95F9-74FCAB4F8A10}</author>
  </authors>
  <commentList>
    <comment ref="M3" authorId="0" shapeId="0" xr:uid="{A3BAF552-F396-4133-95F9-74FCAB4F8A10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tc={127330BF-5C22-477E-8BF1-F43786D9E699}</author>
  </authors>
  <commentList>
    <comment ref="M3" authorId="0" shapeId="0" xr:uid="{127330BF-5C22-477E-8BF1-F43786D9E69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tc={9011D686-8F53-4753-8F22-6F3BA6E43247}</author>
  </authors>
  <commentList>
    <comment ref="M3" authorId="0" shapeId="0" xr:uid="{9011D686-8F53-4753-8F22-6F3BA6E43247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tc={F7FBF805-B53A-4547-BE2D-AA9F4D6E7EC2}</author>
  </authors>
  <commentList>
    <comment ref="L3" authorId="0" shapeId="0" xr:uid="{F7FBF805-B53A-4547-BE2D-AA9F4D6E7EC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tc={8E310013-E619-4540-91A8-69AD4C7D5260}</author>
  </authors>
  <commentList>
    <comment ref="M3" authorId="0" shapeId="0" xr:uid="{8E310013-E619-4540-91A8-69AD4C7D5260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tc={BD266DD3-7178-4990-8CEE-88C53CC83369}</author>
  </authors>
  <commentList>
    <comment ref="M3" authorId="0" shapeId="0" xr:uid="{BD266DD3-7178-4990-8CEE-88C53CC8336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sharedStrings.xml><?xml version="1.0" encoding="utf-8"?>
<sst xmlns="http://schemas.openxmlformats.org/spreadsheetml/2006/main" count="892" uniqueCount="133">
  <si>
    <t>Budget</t>
  </si>
  <si>
    <t>Program Budget</t>
  </si>
  <si>
    <t>Portfolio Admin, Evaluation, Research &amp; Development</t>
  </si>
  <si>
    <t>Total Budget Envelope</t>
  </si>
  <si>
    <t>Portfolio Budget</t>
  </si>
  <si>
    <t>5-Year Total</t>
  </si>
  <si>
    <t>Total</t>
  </si>
  <si>
    <t>5-Year Average</t>
  </si>
  <si>
    <t>3% policy growth + CPI inflation</t>
  </si>
  <si>
    <t>CPI inflation</t>
  </si>
  <si>
    <t>Growth/Allocations</t>
  </si>
  <si>
    <t>DSM Portfolio</t>
  </si>
  <si>
    <t>Investment</t>
  </si>
  <si>
    <t>2023 Investment</t>
  </si>
  <si>
    <t>2024 Investment</t>
  </si>
  <si>
    <t>2025 Investment</t>
  </si>
  <si>
    <t>2026 Investment</t>
  </si>
  <si>
    <t>2027 Investment</t>
  </si>
  <si>
    <t>Debt</t>
  </si>
  <si>
    <t>Equity</t>
  </si>
  <si>
    <t>Capitalization</t>
  </si>
  <si>
    <t>2028 Investment</t>
  </si>
  <si>
    <t>2029 Investment</t>
  </si>
  <si>
    <t>2030 Investment</t>
  </si>
  <si>
    <t>2031 Investment</t>
  </si>
  <si>
    <t>2032 Investment</t>
  </si>
  <si>
    <t>2033 Investment</t>
  </si>
  <si>
    <t>2034 Investment</t>
  </si>
  <si>
    <t>2035 Investment</t>
  </si>
  <si>
    <t>2036 Investment</t>
  </si>
  <si>
    <t>2037 Investment</t>
  </si>
  <si>
    <t>2038 Investment</t>
  </si>
  <si>
    <t>2039 Investment</t>
  </si>
  <si>
    <t>2040 Investment</t>
  </si>
  <si>
    <t>2041 Investment</t>
  </si>
  <si>
    <t>2042 Investment</t>
  </si>
  <si>
    <t>years</t>
  </si>
  <si>
    <t>Background Data</t>
  </si>
  <si>
    <t>Enbridge Capital Structure</t>
  </si>
  <si>
    <t>Portfolio Horizon</t>
  </si>
  <si>
    <t>Amortize</t>
  </si>
  <si>
    <t>Combined Income Tax Rate</t>
  </si>
  <si>
    <t>Tax Gross Up Factor</t>
  </si>
  <si>
    <t>Amortization</t>
  </si>
  <si>
    <t>Undepreciated Balance</t>
  </si>
  <si>
    <t>Amortiztion Life</t>
  </si>
  <si>
    <t>WACC</t>
  </si>
  <si>
    <t>5 Year Life</t>
  </si>
  <si>
    <t>10 Year Life</t>
  </si>
  <si>
    <t>Revenue Requirement</t>
  </si>
  <si>
    <t>Unamortized Asset Balance</t>
  </si>
  <si>
    <t>Cost of Capital</t>
  </si>
  <si>
    <t>Expense</t>
  </si>
  <si>
    <t>Capital:RR</t>
  </si>
  <si>
    <t>5-year life</t>
  </si>
  <si>
    <t>10-year life</t>
  </si>
  <si>
    <t>16-year life</t>
  </si>
  <si>
    <t>Amortization, 1.2X 10</t>
  </si>
  <si>
    <t>Amortization, 1.2X 5</t>
  </si>
  <si>
    <t>Amortization, 1.2X 16</t>
  </si>
  <si>
    <t>Amortization, 2X</t>
  </si>
  <si>
    <t>Expense 1X</t>
  </si>
  <si>
    <t>16 Year Life</t>
  </si>
  <si>
    <t>Unamortized Balance</t>
  </si>
  <si>
    <t>Expense Treatment</t>
  </si>
  <si>
    <t>Amortization Treatment</t>
  </si>
  <si>
    <t>NPVRR</t>
  </si>
  <si>
    <t>DCF</t>
  </si>
  <si>
    <t>Long-Term Debt (4%)</t>
  </si>
  <si>
    <t>EBI Proposal-Expense</t>
  </si>
  <si>
    <t>2X Budget-Amortized</t>
  </si>
  <si>
    <t>1.2X Budget-10 yr Term</t>
  </si>
  <si>
    <t>1.2X Budget-5 yr Term</t>
  </si>
  <si>
    <t>1.2X Budget-16 yr Term</t>
  </si>
  <si>
    <t>WACC-After-Tax</t>
  </si>
  <si>
    <t>Debt Interest</t>
  </si>
  <si>
    <t>Total Cost of Capital</t>
  </si>
  <si>
    <t>Expenses</t>
  </si>
  <si>
    <t>Rate Base</t>
  </si>
  <si>
    <t>Additions To Rate Base</t>
  </si>
  <si>
    <t>Weighted</t>
  </si>
  <si>
    <t>NPV</t>
  </si>
  <si>
    <t>Cost Recovery</t>
  </si>
  <si>
    <t>Amortization Cost of Capital</t>
  </si>
  <si>
    <t>Summary</t>
  </si>
  <si>
    <t>Investment (millions)</t>
  </si>
  <si>
    <t>Discount Rate</t>
  </si>
  <si>
    <t>Amortization Term</t>
  </si>
  <si>
    <t>Revenue Requirement Calcs</t>
  </si>
  <si>
    <t>100% Debt</t>
  </si>
  <si>
    <t>r</t>
  </si>
  <si>
    <t>Figure 3: Revenue Requirements</t>
  </si>
  <si>
    <t>Figure 4: Unamortized Asset Balance</t>
  </si>
  <si>
    <t>Figure 1: Expense Treatment</t>
  </si>
  <si>
    <t>Figure 2: Amortization Treatment</t>
  </si>
  <si>
    <t>20-Year Portfolio</t>
  </si>
  <si>
    <t>16 Year:5 Year</t>
  </si>
  <si>
    <t>5 Year:16 Year</t>
  </si>
  <si>
    <t>10 Year:16 Year</t>
  </si>
  <si>
    <t>10 Year:5 Year</t>
  </si>
  <si>
    <t>Figure 5: Revenue Requirement</t>
  </si>
  <si>
    <t>Figure 6: Unamortized Asset Balance</t>
  </si>
  <si>
    <t>Capital:RR Ratio</t>
  </si>
  <si>
    <t>20-Year Portfolio: Term Analysis</t>
  </si>
  <si>
    <t>20-Year Portfolio: Cost of Capital Analysis</t>
  </si>
  <si>
    <t>Debt:WACC</t>
  </si>
  <si>
    <t>Figure 8: Revenue Requirement</t>
  </si>
  <si>
    <t>1-Year Portfolio: Cash Flow Analysis</t>
  </si>
  <si>
    <t>Cash Flow</t>
  </si>
  <si>
    <t>Unamortized Balance (EOY)</t>
  </si>
  <si>
    <t>Figure 7: Cost of Capital</t>
  </si>
  <si>
    <t>X</t>
  </si>
  <si>
    <t>Enbridge: Amortization Analysis</t>
  </si>
  <si>
    <t>Figure 9: Revenue Requirement (1X Expense vs. 2X Amortized)</t>
  </si>
  <si>
    <t>Figure 10: Revenue Requirement (1X Expense vs. 1.2X Amortized, by Term)</t>
  </si>
  <si>
    <t>20-Year Portfolio: Increased Budget Scenarios</t>
  </si>
  <si>
    <t>2X: Expense</t>
  </si>
  <si>
    <t>1.2X: Expense (10 yr)</t>
  </si>
  <si>
    <t>1.2X: Expense (5 yr)</t>
  </si>
  <si>
    <t>1.2X: Expense (16 yr)</t>
  </si>
  <si>
    <t>Enbridge Portfolio Budgets</t>
  </si>
  <si>
    <t>After-Tax
Return</t>
  </si>
  <si>
    <t>Pre-Tax
Return</t>
  </si>
  <si>
    <t>Equity Earnings (After Tax)</t>
  </si>
  <si>
    <t>WACC (6.97%)</t>
  </si>
  <si>
    <t>Taxes</t>
  </si>
  <si>
    <t>Net Investment</t>
  </si>
  <si>
    <t>Tax on Earnings</t>
  </si>
  <si>
    <t>Tax Benefit of Expense</t>
  </si>
  <si>
    <t>Tax on Amortization</t>
  </si>
  <si>
    <t>Total Income Taxes</t>
  </si>
  <si>
    <t>Scenario Inputs:</t>
  </si>
  <si>
    <t>Tax as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</si>
</sst>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.0_);_(&quot;$&quot;* \(#,##0.0\);_(&quot;$&quot;* &quot;-&quot;??_);_(@_)"/>
    <numFmt numFmtId="167" formatCode="_(&quot;$&quot;* #,##0_);_(&quot;$&quot;* \(#,##0\);_(&quot;$&quot;* &quot;-&quot;??_);_(@_)"/>
    <numFmt numFmtId="168" formatCode="_(&quot;$&quot;* #,##0.0_);_(&quot;$&quot;* \(#,##0.0\);_(&quot;$&quot;* &quot;-&quot;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i/>
      <sz val="10"/>
      <color indexed="8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u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i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5" xfId="0" applyFont="1" applyBorder="1" applyAlignment="1"/>
    <xf numFmtId="0" fontId="2" fillId="0" borderId="6" xfId="0" applyFont="1" applyBorder="1" applyAlignment="1">
      <alignment horizontal="left" wrapText="1"/>
    </xf>
    <xf numFmtId="0" fontId="7" fillId="0" borderId="7" xfId="0" applyFont="1" applyBorder="1" applyAlignment="1"/>
    <xf numFmtId="0" fontId="2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7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wrapText="1"/>
    </xf>
    <xf numFmtId="1" fontId="3" fillId="2" borderId="2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13" xfId="0" applyFont="1" applyBorder="1" applyAlignment="1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0" fillId="2" borderId="10" xfId="0" applyFont="1" applyFill="1" applyBorder="1" applyAlignment="1">
      <alignment horizontal="left"/>
    </xf>
    <xf numFmtId="0" fontId="10" fillId="0" borderId="11" xfId="0" applyFont="1" applyBorder="1" applyAlignment="1"/>
    <xf numFmtId="0" fontId="10" fillId="0" borderId="12" xfId="0" applyFont="1" applyBorder="1" applyAlignment="1"/>
    <xf numFmtId="0" fontId="10" fillId="0" borderId="10" xfId="0" applyFont="1" applyBorder="1" applyAlignment="1"/>
    <xf numFmtId="0" fontId="10" fillId="0" borderId="0" xfId="0" applyFont="1" applyBorder="1"/>
    <xf numFmtId="164" fontId="2" fillId="0" borderId="2" xfId="0" applyNumberFormat="1" applyFont="1" applyBorder="1" applyAlignment="1"/>
    <xf numFmtId="164" fontId="2" fillId="0" borderId="9" xfId="0" applyNumberFormat="1" applyFont="1" applyBorder="1" applyAlignment="1"/>
    <xf numFmtId="164" fontId="3" fillId="0" borderId="1" xfId="0" applyNumberFormat="1" applyFont="1" applyBorder="1" applyAlignment="1"/>
    <xf numFmtId="1" fontId="6" fillId="2" borderId="1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/>
    <xf numFmtId="164" fontId="12" fillId="0" borderId="9" xfId="0" applyNumberFormat="1" applyFont="1" applyBorder="1" applyAlignment="1"/>
    <xf numFmtId="164" fontId="6" fillId="0" borderId="1" xfId="0" applyNumberFormat="1" applyFont="1" applyBorder="1" applyAlignment="1"/>
    <xf numFmtId="0" fontId="4" fillId="0" borderId="0" xfId="0" applyFont="1" applyAlignment="1">
      <alignment vertical="center"/>
    </xf>
    <xf numFmtId="165" fontId="4" fillId="0" borderId="0" xfId="1" applyNumberFormat="1" applyFont="1" applyAlignment="1">
      <alignment vertical="center"/>
    </xf>
    <xf numFmtId="0" fontId="7" fillId="0" borderId="0" xfId="0" applyFont="1"/>
    <xf numFmtId="167" fontId="4" fillId="0" borderId="0" xfId="2" applyNumberFormat="1" applyFont="1"/>
    <xf numFmtId="165" fontId="8" fillId="0" borderId="1" xfId="1" applyNumberFormat="1" applyFont="1" applyBorder="1" applyAlignment="1">
      <alignment horizontal="right"/>
    </xf>
    <xf numFmtId="165" fontId="8" fillId="0" borderId="1" xfId="1" applyNumberFormat="1" applyFont="1" applyBorder="1" applyAlignment="1">
      <alignment horizontal="right" wrapText="1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6" fontId="4" fillId="0" borderId="0" xfId="2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10" fontId="4" fillId="0" borderId="0" xfId="3" applyNumberFormat="1" applyFont="1" applyAlignment="1">
      <alignment vertical="center"/>
    </xf>
    <xf numFmtId="0" fontId="4" fillId="0" borderId="12" xfId="0" applyFont="1" applyBorder="1" applyAlignment="1">
      <alignment vertical="center"/>
    </xf>
    <xf numFmtId="10" fontId="4" fillId="0" borderId="12" xfId="3" applyNumberFormat="1" applyFont="1" applyBorder="1" applyAlignment="1">
      <alignment vertical="center"/>
    </xf>
    <xf numFmtId="9" fontId="4" fillId="0" borderId="0" xfId="3" applyFont="1" applyAlignment="1">
      <alignment vertical="center"/>
    </xf>
    <xf numFmtId="6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6" fontId="4" fillId="0" borderId="1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6" fontId="4" fillId="0" borderId="0" xfId="0" applyNumberFormat="1" applyFont="1" applyBorder="1" applyAlignment="1">
      <alignment vertical="center"/>
    </xf>
    <xf numFmtId="166" fontId="4" fillId="0" borderId="0" xfId="0" applyNumberFormat="1" applyFont="1" applyBorder="1" applyAlignment="1">
      <alignment vertical="center"/>
    </xf>
    <xf numFmtId="166" fontId="4" fillId="0" borderId="12" xfId="0" applyNumberFormat="1" applyFont="1" applyBorder="1" applyAlignment="1">
      <alignment vertical="center"/>
    </xf>
    <xf numFmtId="166" fontId="4" fillId="0" borderId="12" xfId="2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/>
    <xf numFmtId="0" fontId="7" fillId="0" borderId="1" xfId="0" applyFont="1" applyBorder="1" applyAlignment="1">
      <alignment horizontal="right" vertical="center"/>
    </xf>
    <xf numFmtId="0" fontId="13" fillId="0" borderId="0" xfId="0" applyFont="1" applyAlignment="1"/>
    <xf numFmtId="165" fontId="4" fillId="0" borderId="0" xfId="1" applyNumberFormat="1" applyFont="1" applyAlignment="1"/>
    <xf numFmtId="0" fontId="13" fillId="0" borderId="0" xfId="0" applyFont="1"/>
    <xf numFmtId="0" fontId="10" fillId="0" borderId="0" xfId="0" applyFont="1"/>
    <xf numFmtId="5" fontId="4" fillId="0" borderId="0" xfId="0" applyNumberFormat="1" applyFont="1"/>
    <xf numFmtId="9" fontId="4" fillId="0" borderId="0" xfId="3" applyFont="1"/>
    <xf numFmtId="44" fontId="4" fillId="0" borderId="0" xfId="3" applyNumberFormat="1" applyFont="1"/>
    <xf numFmtId="0" fontId="7" fillId="0" borderId="1" xfId="0" applyFont="1" applyBorder="1"/>
    <xf numFmtId="6" fontId="4" fillId="0" borderId="0" xfId="0" applyNumberFormat="1" applyFont="1"/>
    <xf numFmtId="0" fontId="4" fillId="0" borderId="0" xfId="0" applyFont="1" applyAlignment="1">
      <alignment wrapText="1"/>
    </xf>
    <xf numFmtId="0" fontId="10" fillId="0" borderId="3" xfId="0" applyFont="1" applyBorder="1" applyAlignment="1">
      <alignment vertical="center"/>
    </xf>
    <xf numFmtId="0" fontId="4" fillId="0" borderId="5" xfId="0" applyFont="1" applyBorder="1"/>
    <xf numFmtId="167" fontId="4" fillId="0" borderId="11" xfId="3" applyNumberFormat="1" applyFont="1" applyBorder="1"/>
    <xf numFmtId="167" fontId="4" fillId="0" borderId="6" xfId="3" applyNumberFormat="1" applyFont="1" applyBorder="1"/>
    <xf numFmtId="0" fontId="4" fillId="0" borderId="13" xfId="0" applyFont="1" applyBorder="1"/>
    <xf numFmtId="167" fontId="4" fillId="0" borderId="0" xfId="3" applyNumberFormat="1" applyFont="1" applyBorder="1"/>
    <xf numFmtId="167" fontId="4" fillId="0" borderId="14" xfId="3" applyNumberFormat="1" applyFont="1" applyBorder="1"/>
    <xf numFmtId="0" fontId="4" fillId="0" borderId="7" xfId="0" applyFont="1" applyBorder="1"/>
    <xf numFmtId="167" fontId="4" fillId="0" borderId="12" xfId="3" applyNumberFormat="1" applyFont="1" applyBorder="1"/>
    <xf numFmtId="167" fontId="4" fillId="0" borderId="8" xfId="3" applyNumberFormat="1" applyFont="1" applyBorder="1"/>
    <xf numFmtId="0" fontId="4" fillId="0" borderId="10" xfId="0" applyFont="1" applyBorder="1" applyAlignment="1">
      <alignment vertical="center"/>
    </xf>
    <xf numFmtId="9" fontId="4" fillId="0" borderId="0" xfId="3" applyFont="1" applyBorder="1"/>
    <xf numFmtId="10" fontId="4" fillId="0" borderId="0" xfId="3" applyNumberFormat="1" applyFont="1" applyFill="1" applyAlignment="1">
      <alignment vertical="center"/>
    </xf>
    <xf numFmtId="10" fontId="4" fillId="0" borderId="12" xfId="3" applyNumberFormat="1" applyFont="1" applyFill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9" fontId="4" fillId="0" borderId="3" xfId="0" applyNumberFormat="1" applyFont="1" applyBorder="1" applyAlignment="1">
      <alignment horizontal="right" vertical="center"/>
    </xf>
    <xf numFmtId="168" fontId="4" fillId="0" borderId="0" xfId="0" applyNumberFormat="1" applyFont="1" applyAlignment="1">
      <alignment vertical="center"/>
    </xf>
    <xf numFmtId="5" fontId="7" fillId="0" borderId="0" xfId="0" applyNumberFormat="1" applyFont="1"/>
    <xf numFmtId="9" fontId="4" fillId="0" borderId="11" xfId="3" applyFont="1" applyBorder="1"/>
    <xf numFmtId="9" fontId="4" fillId="0" borderId="6" xfId="3" applyFont="1" applyBorder="1"/>
    <xf numFmtId="9" fontId="4" fillId="0" borderId="14" xfId="3" applyFont="1" applyBorder="1"/>
    <xf numFmtId="9" fontId="4" fillId="0" borderId="12" xfId="3" applyFont="1" applyBorder="1"/>
    <xf numFmtId="9" fontId="4" fillId="0" borderId="8" xfId="3" applyFont="1" applyBorder="1"/>
    <xf numFmtId="5" fontId="4" fillId="0" borderId="11" xfId="0" applyNumberFormat="1" applyFont="1" applyBorder="1"/>
    <xf numFmtId="5" fontId="4" fillId="0" borderId="6" xfId="0" applyNumberFormat="1" applyFont="1" applyBorder="1"/>
    <xf numFmtId="5" fontId="4" fillId="0" borderId="0" xfId="0" applyNumberFormat="1" applyFont="1" applyBorder="1"/>
    <xf numFmtId="5" fontId="4" fillId="0" borderId="14" xfId="0" applyNumberFormat="1" applyFont="1" applyBorder="1"/>
    <xf numFmtId="5" fontId="4" fillId="0" borderId="12" xfId="0" applyNumberFormat="1" applyFont="1" applyBorder="1"/>
    <xf numFmtId="5" fontId="4" fillId="0" borderId="8" xfId="0" applyNumberFormat="1" applyFont="1" applyBorder="1"/>
    <xf numFmtId="167" fontId="4" fillId="0" borderId="0" xfId="0" applyNumberFormat="1" applyFont="1"/>
    <xf numFmtId="0" fontId="10" fillId="0" borderId="1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67" fontId="4" fillId="0" borderId="0" xfId="2" applyNumberFormat="1" applyFont="1" applyBorder="1"/>
    <xf numFmtId="0" fontId="11" fillId="0" borderId="0" xfId="0" applyFont="1" applyAlignment="1">
      <alignment vertical="center"/>
    </xf>
    <xf numFmtId="6" fontId="11" fillId="0" borderId="0" xfId="0" applyNumberFormat="1" applyFont="1" applyAlignment="1">
      <alignment vertical="center"/>
    </xf>
    <xf numFmtId="44" fontId="11" fillId="0" borderId="0" xfId="0" applyNumberFormat="1" applyFont="1" applyAlignment="1">
      <alignment vertical="center"/>
    </xf>
    <xf numFmtId="0" fontId="11" fillId="0" borderId="12" xfId="0" applyFont="1" applyBorder="1" applyAlignment="1">
      <alignment vertical="center"/>
    </xf>
    <xf numFmtId="6" fontId="11" fillId="0" borderId="12" xfId="0" applyNumberFormat="1" applyFont="1" applyBorder="1" applyAlignment="1">
      <alignment vertical="center"/>
    </xf>
    <xf numFmtId="166" fontId="11" fillId="0" borderId="12" xfId="2" applyNumberFormat="1" applyFont="1" applyBorder="1" applyAlignment="1">
      <alignment vertical="center"/>
    </xf>
    <xf numFmtId="44" fontId="11" fillId="0" borderId="12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6" fontId="11" fillId="0" borderId="0" xfId="0" applyNumberFormat="1" applyFont="1" applyBorder="1" applyAlignment="1">
      <alignment vertical="center"/>
    </xf>
    <xf numFmtId="166" fontId="11" fillId="0" borderId="0" xfId="2" applyNumberFormat="1" applyFont="1" applyAlignment="1">
      <alignment vertical="center"/>
    </xf>
    <xf numFmtId="44" fontId="11" fillId="0" borderId="0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6" fontId="4" fillId="0" borderId="10" xfId="0" applyNumberFormat="1" applyFont="1" applyBorder="1" applyAlignment="1">
      <alignment vertical="center"/>
    </xf>
    <xf numFmtId="166" fontId="4" fillId="0" borderId="10" xfId="2" applyNumberFormat="1" applyFont="1" applyBorder="1" applyAlignment="1">
      <alignment vertical="center"/>
    </xf>
    <xf numFmtId="6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6" fontId="15" fillId="0" borderId="0" xfId="0" applyNumberFormat="1" applyFont="1" applyBorder="1" applyAlignment="1">
      <alignment vertical="center"/>
    </xf>
    <xf numFmtId="44" fontId="15" fillId="0" borderId="0" xfId="0" applyNumberFormat="1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6" fontId="15" fillId="0" borderId="12" xfId="0" applyNumberFormat="1" applyFont="1" applyBorder="1" applyAlignment="1">
      <alignment vertical="center"/>
    </xf>
    <xf numFmtId="166" fontId="15" fillId="0" borderId="12" xfId="2" applyNumberFormat="1" applyFont="1" applyBorder="1" applyAlignment="1">
      <alignment vertical="center"/>
    </xf>
    <xf numFmtId="44" fontId="15" fillId="0" borderId="12" xfId="0" applyNumberFormat="1" applyFont="1" applyBorder="1" applyAlignment="1">
      <alignment vertical="center"/>
    </xf>
    <xf numFmtId="6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4" fillId="3" borderId="3" xfId="0" applyFont="1" applyFill="1" applyBorder="1" applyAlignment="1">
      <alignment vertical="center"/>
    </xf>
    <xf numFmtId="43" fontId="4" fillId="3" borderId="3" xfId="1" applyFont="1" applyFill="1" applyBorder="1" applyAlignment="1">
      <alignment horizontal="right" vertical="center"/>
    </xf>
    <xf numFmtId="10" fontId="4" fillId="3" borderId="0" xfId="0" applyNumberFormat="1" applyFont="1" applyFill="1" applyAlignment="1">
      <alignment vertical="center"/>
    </xf>
    <xf numFmtId="9" fontId="4" fillId="3" borderId="0" xfId="3" applyFont="1" applyFill="1" applyAlignment="1">
      <alignment vertical="center"/>
    </xf>
    <xf numFmtId="10" fontId="4" fillId="3" borderId="0" xfId="3" applyNumberFormat="1" applyFont="1" applyFill="1" applyAlignment="1">
      <alignment vertical="center"/>
    </xf>
    <xf numFmtId="9" fontId="4" fillId="3" borderId="12" xfId="3" applyFont="1" applyFill="1" applyBorder="1" applyAlignment="1">
      <alignment vertical="center"/>
    </xf>
    <xf numFmtId="10" fontId="4" fillId="3" borderId="12" xfId="3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5" fontId="4" fillId="3" borderId="0" xfId="1" applyNumberFormat="1" applyFont="1" applyFill="1" applyAlignment="1">
      <alignment vertical="center"/>
    </xf>
    <xf numFmtId="9" fontId="4" fillId="0" borderId="3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'C-1yr'!$C$4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'C-1yr'!$D$3:$N$3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'C-1yr'!$D$4:$N$4</c:f>
              <c:numCache>
                <c:formatCode>"$"#,##0_);\("$"#,##0\)</c:formatCode>
                <c:ptCount val="11"/>
                <c:pt idx="0">
                  <c:v>-142.26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B-4360-9C71-538A3BE61A3E}"/>
            </c:ext>
          </c:extLst>
        </c:ser>
        <c:ser>
          <c:idx val="1"/>
          <c:order val="1"/>
          <c:tx>
            <c:strRef>
              <c:f>'C-1yr'!$C$5</c:f>
              <c:strCache>
                <c:ptCount val="1"/>
                <c:pt idx="0">
                  <c:v>Expense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'C-1yr'!$D$3:$N$3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'C-1yr'!$D$5:$N$5</c:f>
              <c:numCache>
                <c:formatCode>"$"#,##0_);\("$"#,##0\)</c:formatCode>
                <c:ptCount val="11"/>
                <c:pt idx="0">
                  <c:v>142.26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5A9B-4360-9C71-538A3BE61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'C-1yr'!$C$6</c15:sqref>
                        </c15:formulaRef>
                      </c:ext>
                    </c:extLst>
                    <c:strCache>
                      <c:ptCount val="1"/>
                      <c:pt idx="0">
                        <c:v>Amortization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'C-1yr'!$D$3:$N$3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'C-1yr'!$D$6:$N$6</c15:sqref>
                        </c15:formulaRef>
                      </c:ext>
                    </c:extLst>
                    <c:numCache>
                      <c:formatCode>"$"#,##0_);\("$"#,##0\)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A9B-4360-9C71-538A3BE61A3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'C-1yr'!$C$7</c15:sqref>
                        </c15:formulaRef>
                      </c:ext>
                    </c:extLst>
                    <c:strCache>
                      <c:ptCount val="1"/>
                      <c:pt idx="0">
                        <c:v>Cost of Capital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'C-1yr'!$D$3:$N$3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'C-1yr'!$D$7:$N$7</c15:sqref>
                        </c15:formulaRef>
                      </c:ext>
                    </c:extLst>
                    <c:numCache>
                      <c:formatCode>"$"#,##0_);\("$"#,##0\)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A9B-4360-9C71-538A3BE61A3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'C-1yr'!$C$8</c15:sqref>
                        </c15:formulaRef>
                      </c:ext>
                    </c:extLst>
                    <c:strCache>
                      <c:ptCount val="1"/>
                      <c:pt idx="0">
                        <c:v>Taxes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'C-1yr'!$D$3:$N$3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'C-1yr'!$D$8:$N$8</c15:sqref>
                        </c15:formulaRef>
                      </c:ext>
                    </c:extLst>
                    <c:numCache>
                      <c:formatCode>"$"#,##0_);\("$"#,##0\)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A75-4178-9100-057EF73B1F98}"/>
                  </c:ext>
                </c:extLst>
              </c15:ser>
            </c15:filteredBarSeries>
          </c:ext>
        </c:extLst>
      </c:bar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155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'C-20yrCofC'!$C$9</c:f>
              <c:strCache>
                <c:ptCount val="1"/>
                <c:pt idx="0">
                  <c:v>WACC (6.97%)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'C-20yrCofC'!$D$9:$AG$9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276.8562</c:v>
                </c:pt>
                <c:pt idx="2">
                  <c:v>403.44947399999995</c:v>
                </c:pt>
                <c:pt idx="3">
                  <c:v>521.68462160000001</c:v>
                </c:pt>
                <c:pt idx="4">
                  <c:v>631.18958050000003</c:v>
                </c:pt>
                <c:pt idx="5">
                  <c:v>727.05656500000009</c:v>
                </c:pt>
                <c:pt idx="6">
                  <c:v>809.01281561200017</c:v>
                </c:pt>
                <c:pt idx="7">
                  <c:v>876.7801176582401</c:v>
                </c:pt>
                <c:pt idx="8">
                  <c:v>930.07469216740481</c:v>
                </c:pt>
                <c:pt idx="9">
                  <c:v>968.60708458875285</c:v>
                </c:pt>
                <c:pt idx="10">
                  <c:v>992.08205128052782</c:v>
                </c:pt>
                <c:pt idx="11">
                  <c:v>1014.4244437281384</c:v>
                </c:pt>
                <c:pt idx="12">
                  <c:v>1035.9833104467011</c:v>
                </c:pt>
                <c:pt idx="13">
                  <c:v>1057.1332659216353</c:v>
                </c:pt>
                <c:pt idx="14">
                  <c:v>1078.2759312400681</c:v>
                </c:pt>
                <c:pt idx="15">
                  <c:v>1099.8414498648694</c:v>
                </c:pt>
                <c:pt idx="16">
                  <c:v>1121.8382788621668</c:v>
                </c:pt>
                <c:pt idx="17">
                  <c:v>1144.2750444394103</c:v>
                </c:pt>
                <c:pt idx="18">
                  <c:v>1167.1605453281984</c:v>
                </c:pt>
                <c:pt idx="19">
                  <c:v>1190.5037562347625</c:v>
                </c:pt>
                <c:pt idx="20">
                  <c:v>980.28862757556124</c:v>
                </c:pt>
                <c:pt idx="21">
                  <c:v>789.27171672156555</c:v>
                </c:pt>
                <c:pt idx="22">
                  <c:v>617.83698802887966</c:v>
                </c:pt>
                <c:pt idx="23">
                  <c:v>466.37608514072974</c:v>
                </c:pt>
                <c:pt idx="24">
                  <c:v>335.2884845732064</c:v>
                </c:pt>
                <c:pt idx="25">
                  <c:v>224.98165237272227</c:v>
                </c:pt>
                <c:pt idx="26">
                  <c:v>135.87120390661809</c:v>
                </c:pt>
                <c:pt idx="27">
                  <c:v>68.381066849581487</c:v>
                </c:pt>
                <c:pt idx="28">
                  <c:v>22.943647429793813</c:v>
                </c:pt>
                <c:pt idx="29">
                  <c:v>3.5527136788005009E-14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0EF6-487C-95BD-09DAF935A8F8}"/>
            </c:ext>
          </c:extLst>
        </c:ser>
        <c:ser>
          <c:idx val="1"/>
          <c:order val="1"/>
          <c:tx>
            <c:strRef>
              <c:f>'C-20yrCofC'!$C$10</c:f>
              <c:strCache>
                <c:ptCount val="1"/>
                <c:pt idx="0">
                  <c:v>Long-Term Debt (4%)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'C-20yrCofC'!$D$10:$AG$10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276.8562</c:v>
                </c:pt>
                <c:pt idx="2">
                  <c:v>403.44947399999995</c:v>
                </c:pt>
                <c:pt idx="3">
                  <c:v>521.68462160000001</c:v>
                </c:pt>
                <c:pt idx="4">
                  <c:v>631.18958050000003</c:v>
                </c:pt>
                <c:pt idx="5">
                  <c:v>727.05656500000009</c:v>
                </c:pt>
                <c:pt idx="6">
                  <c:v>809.01281561200017</c:v>
                </c:pt>
                <c:pt idx="7">
                  <c:v>876.7801176582401</c:v>
                </c:pt>
                <c:pt idx="8">
                  <c:v>930.07469216740481</c:v>
                </c:pt>
                <c:pt idx="9">
                  <c:v>968.60708458875285</c:v>
                </c:pt>
                <c:pt idx="10">
                  <c:v>992.08205128052782</c:v>
                </c:pt>
                <c:pt idx="11">
                  <c:v>1014.4244437281384</c:v>
                </c:pt>
                <c:pt idx="12">
                  <c:v>1035.9833104467011</c:v>
                </c:pt>
                <c:pt idx="13">
                  <c:v>1057.1332659216353</c:v>
                </c:pt>
                <c:pt idx="14">
                  <c:v>1078.2759312400681</c:v>
                </c:pt>
                <c:pt idx="15">
                  <c:v>1099.8414498648694</c:v>
                </c:pt>
                <c:pt idx="16">
                  <c:v>1121.8382788621668</c:v>
                </c:pt>
                <c:pt idx="17">
                  <c:v>1144.2750444394103</c:v>
                </c:pt>
                <c:pt idx="18">
                  <c:v>1167.1605453281984</c:v>
                </c:pt>
                <c:pt idx="19">
                  <c:v>1190.5037562347625</c:v>
                </c:pt>
                <c:pt idx="20">
                  <c:v>980.28862757556124</c:v>
                </c:pt>
                <c:pt idx="21">
                  <c:v>789.27171672156555</c:v>
                </c:pt>
                <c:pt idx="22">
                  <c:v>617.83698802887966</c:v>
                </c:pt>
                <c:pt idx="23">
                  <c:v>466.37608514072974</c:v>
                </c:pt>
                <c:pt idx="24">
                  <c:v>335.2884845732064</c:v>
                </c:pt>
                <c:pt idx="25">
                  <c:v>224.98165237272227</c:v>
                </c:pt>
                <c:pt idx="26">
                  <c:v>135.87120390661809</c:v>
                </c:pt>
                <c:pt idx="27">
                  <c:v>68.381066849581487</c:v>
                </c:pt>
                <c:pt idx="28">
                  <c:v>22.943647429793813</c:v>
                </c:pt>
                <c:pt idx="29">
                  <c:v>3.5527136788005009E-14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0EF6-487C-95BD-09DAF935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  <c:extLst/>
      </c:barChart>
      <c:lineChart>
        <c:grouping val="standard"/>
        <c:varyColors val="0"/>
        <c:ser>
          <c:idx val="2"/>
          <c:order val="2"/>
          <c:tx>
            <c:strRef>
              <c:f>'C-20yrCofC'!$C$11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'C-20yrCofC'!$D$11:$AG$11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F6-487C-95BD-09DAF935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  <c:extLst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Unamortized Asset Balance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'C-20yrCofC'!$C$4</c:f>
              <c:strCache>
                <c:ptCount val="1"/>
                <c:pt idx="0">
                  <c:v>WACC (6.97%)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'C-20yrCofC'!$D$4:$AG$4</c:f>
              <c:numCache>
                <c:formatCode>_("$"* #,##0_);_("$"* \(#,##0\);_("$"* "-"??_);_(@_)</c:formatCode>
                <c:ptCount val="30"/>
                <c:pt idx="0">
                  <c:v>-51.291020408163256</c:v>
                </c:pt>
                <c:pt idx="1">
                  <c:v>-24.388972571428571</c:v>
                </c:pt>
                <c:pt idx="2">
                  <c:v>2.7575390873469416</c:v>
                </c:pt>
                <c:pt idx="3">
                  <c:v>30.162388646780947</c:v>
                </c:pt>
                <c:pt idx="4">
                  <c:v>57.840177523626672</c:v>
                </c:pt>
                <c:pt idx="5">
                  <c:v>87.435222654269381</c:v>
                </c:pt>
                <c:pt idx="6">
                  <c:v>116.51924267885715</c:v>
                </c:pt>
                <c:pt idx="7">
                  <c:v>145.08201709526887</c:v>
                </c:pt>
                <c:pt idx="8">
                  <c:v>173.11312099134096</c:v>
                </c:pt>
                <c:pt idx="9">
                  <c:v>200.60192095666665</c:v>
                </c:pt>
                <c:pt idx="10">
                  <c:v>227.53757091263108</c:v>
                </c:pt>
                <c:pt idx="11">
                  <c:v>234.55390581823062</c:v>
                </c:pt>
                <c:pt idx="12">
                  <c:v>241.09321803368249</c:v>
                </c:pt>
                <c:pt idx="13">
                  <c:v>247.1465820537552</c:v>
                </c:pt>
                <c:pt idx="14">
                  <c:v>252.70492452618745</c:v>
                </c:pt>
                <c:pt idx="15">
                  <c:v>257.75902301671118</c:v>
                </c:pt>
                <c:pt idx="16">
                  <c:v>262.91420347704548</c:v>
                </c:pt>
                <c:pt idx="17">
                  <c:v>268.17248754658635</c:v>
                </c:pt>
                <c:pt idx="18">
                  <c:v>273.53593729751805</c:v>
                </c:pt>
                <c:pt idx="19">
                  <c:v>279.00665604346835</c:v>
                </c:pt>
                <c:pt idx="20">
                  <c:v>368.96322318166096</c:v>
                </c:pt>
                <c:pt idx="21">
                  <c:v>328.19506558354499</c:v>
                </c:pt>
                <c:pt idx="22">
                  <c:v>288.24227066162939</c:v>
                </c:pt>
                <c:pt idx="23">
                  <c:v>249.12114566943814</c:v>
                </c:pt>
                <c:pt idx="24">
                  <c:v>210.8483240055659</c:v>
                </c:pt>
                <c:pt idx="25">
                  <c:v>173.44077173657885</c:v>
                </c:pt>
                <c:pt idx="26">
                  <c:v>136.91579425037486</c:v>
                </c:pt>
                <c:pt idx="27">
                  <c:v>101.29104304260946</c:v>
                </c:pt>
                <c:pt idx="28">
                  <c:v>66.584522638851482</c:v>
                </c:pt>
                <c:pt idx="29">
                  <c:v>32.814597655181089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372A-43CD-96E7-477FFFC7C3AD}"/>
            </c:ext>
          </c:extLst>
        </c:ser>
        <c:ser>
          <c:idx val="1"/>
          <c:order val="1"/>
          <c:tx>
            <c:strRef>
              <c:f>'C-20yrCofC'!$C$5</c:f>
              <c:strCache>
                <c:ptCount val="1"/>
                <c:pt idx="0">
                  <c:v>Long-Term Debt (4%)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'C-20yrCofC'!$D$5:$AG$5</c:f>
              <c:numCache>
                <c:formatCode>_("$"* #,##0_);_("$"* \(#,##0\);_("$"* "-"??_);_(@_)</c:formatCode>
                <c:ptCount val="30"/>
                <c:pt idx="0">
                  <c:v>-51.291020408163256</c:v>
                </c:pt>
                <c:pt idx="1">
                  <c:v>-28.611481632653057</c:v>
                </c:pt>
                <c:pt idx="2">
                  <c:v>-5.460004938775505</c:v>
                </c:pt>
                <c:pt idx="3">
                  <c:v>18.187349565442183</c:v>
                </c:pt>
                <c:pt idx="4">
                  <c:v>42.35572622454422</c:v>
                </c:pt>
                <c:pt idx="5">
                  <c:v>68.700485391428572</c:v>
                </c:pt>
                <c:pt idx="6">
                  <c:v>94.939016798530631</c:v>
                </c:pt>
                <c:pt idx="7">
                  <c:v>121.06919589065473</c:v>
                </c:pt>
                <c:pt idx="8">
                  <c:v>147.0888556215013</c:v>
                </c:pt>
                <c:pt idx="9">
                  <c:v>172.99578560384475</c:v>
                </c:pt>
                <c:pt idx="10">
                  <c:v>198.78773124271513</c:v>
                </c:pt>
                <c:pt idx="11">
                  <c:v>205.10729081042655</c:v>
                </c:pt>
                <c:pt idx="12">
                  <c:v>210.98344434065791</c:v>
                </c:pt>
                <c:pt idx="13">
                  <c:v>216.39690599837394</c:v>
                </c:pt>
                <c:pt idx="14">
                  <c:v>221.3274832617706</c:v>
                </c:pt>
                <c:pt idx="15">
                  <c:v>225.75403292700602</c:v>
                </c:pt>
                <c:pt idx="16">
                  <c:v>230.26911358554617</c:v>
                </c:pt>
                <c:pt idx="17">
                  <c:v>234.87449585725705</c:v>
                </c:pt>
                <c:pt idx="18">
                  <c:v>239.57198577440221</c:v>
                </c:pt>
                <c:pt idx="19">
                  <c:v>244.36342548989018</c:v>
                </c:pt>
                <c:pt idx="20">
                  <c:v>333.62712801701127</c:v>
                </c:pt>
                <c:pt idx="21">
                  <c:v>299.09849864587363</c:v>
                </c:pt>
                <c:pt idx="22">
                  <c:v>264.81539750244889</c:v>
                </c:pt>
                <c:pt idx="23">
                  <c:v>230.78273515129115</c:v>
                </c:pt>
                <c:pt idx="24">
                  <c:v>197.00552036824598</c:v>
                </c:pt>
                <c:pt idx="25">
                  <c:v>163.48886210467538</c:v>
                </c:pt>
                <c:pt idx="26">
                  <c:v>130.23797149096899</c:v>
                </c:pt>
                <c:pt idx="27">
                  <c:v>97.258163880124044</c:v>
                </c:pt>
                <c:pt idx="28">
                  <c:v>64.554860932197784</c:v>
                </c:pt>
                <c:pt idx="29">
                  <c:v>32.133592740448591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372A-43CD-96E7-477FFFC7C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  <c:extLst/>
      </c:barChart>
      <c:lineChart>
        <c:grouping val="standard"/>
        <c:varyColors val="0"/>
        <c:ser>
          <c:idx val="2"/>
          <c:order val="2"/>
          <c:tx>
            <c:strRef>
              <c:f>'C-20yrCofC'!$C$6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'C-20yrCofC'!$D$6:$AG$6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2A-43CD-96E7-477FFFC7C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  <c:extLst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Revenue Requirement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'C-20yrCofC'!$C$14</c:f>
              <c:strCache>
                <c:ptCount val="1"/>
                <c:pt idx="0">
                  <c:v>WACC (6.97%)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'C-20yrCofC'!$D$14:$AG$14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8.2510799999999982</c:v>
                </c:pt>
                <c:pt idx="2">
                  <c:v>16.057659600000001</c:v>
                </c:pt>
                <c:pt idx="3">
                  <c:v>23.400069491999997</c:v>
                </c:pt>
                <c:pt idx="4">
                  <c:v>30.257708052799998</c:v>
                </c:pt>
                <c:pt idx="5">
                  <c:v>36.608995669000002</c:v>
                </c:pt>
                <c:pt idx="6">
                  <c:v>42.16928077</c:v>
                </c:pt>
                <c:pt idx="7">
                  <c:v>46.922743305496013</c:v>
                </c:pt>
                <c:pt idx="8">
                  <c:v>50.85324682417793</c:v>
                </c:pt>
                <c:pt idx="9">
                  <c:v>53.944332145709481</c:v>
                </c:pt>
                <c:pt idx="10">
                  <c:v>56.179210906147659</c:v>
                </c:pt>
                <c:pt idx="11">
                  <c:v>57.540758974270609</c:v>
                </c:pt>
                <c:pt idx="12">
                  <c:v>58.836617736232029</c:v>
                </c:pt>
                <c:pt idx="13">
                  <c:v>60.087032005908668</c:v>
                </c:pt>
                <c:pt idx="14">
                  <c:v>61.313729423454845</c:v>
                </c:pt>
                <c:pt idx="15">
                  <c:v>62.540004011923955</c:v>
                </c:pt>
                <c:pt idx="16">
                  <c:v>63.790804092162425</c:v>
                </c:pt>
                <c:pt idx="17">
                  <c:v>65.066620174005678</c:v>
                </c:pt>
                <c:pt idx="18">
                  <c:v>66.367952577485795</c:v>
                </c:pt>
                <c:pt idx="19">
                  <c:v>67.695311629035501</c:v>
                </c:pt>
                <c:pt idx="20">
                  <c:v>69.049217861616228</c:v>
                </c:pt>
                <c:pt idx="21">
                  <c:v>56.856740399382545</c:v>
                </c:pt>
                <c:pt idx="22">
                  <c:v>45.777759569850801</c:v>
                </c:pt>
                <c:pt idx="23">
                  <c:v>35.834545305675022</c:v>
                </c:pt>
                <c:pt idx="24">
                  <c:v>27.049812938162326</c:v>
                </c:pt>
                <c:pt idx="25">
                  <c:v>19.446732105245971</c:v>
                </c:pt>
                <c:pt idx="26">
                  <c:v>13.04893583761789</c:v>
                </c:pt>
                <c:pt idx="27">
                  <c:v>7.8805298265838495</c:v>
                </c:pt>
                <c:pt idx="28">
                  <c:v>3.9661018772757264</c:v>
                </c:pt>
                <c:pt idx="29">
                  <c:v>1.3307315509280411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4835-49C0-98C5-18C32CE8B084}"/>
            </c:ext>
          </c:extLst>
        </c:ser>
        <c:ser>
          <c:idx val="1"/>
          <c:order val="1"/>
          <c:tx>
            <c:strRef>
              <c:f>'C-20yrCofC'!$C$15</c:f>
              <c:strCache>
                <c:ptCount val="1"/>
                <c:pt idx="0">
                  <c:v>Long-Term Debt (4%)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'C-20yrCofC'!$D$15:$AG$15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5.6903999999999995</c:v>
                </c:pt>
                <c:pt idx="2">
                  <c:v>11.074248000000001</c:v>
                </c:pt>
                <c:pt idx="3">
                  <c:v>16.137978959999998</c:v>
                </c:pt>
                <c:pt idx="4">
                  <c:v>20.867384864000002</c:v>
                </c:pt>
                <c:pt idx="5">
                  <c:v>25.247583220000003</c:v>
                </c:pt>
                <c:pt idx="6">
                  <c:v>29.082262600000004</c:v>
                </c:pt>
                <c:pt idx="7">
                  <c:v>32.360512624480009</c:v>
                </c:pt>
                <c:pt idx="8">
                  <c:v>35.071204706329603</c:v>
                </c:pt>
                <c:pt idx="9">
                  <c:v>37.20298768669619</c:v>
                </c:pt>
                <c:pt idx="10">
                  <c:v>38.744283383550112</c:v>
                </c:pt>
                <c:pt idx="11">
                  <c:v>39.683282051221113</c:v>
                </c:pt>
                <c:pt idx="12">
                  <c:v>40.57697774912554</c:v>
                </c:pt>
                <c:pt idx="13">
                  <c:v>41.439332417868044</c:v>
                </c:pt>
                <c:pt idx="14">
                  <c:v>42.28533063686541</c:v>
                </c:pt>
                <c:pt idx="15">
                  <c:v>43.131037249602727</c:v>
                </c:pt>
                <c:pt idx="16">
                  <c:v>43.993657994594777</c:v>
                </c:pt>
                <c:pt idx="17">
                  <c:v>44.87353115448667</c:v>
                </c:pt>
                <c:pt idx="18">
                  <c:v>45.771001777576416</c:v>
                </c:pt>
                <c:pt idx="19">
                  <c:v>46.686421813127936</c:v>
                </c:pt>
                <c:pt idx="20">
                  <c:v>47.620150249390498</c:v>
                </c:pt>
                <c:pt idx="21">
                  <c:v>39.211545103022452</c:v>
                </c:pt>
                <c:pt idx="22">
                  <c:v>31.570868668862623</c:v>
                </c:pt>
                <c:pt idx="23">
                  <c:v>24.713479521155186</c:v>
                </c:pt>
                <c:pt idx="24">
                  <c:v>18.65504340562919</c:v>
                </c:pt>
                <c:pt idx="25">
                  <c:v>13.411539382928256</c:v>
                </c:pt>
                <c:pt idx="26">
                  <c:v>8.9992660949088901</c:v>
                </c:pt>
                <c:pt idx="27">
                  <c:v>5.4348481562647235</c:v>
                </c:pt>
                <c:pt idx="28">
                  <c:v>2.7352426739832594</c:v>
                </c:pt>
                <c:pt idx="29">
                  <c:v>0.91774589719175259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4835-49C0-98C5-18C32CE8B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</c:barChart>
      <c:lineChart>
        <c:grouping val="standard"/>
        <c:varyColors val="0"/>
        <c:ser>
          <c:idx val="2"/>
          <c:order val="2"/>
          <c:tx>
            <c:strRef>
              <c:f>'C-20yrCofC'!$C$16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'C-20yrCofC'!$D$16:$AG$16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35-49C0-98C5-18C32CE8B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Cost of Capital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'C-20yr2X1.2X'!$C$4</c:f>
              <c:strCache>
                <c:ptCount val="1"/>
                <c:pt idx="0">
                  <c:v>2X Budget-Amortized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'C-20yr2X1.2X'!$D$4:$AG$4</c:f>
              <c:numCache>
                <c:formatCode>_("$"* #,##0_);_("$"* \(#,##0\);_("$"* "-"??_);_(@_)</c:formatCode>
                <c:ptCount val="30"/>
                <c:pt idx="0">
                  <c:v>-102.58204081632651</c:v>
                </c:pt>
                <c:pt idx="1">
                  <c:v>-48.777945142857142</c:v>
                </c:pt>
                <c:pt idx="2">
                  <c:v>5.5150781746938833</c:v>
                </c:pt>
                <c:pt idx="3">
                  <c:v>60.324777293561894</c:v>
                </c:pt>
                <c:pt idx="4">
                  <c:v>115.68035504725334</c:v>
                </c:pt>
                <c:pt idx="5">
                  <c:v>174.87044530853876</c:v>
                </c:pt>
                <c:pt idx="6">
                  <c:v>233.03848535771431</c:v>
                </c:pt>
                <c:pt idx="7">
                  <c:v>290.16403419053773</c:v>
                </c:pt>
                <c:pt idx="8">
                  <c:v>346.22624198268198</c:v>
                </c:pt>
                <c:pt idx="9">
                  <c:v>401.20384191333329</c:v>
                </c:pt>
                <c:pt idx="10">
                  <c:v>455.07514182526216</c:v>
                </c:pt>
                <c:pt idx="11">
                  <c:v>469.10781163646124</c:v>
                </c:pt>
                <c:pt idx="12">
                  <c:v>482.18643606736498</c:v>
                </c:pt>
                <c:pt idx="13">
                  <c:v>494.29316410751039</c:v>
                </c:pt>
                <c:pt idx="14">
                  <c:v>505.40984905237491</c:v>
                </c:pt>
                <c:pt idx="15">
                  <c:v>515.51804603342237</c:v>
                </c:pt>
                <c:pt idx="16">
                  <c:v>525.82840695409095</c:v>
                </c:pt>
                <c:pt idx="17">
                  <c:v>536.34497509317271</c:v>
                </c:pt>
                <c:pt idx="18">
                  <c:v>547.07187459503609</c:v>
                </c:pt>
                <c:pt idx="19">
                  <c:v>558.01331208693671</c:v>
                </c:pt>
                <c:pt idx="20">
                  <c:v>737.92644636332193</c:v>
                </c:pt>
                <c:pt idx="21">
                  <c:v>656.39013116708998</c:v>
                </c:pt>
                <c:pt idx="22">
                  <c:v>576.48454132325878</c:v>
                </c:pt>
                <c:pt idx="23">
                  <c:v>498.24229133887627</c:v>
                </c:pt>
                <c:pt idx="24">
                  <c:v>421.6966480111318</c:v>
                </c:pt>
                <c:pt idx="25">
                  <c:v>346.88154347315771</c:v>
                </c:pt>
                <c:pt idx="26">
                  <c:v>273.83158850074972</c:v>
                </c:pt>
                <c:pt idx="27">
                  <c:v>202.58208608521892</c:v>
                </c:pt>
                <c:pt idx="28">
                  <c:v>133.16904527770296</c:v>
                </c:pt>
                <c:pt idx="29">
                  <c:v>65.629195310362178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C37-4940-90C6-EAE528546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'C-20yr2X1.2X'!$C$5</c15:sqref>
                        </c15:formulaRef>
                      </c:ext>
                    </c:extLst>
                    <c:strCache>
                      <c:ptCount val="1"/>
                      <c:pt idx="0">
                        <c:v>1.2X Budget-10 yr Term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'C-20yr2X1.2X'!$D$3:$AG$3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'C-20yr2X1.2X'!$D$5:$AG$5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-61.549224489795904</c:v>
                      </c:pt>
                      <c:pt idx="1">
                        <c:v>-29.266767085714296</c:v>
                      </c:pt>
                      <c:pt idx="2">
                        <c:v>3.3090469048163342</c:v>
                      </c:pt>
                      <c:pt idx="3">
                        <c:v>36.194866376137135</c:v>
                      </c:pt>
                      <c:pt idx="4">
                        <c:v>69.408213028352009</c:v>
                      </c:pt>
                      <c:pt idx="5">
                        <c:v>104.92226718512327</c:v>
                      </c:pt>
                      <c:pt idx="6">
                        <c:v>139.82309121462856</c:v>
                      </c:pt>
                      <c:pt idx="7">
                        <c:v>174.09842051432261</c:v>
                      </c:pt>
                      <c:pt idx="8">
                        <c:v>207.73574518960913</c:v>
                      </c:pt>
                      <c:pt idx="9">
                        <c:v>240.72230514799998</c:v>
                      </c:pt>
                      <c:pt idx="10">
                        <c:v>273.04508509515728</c:v>
                      </c:pt>
                      <c:pt idx="11">
                        <c:v>281.46468698187681</c:v>
                      </c:pt>
                      <c:pt idx="12">
                        <c:v>289.31186164041901</c:v>
                      </c:pt>
                      <c:pt idx="13">
                        <c:v>296.57589846450628</c:v>
                      </c:pt>
                      <c:pt idx="14">
                        <c:v>303.24590943142493</c:v>
                      </c:pt>
                      <c:pt idx="15">
                        <c:v>309.31082762005349</c:v>
                      </c:pt>
                      <c:pt idx="16">
                        <c:v>315.49704417245454</c:v>
                      </c:pt>
                      <c:pt idx="17">
                        <c:v>321.80698505590368</c:v>
                      </c:pt>
                      <c:pt idx="18">
                        <c:v>328.2431247570218</c:v>
                      </c:pt>
                      <c:pt idx="19">
                        <c:v>334.80798725216215</c:v>
                      </c:pt>
                      <c:pt idx="20">
                        <c:v>442.75586781799331</c:v>
                      </c:pt>
                      <c:pt idx="21">
                        <c:v>393.83407870025417</c:v>
                      </c:pt>
                      <c:pt idx="22">
                        <c:v>345.89072479395531</c:v>
                      </c:pt>
                      <c:pt idx="23">
                        <c:v>298.94537480332593</c:v>
                      </c:pt>
                      <c:pt idx="24">
                        <c:v>253.01798880667911</c:v>
                      </c:pt>
                      <c:pt idx="25">
                        <c:v>208.12892608389473</c:v>
                      </c:pt>
                      <c:pt idx="26">
                        <c:v>164.29895310044986</c:v>
                      </c:pt>
                      <c:pt idx="27">
                        <c:v>121.54925165113139</c:v>
                      </c:pt>
                      <c:pt idx="28">
                        <c:v>79.901427166621843</c:v>
                      </c:pt>
                      <c:pt idx="29">
                        <c:v>39.377517186217375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C37-4940-90C6-EAE5285469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'C-20yr2X1.2X'!$C$6</c15:sqref>
                        </c15:formulaRef>
                      </c:ext>
                    </c:extLst>
                    <c:strCache>
                      <c:ptCount val="1"/>
                      <c:pt idx="0">
                        <c:v>1.2X Budget-5 yr Term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'C-20yr2X1.2X'!$D$6:$AG$6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-61.549224489795904</c:v>
                      </c:pt>
                      <c:pt idx="1">
                        <c:v>-6.0406446367347115</c:v>
                      </c:pt>
                      <c:pt idx="2">
                        <c:v>49.643122307265308</c:v>
                      </c:pt>
                      <c:pt idx="3">
                        <c:v>105.51562390834935</c:v>
                      </c:pt>
                      <c:pt idx="4">
                        <c:v>161.59118171617172</c:v>
                      </c:pt>
                      <c:pt idx="5">
                        <c:v>219.83967303888977</c:v>
                      </c:pt>
                      <c:pt idx="6">
                        <c:v>230.15386686930023</c:v>
                      </c:pt>
                      <c:pt idx="7">
                        <c:v>239.19270604449574</c:v>
                      </c:pt>
                      <c:pt idx="8">
                        <c:v>246.93215934794335</c:v>
                      </c:pt>
                      <c:pt idx="9">
                        <c:v>253.34778853015919</c:v>
                      </c:pt>
                      <c:pt idx="10">
                        <c:v>258.41474430076238</c:v>
                      </c:pt>
                      <c:pt idx="11">
                        <c:v>263.58303918677757</c:v>
                      </c:pt>
                      <c:pt idx="12">
                        <c:v>268.8546999705132</c:v>
                      </c:pt>
                      <c:pt idx="13">
                        <c:v>274.23179396992356</c:v>
                      </c:pt>
                      <c:pt idx="14">
                        <c:v>279.71642984932197</c:v>
                      </c:pt>
                      <c:pt idx="15">
                        <c:v>285.31075844630845</c:v>
                      </c:pt>
                      <c:pt idx="16">
                        <c:v>291.01697361523463</c:v>
                      </c:pt>
                      <c:pt idx="17">
                        <c:v>296.83731308753931</c:v>
                      </c:pt>
                      <c:pt idx="18">
                        <c:v>302.7740593492901</c:v>
                      </c:pt>
                      <c:pt idx="19">
                        <c:v>308.82954053627583</c:v>
                      </c:pt>
                      <c:pt idx="20">
                        <c:v>416.25785216778928</c:v>
                      </c:pt>
                      <c:pt idx="21">
                        <c:v>328.59790620089962</c:v>
                      </c:pt>
                      <c:pt idx="22">
                        <c:v>243.09850330226266</c:v>
                      </c:pt>
                      <c:pt idx="23">
                        <c:v>159.80285433324354</c:v>
                      </c:pt>
                      <c:pt idx="24">
                        <c:v>78.755034372434594</c:v>
                      </c:pt>
                      <c:pt idx="25">
                        <c:v>-4.9511777897536448E-15</c:v>
                      </c:pt>
                      <c:pt idx="26">
                        <c:v>-4.9511777897536448E-15</c:v>
                      </c:pt>
                      <c:pt idx="27">
                        <c:v>-4.9511777897536448E-15</c:v>
                      </c:pt>
                      <c:pt idx="28">
                        <c:v>-4.9511777897536448E-15</c:v>
                      </c:pt>
                      <c:pt idx="29">
                        <c:v>-4.9511777897536448E-15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C37-4940-90C6-EAE5285469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'C-20yr2X1.2X'!$C$7</c15:sqref>
                        </c15:formulaRef>
                      </c:ext>
                    </c:extLst>
                    <c:strCache>
                      <c:ptCount val="1"/>
                      <c:pt idx="0">
                        <c:v>1.2X Budget-16 yr Term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'C-20yr2X1.2X'!$D$7:$AG$7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-61.549224489795904</c:v>
                      </c:pt>
                      <c:pt idx="1">
                        <c:v>-37.97656300408164</c:v>
                      </c:pt>
                      <c:pt idx="2">
                        <c:v>-14.066231371102035</c:v>
                      </c:pt>
                      <c:pt idx="3">
                        <c:v>10.199582301557555</c:v>
                      </c:pt>
                      <c:pt idx="4">
                        <c:v>34.839599770419603</c:v>
                      </c:pt>
                      <c:pt idx="5">
                        <c:v>61.828239989960828</c:v>
                      </c:pt>
                      <c:pt idx="6">
                        <c:v>88.529458507392036</c:v>
                      </c:pt>
                      <c:pt idx="7">
                        <c:v>114.93750688867095</c:v>
                      </c:pt>
                      <c:pt idx="8">
                        <c:v>141.04652173107462</c:v>
                      </c:pt>
                      <c:pt idx="9">
                        <c:v>166.85052236382543</c:v>
                      </c:pt>
                      <c:pt idx="10">
                        <c:v>192.34340850273048</c:v>
                      </c:pt>
                      <c:pt idx="11">
                        <c:v>217.51895785791274</c:v>
                      </c:pt>
                      <c:pt idx="12">
                        <c:v>242.37082369369776</c:v>
                      </c:pt>
                      <c:pt idx="13">
                        <c:v>266.89253233969765</c:v>
                      </c:pt>
                      <c:pt idx="14">
                        <c:v>291.07748065211661</c:v>
                      </c:pt>
                      <c:pt idx="15">
                        <c:v>314.91893342428307</c:v>
                      </c:pt>
                      <c:pt idx="16">
                        <c:v>338.4100207453921</c:v>
                      </c:pt>
                      <c:pt idx="17">
                        <c:v>347.02740877581016</c:v>
                      </c:pt>
                      <c:pt idx="18">
                        <c:v>355.35413252564177</c:v>
                      </c:pt>
                      <c:pt idx="19">
                        <c:v>363.38483992070388</c:v>
                      </c:pt>
                      <c:pt idx="20">
                        <c:v>472.36581566342369</c:v>
                      </c:pt>
                      <c:pt idx="21">
                        <c:v>438.36429920364793</c:v>
                      </c:pt>
                      <c:pt idx="22">
                        <c:v>404.90579678579877</c:v>
                      </c:pt>
                      <c:pt idx="23">
                        <c:v>372.00116869071462</c:v>
                      </c:pt>
                      <c:pt idx="24">
                        <c:v>339.66149240485089</c:v>
                      </c:pt>
                      <c:pt idx="25">
                        <c:v>307.89806696439189</c:v>
                      </c:pt>
                      <c:pt idx="26">
                        <c:v>276.72241738624575</c:v>
                      </c:pt>
                      <c:pt idx="27">
                        <c:v>246.14629918765874</c:v>
                      </c:pt>
                      <c:pt idx="28">
                        <c:v>216.18170299622201</c:v>
                      </c:pt>
                      <c:pt idx="29">
                        <c:v>186.84085925207859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C37-4940-90C6-EAE52854691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'C-20yr2X1.2X'!$C$8</c:f>
              <c:strCache>
                <c:ptCount val="1"/>
                <c:pt idx="0">
                  <c:v>EBI Proposal-Expense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'C-20yr2X1.2X'!$D$8:$AG$8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7-4940-90C6-EAE528546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7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Revenue Requirement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'C-20yr2X1.2X'!$C$5</c:f>
              <c:strCache>
                <c:ptCount val="1"/>
                <c:pt idx="0">
                  <c:v>1.2X Budget-10 yr Term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'C-20yr2X1.2X'!$D$5:$AG$5</c:f>
              <c:numCache>
                <c:formatCode>_("$"* #,##0_);_("$"* \(#,##0\);_("$"* "-"??_);_(@_)</c:formatCode>
                <c:ptCount val="30"/>
                <c:pt idx="0">
                  <c:v>-61.549224489795904</c:v>
                </c:pt>
                <c:pt idx="1">
                  <c:v>-29.266767085714296</c:v>
                </c:pt>
                <c:pt idx="2">
                  <c:v>3.3090469048163342</c:v>
                </c:pt>
                <c:pt idx="3">
                  <c:v>36.194866376137135</c:v>
                </c:pt>
                <c:pt idx="4">
                  <c:v>69.408213028352009</c:v>
                </c:pt>
                <c:pt idx="5">
                  <c:v>104.92226718512327</c:v>
                </c:pt>
                <c:pt idx="6">
                  <c:v>139.82309121462856</c:v>
                </c:pt>
                <c:pt idx="7">
                  <c:v>174.09842051432261</c:v>
                </c:pt>
                <c:pt idx="8">
                  <c:v>207.73574518960913</c:v>
                </c:pt>
                <c:pt idx="9">
                  <c:v>240.72230514799998</c:v>
                </c:pt>
                <c:pt idx="10">
                  <c:v>273.04508509515728</c:v>
                </c:pt>
                <c:pt idx="11">
                  <c:v>281.46468698187681</c:v>
                </c:pt>
                <c:pt idx="12">
                  <c:v>289.31186164041901</c:v>
                </c:pt>
                <c:pt idx="13">
                  <c:v>296.57589846450628</c:v>
                </c:pt>
                <c:pt idx="14">
                  <c:v>303.24590943142493</c:v>
                </c:pt>
                <c:pt idx="15">
                  <c:v>309.31082762005349</c:v>
                </c:pt>
                <c:pt idx="16">
                  <c:v>315.49704417245454</c:v>
                </c:pt>
                <c:pt idx="17">
                  <c:v>321.80698505590368</c:v>
                </c:pt>
                <c:pt idx="18">
                  <c:v>328.2431247570218</c:v>
                </c:pt>
                <c:pt idx="19">
                  <c:v>334.80798725216215</c:v>
                </c:pt>
                <c:pt idx="20">
                  <c:v>442.75586781799331</c:v>
                </c:pt>
                <c:pt idx="21">
                  <c:v>393.83407870025417</c:v>
                </c:pt>
                <c:pt idx="22">
                  <c:v>345.89072479395531</c:v>
                </c:pt>
                <c:pt idx="23">
                  <c:v>298.94537480332593</c:v>
                </c:pt>
                <c:pt idx="24">
                  <c:v>253.01798880667911</c:v>
                </c:pt>
                <c:pt idx="25">
                  <c:v>208.12892608389473</c:v>
                </c:pt>
                <c:pt idx="26">
                  <c:v>164.29895310044986</c:v>
                </c:pt>
                <c:pt idx="27">
                  <c:v>121.54925165113139</c:v>
                </c:pt>
                <c:pt idx="28">
                  <c:v>79.901427166621843</c:v>
                </c:pt>
                <c:pt idx="29">
                  <c:v>39.377517186217375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B505-4BBA-BF63-D550D0D74571}"/>
            </c:ext>
          </c:extLst>
        </c:ser>
        <c:ser>
          <c:idx val="2"/>
          <c:order val="2"/>
          <c:tx>
            <c:strRef>
              <c:f>'C-20yr2X1.2X'!$C$6</c:f>
              <c:strCache>
                <c:ptCount val="1"/>
                <c:pt idx="0">
                  <c:v>1.2X Budget-5 yr Term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'C-20yr2X1.2X'!$D$6:$AG$6</c:f>
              <c:numCache>
                <c:formatCode>_("$"* #,##0_);_("$"* \(#,##0\);_("$"* "-"??_);_(@_)</c:formatCode>
                <c:ptCount val="30"/>
                <c:pt idx="0">
                  <c:v>-61.549224489795904</c:v>
                </c:pt>
                <c:pt idx="1">
                  <c:v>-6.0406446367347115</c:v>
                </c:pt>
                <c:pt idx="2">
                  <c:v>49.643122307265308</c:v>
                </c:pt>
                <c:pt idx="3">
                  <c:v>105.51562390834935</c:v>
                </c:pt>
                <c:pt idx="4">
                  <c:v>161.59118171617172</c:v>
                </c:pt>
                <c:pt idx="5">
                  <c:v>219.83967303888977</c:v>
                </c:pt>
                <c:pt idx="6">
                  <c:v>230.15386686930023</c:v>
                </c:pt>
                <c:pt idx="7">
                  <c:v>239.19270604449574</c:v>
                </c:pt>
                <c:pt idx="8">
                  <c:v>246.93215934794335</c:v>
                </c:pt>
                <c:pt idx="9">
                  <c:v>253.34778853015919</c:v>
                </c:pt>
                <c:pt idx="10">
                  <c:v>258.41474430076238</c:v>
                </c:pt>
                <c:pt idx="11">
                  <c:v>263.58303918677757</c:v>
                </c:pt>
                <c:pt idx="12">
                  <c:v>268.8546999705132</c:v>
                </c:pt>
                <c:pt idx="13">
                  <c:v>274.23179396992356</c:v>
                </c:pt>
                <c:pt idx="14">
                  <c:v>279.71642984932197</c:v>
                </c:pt>
                <c:pt idx="15">
                  <c:v>285.31075844630845</c:v>
                </c:pt>
                <c:pt idx="16">
                  <c:v>291.01697361523463</c:v>
                </c:pt>
                <c:pt idx="17">
                  <c:v>296.83731308753931</c:v>
                </c:pt>
                <c:pt idx="18">
                  <c:v>302.7740593492901</c:v>
                </c:pt>
                <c:pt idx="19">
                  <c:v>308.82954053627583</c:v>
                </c:pt>
                <c:pt idx="20">
                  <c:v>416.25785216778928</c:v>
                </c:pt>
                <c:pt idx="21">
                  <c:v>328.59790620089962</c:v>
                </c:pt>
                <c:pt idx="22">
                  <c:v>243.09850330226266</c:v>
                </c:pt>
                <c:pt idx="23">
                  <c:v>159.80285433324354</c:v>
                </c:pt>
                <c:pt idx="24">
                  <c:v>78.755034372434594</c:v>
                </c:pt>
                <c:pt idx="25">
                  <c:v>-4.9511777897536448E-15</c:v>
                </c:pt>
                <c:pt idx="26">
                  <c:v>-4.9511777897536448E-15</c:v>
                </c:pt>
                <c:pt idx="27">
                  <c:v>-4.9511777897536448E-15</c:v>
                </c:pt>
                <c:pt idx="28">
                  <c:v>-4.9511777897536448E-15</c:v>
                </c:pt>
                <c:pt idx="29">
                  <c:v>-4.9511777897536448E-15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B505-4BBA-BF63-D550D0D74571}"/>
            </c:ext>
          </c:extLst>
        </c:ser>
        <c:ser>
          <c:idx val="3"/>
          <c:order val="3"/>
          <c:tx>
            <c:strRef>
              <c:f>'C-20yr2X1.2X'!$C$7</c:f>
              <c:strCache>
                <c:ptCount val="1"/>
                <c:pt idx="0">
                  <c:v>1.2X Budget-16 yr Term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'C-20yr2X1.2X'!$D$7:$AG$7</c:f>
              <c:numCache>
                <c:formatCode>_("$"* #,##0_);_("$"* \(#,##0\);_("$"* "-"??_);_(@_)</c:formatCode>
                <c:ptCount val="30"/>
                <c:pt idx="0">
                  <c:v>-61.549224489795904</c:v>
                </c:pt>
                <c:pt idx="1">
                  <c:v>-37.97656300408164</c:v>
                </c:pt>
                <c:pt idx="2">
                  <c:v>-14.066231371102035</c:v>
                </c:pt>
                <c:pt idx="3">
                  <c:v>10.199582301557555</c:v>
                </c:pt>
                <c:pt idx="4">
                  <c:v>34.839599770419603</c:v>
                </c:pt>
                <c:pt idx="5">
                  <c:v>61.828239989960828</c:v>
                </c:pt>
                <c:pt idx="6">
                  <c:v>88.529458507392036</c:v>
                </c:pt>
                <c:pt idx="7">
                  <c:v>114.93750688867095</c:v>
                </c:pt>
                <c:pt idx="8">
                  <c:v>141.04652173107462</c:v>
                </c:pt>
                <c:pt idx="9">
                  <c:v>166.85052236382543</c:v>
                </c:pt>
                <c:pt idx="10">
                  <c:v>192.34340850273048</c:v>
                </c:pt>
                <c:pt idx="11">
                  <c:v>217.51895785791274</c:v>
                </c:pt>
                <c:pt idx="12">
                  <c:v>242.37082369369776</c:v>
                </c:pt>
                <c:pt idx="13">
                  <c:v>266.89253233969765</c:v>
                </c:pt>
                <c:pt idx="14">
                  <c:v>291.07748065211661</c:v>
                </c:pt>
                <c:pt idx="15">
                  <c:v>314.91893342428307</c:v>
                </c:pt>
                <c:pt idx="16">
                  <c:v>338.4100207453921</c:v>
                </c:pt>
                <c:pt idx="17">
                  <c:v>347.02740877581016</c:v>
                </c:pt>
                <c:pt idx="18">
                  <c:v>355.35413252564177</c:v>
                </c:pt>
                <c:pt idx="19">
                  <c:v>363.38483992070388</c:v>
                </c:pt>
                <c:pt idx="20">
                  <c:v>472.36581566342369</c:v>
                </c:pt>
                <c:pt idx="21">
                  <c:v>438.36429920364793</c:v>
                </c:pt>
                <c:pt idx="22">
                  <c:v>404.90579678579877</c:v>
                </c:pt>
                <c:pt idx="23">
                  <c:v>372.00116869071462</c:v>
                </c:pt>
                <c:pt idx="24">
                  <c:v>339.66149240485089</c:v>
                </c:pt>
                <c:pt idx="25">
                  <c:v>307.89806696439189</c:v>
                </c:pt>
                <c:pt idx="26">
                  <c:v>276.72241738624575</c:v>
                </c:pt>
                <c:pt idx="27">
                  <c:v>246.14629918765874</c:v>
                </c:pt>
                <c:pt idx="28">
                  <c:v>216.18170299622201</c:v>
                </c:pt>
                <c:pt idx="29">
                  <c:v>186.84085925207859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B505-4BBA-BF63-D550D0D74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'C-20yr2X1.2X'!$C$4</c15:sqref>
                        </c15:formulaRef>
                      </c:ext>
                    </c:extLst>
                    <c:strCache>
                      <c:ptCount val="1"/>
                      <c:pt idx="0">
                        <c:v>2X Budget-Amortized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'C-20yr2X1.2X'!$D$3:$AG$3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'C-20yr2X1.2X'!$D$4:$AG$4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-102.58204081632651</c:v>
                      </c:pt>
                      <c:pt idx="1">
                        <c:v>-48.777945142857142</c:v>
                      </c:pt>
                      <c:pt idx="2">
                        <c:v>5.5150781746938833</c:v>
                      </c:pt>
                      <c:pt idx="3">
                        <c:v>60.324777293561894</c:v>
                      </c:pt>
                      <c:pt idx="4">
                        <c:v>115.68035504725334</c:v>
                      </c:pt>
                      <c:pt idx="5">
                        <c:v>174.87044530853876</c:v>
                      </c:pt>
                      <c:pt idx="6">
                        <c:v>233.03848535771431</c:v>
                      </c:pt>
                      <c:pt idx="7">
                        <c:v>290.16403419053773</c:v>
                      </c:pt>
                      <c:pt idx="8">
                        <c:v>346.22624198268198</c:v>
                      </c:pt>
                      <c:pt idx="9">
                        <c:v>401.20384191333329</c:v>
                      </c:pt>
                      <c:pt idx="10">
                        <c:v>455.07514182526216</c:v>
                      </c:pt>
                      <c:pt idx="11">
                        <c:v>469.10781163646124</c:v>
                      </c:pt>
                      <c:pt idx="12">
                        <c:v>482.18643606736498</c:v>
                      </c:pt>
                      <c:pt idx="13">
                        <c:v>494.29316410751039</c:v>
                      </c:pt>
                      <c:pt idx="14">
                        <c:v>505.40984905237491</c:v>
                      </c:pt>
                      <c:pt idx="15">
                        <c:v>515.51804603342237</c:v>
                      </c:pt>
                      <c:pt idx="16">
                        <c:v>525.82840695409095</c:v>
                      </c:pt>
                      <c:pt idx="17">
                        <c:v>536.34497509317271</c:v>
                      </c:pt>
                      <c:pt idx="18">
                        <c:v>547.07187459503609</c:v>
                      </c:pt>
                      <c:pt idx="19">
                        <c:v>558.01331208693671</c:v>
                      </c:pt>
                      <c:pt idx="20">
                        <c:v>737.92644636332193</c:v>
                      </c:pt>
                      <c:pt idx="21">
                        <c:v>656.39013116708998</c:v>
                      </c:pt>
                      <c:pt idx="22">
                        <c:v>576.48454132325878</c:v>
                      </c:pt>
                      <c:pt idx="23">
                        <c:v>498.24229133887627</c:v>
                      </c:pt>
                      <c:pt idx="24">
                        <c:v>421.6966480111318</c:v>
                      </c:pt>
                      <c:pt idx="25">
                        <c:v>346.88154347315771</c:v>
                      </c:pt>
                      <c:pt idx="26">
                        <c:v>273.83158850074972</c:v>
                      </c:pt>
                      <c:pt idx="27">
                        <c:v>202.58208608521892</c:v>
                      </c:pt>
                      <c:pt idx="28">
                        <c:v>133.16904527770296</c:v>
                      </c:pt>
                      <c:pt idx="29">
                        <c:v>65.629195310362178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505-4BBA-BF63-D550D0D7457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'C-20yr2X1.2X'!$C$8</c:f>
              <c:strCache>
                <c:ptCount val="1"/>
                <c:pt idx="0">
                  <c:v>EBI Proposal-Expense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'C-20yr2X1.2X'!$D$8:$AG$8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05-4BBA-BF63-D550D0D74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5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baseline="0">
                    <a:effectLst/>
                  </a:rPr>
                  <a:t>Revenue Requirement (Millions)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'C-1yr'!$Q$4:$Q$5</c:f>
              <c:strCache>
                <c:ptCount val="2"/>
                <c:pt idx="0">
                  <c:v>NPVRR</c:v>
                </c:pt>
                <c:pt idx="1">
                  <c:v>DCF</c:v>
                </c:pt>
              </c:strCache>
            </c:strRef>
          </c:cat>
          <c:val>
            <c:numRef>
              <c:f>'C-1yr'!$R$4:$R$5</c:f>
              <c:numCache>
                <c:formatCode>"$"#,##0_);[Red]\("$"#,##0\)</c:formatCode>
                <c:ptCount val="2"/>
                <c:pt idx="0">
                  <c:v>142.26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0-4671-BB87-74F321EC5E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-27"/>
        <c:axId val="816107568"/>
        <c:axId val="816110192"/>
      </c:barChart>
      <c:catAx>
        <c:axId val="81610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110192"/>
        <c:crosses val="autoZero"/>
        <c:auto val="1"/>
        <c:lblAlgn val="ctr"/>
        <c:lblOffset val="100"/>
        <c:noMultiLvlLbl val="0"/>
      </c:catAx>
      <c:valAx>
        <c:axId val="816110192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10756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'C-1yr'!$C$11</c:f>
              <c:strCache>
                <c:ptCount val="1"/>
                <c:pt idx="0">
                  <c:v>Net Investment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'C-1yr'!$D$3:$N$3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'C-1yr'!$D$11:$N$11</c:f>
              <c:numCache>
                <c:formatCode>"$"#,##0_);\("$"#,##0\)</c:formatCode>
                <c:ptCount val="11"/>
                <c:pt idx="0">
                  <c:v>-90.968979591836728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3-4E98-8E9D-B05A2D55ADE2}"/>
            </c:ext>
          </c:extLst>
        </c:ser>
        <c:ser>
          <c:idx val="2"/>
          <c:order val="2"/>
          <c:tx>
            <c:strRef>
              <c:f>'C-1yr'!$C$13</c:f>
              <c:strCache>
                <c:ptCount val="1"/>
                <c:pt idx="0">
                  <c:v>Amortization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'C-1yr'!$D$3:$N$3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'C-1yr'!$D$13:$N$13</c:f>
              <c:numCache>
                <c:formatCode>"$"#,##0_);\("$"#,##0\)</c:formatCode>
                <c:ptCount val="11"/>
                <c:pt idx="0">
                  <c:v>0</c:v>
                </c:pt>
                <c:pt idx="1">
                  <c:v>14.225999999999999</c:v>
                </c:pt>
                <c:pt idx="2">
                  <c:v>14.225999999999999</c:v>
                </c:pt>
                <c:pt idx="3">
                  <c:v>14.225999999999999</c:v>
                </c:pt>
                <c:pt idx="4">
                  <c:v>14.225999999999999</c:v>
                </c:pt>
                <c:pt idx="5">
                  <c:v>14.225999999999999</c:v>
                </c:pt>
                <c:pt idx="6">
                  <c:v>14.225999999999999</c:v>
                </c:pt>
                <c:pt idx="7">
                  <c:v>14.225999999999999</c:v>
                </c:pt>
                <c:pt idx="8">
                  <c:v>14.225999999999999</c:v>
                </c:pt>
                <c:pt idx="9">
                  <c:v>14.225999999999999</c:v>
                </c:pt>
                <c:pt idx="10">
                  <c:v>14.225999999999999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A3-4E98-8E9D-B05A2D55ADE2}"/>
            </c:ext>
          </c:extLst>
        </c:ser>
        <c:ser>
          <c:idx val="3"/>
          <c:order val="3"/>
          <c:tx>
            <c:strRef>
              <c:f>'C-1yr'!$C$14</c:f>
              <c:strCache>
                <c:ptCount val="1"/>
                <c:pt idx="0">
                  <c:v>Cost of Capital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'C-1yr'!$D$3:$N$3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'C-1yr'!$D$14:$N$14</c:f>
              <c:numCache>
                <c:formatCode>"$"#,##0_);\("$"#,##0\)</c:formatCode>
                <c:ptCount val="11"/>
                <c:pt idx="0">
                  <c:v>0</c:v>
                </c:pt>
                <c:pt idx="1">
                  <c:v>8.2510799999999982</c:v>
                </c:pt>
                <c:pt idx="2">
                  <c:v>7.4259719999999998</c:v>
                </c:pt>
                <c:pt idx="3">
                  <c:v>6.6008639999999996</c:v>
                </c:pt>
                <c:pt idx="4">
                  <c:v>5.7757559999999994</c:v>
                </c:pt>
                <c:pt idx="5">
                  <c:v>4.9506479999999993</c:v>
                </c:pt>
                <c:pt idx="6">
                  <c:v>4.1255399999999991</c:v>
                </c:pt>
                <c:pt idx="7">
                  <c:v>3.3004319999999998</c:v>
                </c:pt>
                <c:pt idx="8">
                  <c:v>2.4753239999999996</c:v>
                </c:pt>
                <c:pt idx="9">
                  <c:v>1.6502159999999999</c:v>
                </c:pt>
                <c:pt idx="10">
                  <c:v>0.82510799999999995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A3-4E98-8E9D-B05A2D55ADE2}"/>
            </c:ext>
          </c:extLst>
        </c:ser>
        <c:ser>
          <c:idx val="4"/>
          <c:order val="4"/>
          <c:tx>
            <c:strRef>
              <c:f>'C-1yr'!$C$15</c:f>
              <c:strCache>
                <c:ptCount val="1"/>
                <c:pt idx="0">
                  <c:v>Taxes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'C-1yr'!$D$3:$N$3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'C-1yr'!$D$15:$N$15</c:f>
              <c:numCache>
                <c:formatCode>"$"#,##0_);\("$"#,##0\)</c:formatCode>
                <c:ptCount val="11"/>
                <c:pt idx="0">
                  <c:v>-51.291020408163256</c:v>
                </c:pt>
                <c:pt idx="1">
                  <c:v>6.7909311020408154</c:v>
                </c:pt>
                <c:pt idx="2">
                  <c:v>6.6247481959183663</c:v>
                </c:pt>
                <c:pt idx="3">
                  <c:v>6.4585652897959172</c:v>
                </c:pt>
                <c:pt idx="4">
                  <c:v>6.292382383673468</c:v>
                </c:pt>
                <c:pt idx="5">
                  <c:v>6.1261994775510198</c:v>
                </c:pt>
                <c:pt idx="6">
                  <c:v>5.9600165714285707</c:v>
                </c:pt>
                <c:pt idx="7">
                  <c:v>5.7938336653061215</c:v>
                </c:pt>
                <c:pt idx="8">
                  <c:v>5.6276507591836724</c:v>
                </c:pt>
                <c:pt idx="9">
                  <c:v>5.4614678530612242</c:v>
                </c:pt>
                <c:pt idx="10">
                  <c:v>5.2952849469387751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0-4085-8665-7C99449AB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'C-1yr'!$C$12</c15:sqref>
                        </c15:formulaRef>
                      </c:ext>
                    </c:extLst>
                    <c:strCache>
                      <c:ptCount val="1"/>
                      <c:pt idx="0">
                        <c:v>Expense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'C-1yr'!$D$3:$N$3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'C-1yr'!$D$12:$N$12</c15:sqref>
                        </c15:formulaRef>
                      </c:ext>
                    </c:extLst>
                    <c:numCache>
                      <c:formatCode>"$"#,##0_);\("$"#,##0\)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0A3-4E98-8E9D-B05A2D55ADE2}"/>
                  </c:ext>
                </c:extLst>
              </c15:ser>
            </c15:filteredBarSeries>
          </c:ext>
        </c:extLst>
      </c:bar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'C-1yr'!$Q$11:$Q$12</c:f>
              <c:strCache>
                <c:ptCount val="2"/>
                <c:pt idx="0">
                  <c:v>NPVRR</c:v>
                </c:pt>
                <c:pt idx="1">
                  <c:v>DCF</c:v>
                </c:pt>
              </c:strCache>
            </c:strRef>
          </c:cat>
          <c:val>
            <c:numRef>
              <c:f>'C-1yr'!$R$11:$R$12</c:f>
              <c:numCache>
                <c:formatCode>"$"#,##0_);[Red]\("$"#,##0\)</c:formatCode>
                <c:ptCount val="2"/>
                <c:pt idx="0">
                  <c:v>127.04672158590523</c:v>
                </c:pt>
                <c:pt idx="1">
                  <c:v>-15.213278414094793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8-470F-81C8-26AEE06373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-27"/>
        <c:axId val="816107568"/>
        <c:axId val="816110192"/>
      </c:barChart>
      <c:catAx>
        <c:axId val="81610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110192"/>
        <c:crosses val="autoZero"/>
        <c:auto val="1"/>
        <c:lblAlgn val="ctr"/>
        <c:lblOffset val="100"/>
        <c:noMultiLvlLbl val="0"/>
      </c:catAx>
      <c:valAx>
        <c:axId val="816110192"/>
        <c:scaling>
          <c:orientation val="minMax"/>
          <c:max val="150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107568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'C-20yr'!$C$4</c:f>
              <c:strCache>
                <c:ptCount val="1"/>
                <c:pt idx="0">
                  <c:v>Amortization Treatment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'C-20yr'!$D$4:$AG$4</c:f>
              <c:numCache>
                <c:formatCode>_("$"* #,##0_);_("$"* \(#,##0\);_("$"* "-"??_);_(@_)</c:formatCode>
                <c:ptCount val="30"/>
                <c:pt idx="0">
                  <c:v>-51.291020408163256</c:v>
                </c:pt>
                <c:pt idx="1">
                  <c:v>-24.388972571428571</c:v>
                </c:pt>
                <c:pt idx="2">
                  <c:v>2.7575390873469416</c:v>
                </c:pt>
                <c:pt idx="3">
                  <c:v>30.162388646780947</c:v>
                </c:pt>
                <c:pt idx="4">
                  <c:v>57.840177523626672</c:v>
                </c:pt>
                <c:pt idx="5">
                  <c:v>87.435222654269381</c:v>
                </c:pt>
                <c:pt idx="6">
                  <c:v>116.51924267885715</c:v>
                </c:pt>
                <c:pt idx="7">
                  <c:v>145.08201709526887</c:v>
                </c:pt>
                <c:pt idx="8">
                  <c:v>173.11312099134096</c:v>
                </c:pt>
                <c:pt idx="9">
                  <c:v>200.60192095666665</c:v>
                </c:pt>
                <c:pt idx="10">
                  <c:v>227.53757091263108</c:v>
                </c:pt>
                <c:pt idx="11">
                  <c:v>234.55390581823062</c:v>
                </c:pt>
                <c:pt idx="12">
                  <c:v>241.09321803368249</c:v>
                </c:pt>
                <c:pt idx="13">
                  <c:v>247.1465820537552</c:v>
                </c:pt>
                <c:pt idx="14">
                  <c:v>252.70492452618745</c:v>
                </c:pt>
                <c:pt idx="15">
                  <c:v>257.75902301671118</c:v>
                </c:pt>
                <c:pt idx="16">
                  <c:v>262.91420347704548</c:v>
                </c:pt>
                <c:pt idx="17">
                  <c:v>268.17248754658635</c:v>
                </c:pt>
                <c:pt idx="18">
                  <c:v>273.53593729751805</c:v>
                </c:pt>
                <c:pt idx="19">
                  <c:v>279.00665604346835</c:v>
                </c:pt>
                <c:pt idx="20">
                  <c:v>368.96322318166096</c:v>
                </c:pt>
                <c:pt idx="21">
                  <c:v>328.19506558354499</c:v>
                </c:pt>
                <c:pt idx="22">
                  <c:v>288.24227066162939</c:v>
                </c:pt>
                <c:pt idx="23">
                  <c:v>249.12114566943814</c:v>
                </c:pt>
                <c:pt idx="24">
                  <c:v>210.8483240055659</c:v>
                </c:pt>
                <c:pt idx="25">
                  <c:v>173.44077173657885</c:v>
                </c:pt>
                <c:pt idx="26">
                  <c:v>136.91579425037486</c:v>
                </c:pt>
                <c:pt idx="27">
                  <c:v>101.29104304260946</c:v>
                </c:pt>
                <c:pt idx="28">
                  <c:v>66.584522638851482</c:v>
                </c:pt>
                <c:pt idx="29">
                  <c:v>32.814597655181089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AEBE-423F-9EAA-5721DB11AAB7}"/>
            </c:ext>
          </c:extLst>
        </c:ser>
        <c:ser>
          <c:idx val="2"/>
          <c:order val="1"/>
          <c:tx>
            <c:strRef>
              <c:f>'C-20yr'!$C$5</c:f>
              <c:strCache>
                <c:ptCount val="1"/>
                <c:pt idx="0">
                  <c:v>Expense Treatment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'C-20yr'!$D$5:$AG$5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E-423F-9EAA-5721DB11A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/>
      </c:bar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Revenue Requirement ($M)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'C-20yr'!$C$7</c:f>
              <c:strCache>
                <c:ptCount val="1"/>
                <c:pt idx="0">
                  <c:v>Amortization Treatment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'C-20yr'!$D$7:$AG$7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276.8562</c:v>
                </c:pt>
                <c:pt idx="2">
                  <c:v>403.44947399999995</c:v>
                </c:pt>
                <c:pt idx="3">
                  <c:v>521.68462160000001</c:v>
                </c:pt>
                <c:pt idx="4">
                  <c:v>631.18958050000003</c:v>
                </c:pt>
                <c:pt idx="5">
                  <c:v>727.05656500000009</c:v>
                </c:pt>
                <c:pt idx="6">
                  <c:v>809.01281561200017</c:v>
                </c:pt>
                <c:pt idx="7">
                  <c:v>876.7801176582401</c:v>
                </c:pt>
                <c:pt idx="8">
                  <c:v>930.07469216740481</c:v>
                </c:pt>
                <c:pt idx="9">
                  <c:v>968.60708458875285</c:v>
                </c:pt>
                <c:pt idx="10">
                  <c:v>992.08205128052782</c:v>
                </c:pt>
                <c:pt idx="11">
                  <c:v>1014.4244437281384</c:v>
                </c:pt>
                <c:pt idx="12">
                  <c:v>1035.9833104467011</c:v>
                </c:pt>
                <c:pt idx="13">
                  <c:v>1057.1332659216353</c:v>
                </c:pt>
                <c:pt idx="14">
                  <c:v>1078.2759312400681</c:v>
                </c:pt>
                <c:pt idx="15">
                  <c:v>1099.8414498648694</c:v>
                </c:pt>
                <c:pt idx="16">
                  <c:v>1121.8382788621668</c:v>
                </c:pt>
                <c:pt idx="17">
                  <c:v>1144.2750444394103</c:v>
                </c:pt>
                <c:pt idx="18">
                  <c:v>1167.1605453281984</c:v>
                </c:pt>
                <c:pt idx="19">
                  <c:v>1190.5037562347625</c:v>
                </c:pt>
                <c:pt idx="20">
                  <c:v>980.28862757556124</c:v>
                </c:pt>
                <c:pt idx="21">
                  <c:v>789.27171672156555</c:v>
                </c:pt>
                <c:pt idx="22">
                  <c:v>617.83698802887966</c:v>
                </c:pt>
                <c:pt idx="23">
                  <c:v>466.37608514072974</c:v>
                </c:pt>
                <c:pt idx="24">
                  <c:v>335.2884845732064</c:v>
                </c:pt>
                <c:pt idx="25">
                  <c:v>224.98165237272227</c:v>
                </c:pt>
                <c:pt idx="26">
                  <c:v>135.87120390661809</c:v>
                </c:pt>
                <c:pt idx="27">
                  <c:v>68.381066849581487</c:v>
                </c:pt>
                <c:pt idx="28">
                  <c:v>22.943647429793813</c:v>
                </c:pt>
                <c:pt idx="29">
                  <c:v>3.5527136788005009E-14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229-4389-9D63-6940933C7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'C-20yr'!$C$8</c15:sqref>
                        </c15:formulaRef>
                      </c:ext>
                    </c:extLst>
                    <c:strCache>
                      <c:ptCount val="1"/>
                      <c:pt idx="0">
                        <c:v>Expense Treatment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'C-20yr'!$D$3:$AG$3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'C-20yr'!$D$8:$AG$8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229-4389-9D63-6940933C7DBC}"/>
                  </c:ext>
                </c:extLst>
              </c15:ser>
            </c15:filteredBarSeries>
          </c:ext>
        </c:extLst>
      </c:bar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Unamortized</a:t>
                </a:r>
                <a:r>
                  <a:rPr lang="en-US" sz="900" b="1" baseline="0"/>
                  <a:t> Asset Balance ($M)</a:t>
                </a:r>
                <a:endParaRPr lang="en-US" sz="9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'C-20yrTerm'!$C$11</c:f>
              <c:strCache>
                <c:ptCount val="1"/>
                <c:pt idx="0">
                  <c:v>5 Year Life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'C-20yrTerm'!$D$11:$AG$11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262.6302</c:v>
                </c:pt>
                <c:pt idx="2">
                  <c:v>360.11525399999999</c:v>
                </c:pt>
                <c:pt idx="3">
                  <c:v>433.67203219999999</c:v>
                </c:pt>
                <c:pt idx="4">
                  <c:v>482.20726999999999</c:v>
                </c:pt>
                <c:pt idx="5">
                  <c:v>500.05706540000006</c:v>
                </c:pt>
                <c:pt idx="6">
                  <c:v>515.05970955200007</c:v>
                </c:pt>
                <c:pt idx="7">
                  <c:v>527.90165943104012</c:v>
                </c:pt>
                <c:pt idx="8">
                  <c:v>539.32027115166102</c:v>
                </c:pt>
                <c:pt idx="9">
                  <c:v>550.10667657469435</c:v>
                </c:pt>
                <c:pt idx="10">
                  <c:v>561.10881010618823</c:v>
                </c:pt>
                <c:pt idx="11">
                  <c:v>572.33098630831205</c:v>
                </c:pt>
                <c:pt idx="12">
                  <c:v>583.77760603447825</c:v>
                </c:pt>
                <c:pt idx="13">
                  <c:v>595.45315815516778</c:v>
                </c:pt>
                <c:pt idx="14">
                  <c:v>607.36222131827117</c:v>
                </c:pt>
                <c:pt idx="15">
                  <c:v>619.5094657446366</c:v>
                </c:pt>
                <c:pt idx="16">
                  <c:v>631.89965505952932</c:v>
                </c:pt>
                <c:pt idx="17">
                  <c:v>644.53764816071987</c:v>
                </c:pt>
                <c:pt idx="18">
                  <c:v>657.42840112393424</c:v>
                </c:pt>
                <c:pt idx="19">
                  <c:v>670.57696914641292</c:v>
                </c:pt>
                <c:pt idx="20">
                  <c:v>449.96330474544465</c:v>
                </c:pt>
                <c:pt idx="21">
                  <c:v>271.7424078132363</c:v>
                </c:pt>
                <c:pt idx="22">
                  <c:v>136.76213369916309</c:v>
                </c:pt>
                <c:pt idx="23">
                  <c:v>45.88729485958774</c:v>
                </c:pt>
                <c:pt idx="24">
                  <c:v>1.8474111129762605E-13</c:v>
                </c:pt>
                <c:pt idx="25">
                  <c:v>1.8474111129762605E-13</c:v>
                </c:pt>
                <c:pt idx="26">
                  <c:v>1.8474111129762605E-13</c:v>
                </c:pt>
                <c:pt idx="27">
                  <c:v>1.8474111129762605E-13</c:v>
                </c:pt>
                <c:pt idx="28">
                  <c:v>1.8474111129762605E-13</c:v>
                </c:pt>
                <c:pt idx="29">
                  <c:v>1.8474111129762605E-13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75EE-4292-82F6-A160B6118E89}"/>
            </c:ext>
          </c:extLst>
        </c:ser>
        <c:ser>
          <c:idx val="1"/>
          <c:order val="1"/>
          <c:tx>
            <c:strRef>
              <c:f>'C-20yrTerm'!$C$12</c:f>
              <c:strCache>
                <c:ptCount val="1"/>
                <c:pt idx="0">
                  <c:v>10 Year Life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'C-20yrTerm'!$D$12:$AG$12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276.8562</c:v>
                </c:pt>
                <c:pt idx="2">
                  <c:v>403.44947399999995</c:v>
                </c:pt>
                <c:pt idx="3">
                  <c:v>521.68462160000001</c:v>
                </c:pt>
                <c:pt idx="4">
                  <c:v>631.18958050000003</c:v>
                </c:pt>
                <c:pt idx="5">
                  <c:v>727.05656500000009</c:v>
                </c:pt>
                <c:pt idx="6">
                  <c:v>809.01281561200017</c:v>
                </c:pt>
                <c:pt idx="7">
                  <c:v>876.7801176582401</c:v>
                </c:pt>
                <c:pt idx="8">
                  <c:v>930.07469216740481</c:v>
                </c:pt>
                <c:pt idx="9">
                  <c:v>968.60708458875285</c:v>
                </c:pt>
                <c:pt idx="10">
                  <c:v>992.08205128052782</c:v>
                </c:pt>
                <c:pt idx="11">
                  <c:v>1014.4244437281384</c:v>
                </c:pt>
                <c:pt idx="12">
                  <c:v>1035.9833104467011</c:v>
                </c:pt>
                <c:pt idx="13">
                  <c:v>1057.1332659216353</c:v>
                </c:pt>
                <c:pt idx="14">
                  <c:v>1078.2759312400681</c:v>
                </c:pt>
                <c:pt idx="15">
                  <c:v>1099.8414498648694</c:v>
                </c:pt>
                <c:pt idx="16">
                  <c:v>1121.8382788621668</c:v>
                </c:pt>
                <c:pt idx="17">
                  <c:v>1144.2750444394103</c:v>
                </c:pt>
                <c:pt idx="18">
                  <c:v>1167.1605453281984</c:v>
                </c:pt>
                <c:pt idx="19">
                  <c:v>1190.5037562347625</c:v>
                </c:pt>
                <c:pt idx="20">
                  <c:v>980.28862757556124</c:v>
                </c:pt>
                <c:pt idx="21">
                  <c:v>789.27171672156555</c:v>
                </c:pt>
                <c:pt idx="22">
                  <c:v>617.83698802887966</c:v>
                </c:pt>
                <c:pt idx="23">
                  <c:v>466.37608514072974</c:v>
                </c:pt>
                <c:pt idx="24">
                  <c:v>335.2884845732064</c:v>
                </c:pt>
                <c:pt idx="25">
                  <c:v>224.98165237272227</c:v>
                </c:pt>
                <c:pt idx="26">
                  <c:v>135.87120390661809</c:v>
                </c:pt>
                <c:pt idx="27">
                  <c:v>68.381066849581487</c:v>
                </c:pt>
                <c:pt idx="28">
                  <c:v>22.943647429793813</c:v>
                </c:pt>
                <c:pt idx="29">
                  <c:v>3.5527136788005009E-14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75EE-4292-82F6-A160B6118E89}"/>
            </c:ext>
          </c:extLst>
        </c:ser>
        <c:ser>
          <c:idx val="2"/>
          <c:order val="2"/>
          <c:tx>
            <c:strRef>
              <c:f>'C-20yrTerm'!$C$13</c:f>
              <c:strCache>
                <c:ptCount val="1"/>
                <c:pt idx="0">
                  <c:v>16 Year Life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'C-20yrTerm'!$D$13:$AG$13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282.19094999999999</c:v>
                </c:pt>
                <c:pt idx="2">
                  <c:v>419.69980649999997</c:v>
                </c:pt>
                <c:pt idx="3">
                  <c:v>554.68934262499999</c:v>
                </c:pt>
                <c:pt idx="4">
                  <c:v>687.05794693749999</c:v>
                </c:pt>
                <c:pt idx="5">
                  <c:v>812.18137734999993</c:v>
                </c:pt>
                <c:pt idx="6">
                  <c:v>929.91473038449999</c:v>
                </c:pt>
                <c:pt idx="7">
                  <c:v>1040.1102044934401</c:v>
                </c:pt>
                <c:pt idx="8">
                  <c:v>1142.617042098309</c:v>
                </c:pt>
                <c:pt idx="9">
                  <c:v>1237.2814704690252</c:v>
                </c:pt>
                <c:pt idx="10">
                  <c:v>1323.9466414209057</c:v>
                </c:pt>
                <c:pt idx="11">
                  <c:v>1402.4525698055738</c:v>
                </c:pt>
                <c:pt idx="12">
                  <c:v>1472.6360707716854</c:v>
                </c:pt>
                <c:pt idx="13">
                  <c:v>1534.3306957708692</c:v>
                </c:pt>
                <c:pt idx="14">
                  <c:v>1587.3666672837867</c:v>
                </c:pt>
                <c:pt idx="15">
                  <c:v>1631.5708122407125</c:v>
                </c:pt>
                <c:pt idx="16">
                  <c:v>1666.7664941105268</c:v>
                </c:pt>
                <c:pt idx="17">
                  <c:v>1701.6647936314873</c:v>
                </c:pt>
                <c:pt idx="18">
                  <c:v>1736.4920756566171</c:v>
                </c:pt>
                <c:pt idx="19">
                  <c:v>1771.4908479609994</c:v>
                </c:pt>
                <c:pt idx="20">
                  <c:v>1572.8954611363229</c:v>
                </c:pt>
                <c:pt idx="21">
                  <c:v>1384.9547418116463</c:v>
                </c:pt>
                <c:pt idx="22">
                  <c:v>1207.8817833369696</c:v>
                </c:pt>
                <c:pt idx="23">
                  <c:v>1041.893940929293</c:v>
                </c:pt>
                <c:pt idx="24">
                  <c:v>887.21291690995645</c:v>
                </c:pt>
                <c:pt idx="25">
                  <c:v>744.06484764672666</c:v>
                </c:pt>
                <c:pt idx="26">
                  <c:v>612.6803922347259</c:v>
                </c:pt>
                <c:pt idx="27">
                  <c:v>493.29482295097864</c:v>
                </c:pt>
                <c:pt idx="28">
                  <c:v>386.14811751804996</c:v>
                </c:pt>
                <c:pt idx="29">
                  <c:v>291.48505321295625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EE-4292-82F6-A160B6118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  <c:extLst/>
      </c:barChart>
      <c:lineChart>
        <c:grouping val="standard"/>
        <c:varyColors val="0"/>
        <c:ser>
          <c:idx val="3"/>
          <c:order val="3"/>
          <c:tx>
            <c:strRef>
              <c:f>'C-20yrTerm'!$C$14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'C-20yrTerm'!$D$14:$AG$14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EE-4292-82F6-A160B6118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1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Unamortized Asset Balance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'C-20yrTerm'!$C$4</c:f>
              <c:strCache>
                <c:ptCount val="1"/>
                <c:pt idx="0">
                  <c:v>5 Year Life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'C-20yrTerm'!$D$4:$AG$4</c:f>
              <c:numCache>
                <c:formatCode>_("$"* #,##0_);_("$"* \(#,##0\);_("$"* "-"??_);_(@_)</c:formatCode>
                <c:ptCount val="30"/>
                <c:pt idx="0">
                  <c:v>-51.291020408163256</c:v>
                </c:pt>
                <c:pt idx="1">
                  <c:v>-5.0338705306122478</c:v>
                </c:pt>
                <c:pt idx="2">
                  <c:v>41.369268589387765</c:v>
                </c:pt>
                <c:pt idx="3">
                  <c:v>87.929686590291169</c:v>
                </c:pt>
                <c:pt idx="4">
                  <c:v>134.65931809680981</c:v>
                </c:pt>
                <c:pt idx="5">
                  <c:v>183.19972753240816</c:v>
                </c:pt>
                <c:pt idx="6">
                  <c:v>191.79488905775023</c:v>
                </c:pt>
                <c:pt idx="7">
                  <c:v>199.32725503707977</c:v>
                </c:pt>
                <c:pt idx="8">
                  <c:v>205.7767994566195</c:v>
                </c:pt>
                <c:pt idx="9">
                  <c:v>211.12315710846602</c:v>
                </c:pt>
                <c:pt idx="10">
                  <c:v>215.34562025063536</c:v>
                </c:pt>
                <c:pt idx="11">
                  <c:v>219.65253265564812</c:v>
                </c:pt>
                <c:pt idx="12">
                  <c:v>224.04558330876108</c:v>
                </c:pt>
                <c:pt idx="13">
                  <c:v>228.52649497493627</c:v>
                </c:pt>
                <c:pt idx="14">
                  <c:v>233.09702487443499</c:v>
                </c:pt>
                <c:pt idx="15">
                  <c:v>237.75896537192369</c:v>
                </c:pt>
                <c:pt idx="16">
                  <c:v>242.5141446793622</c:v>
                </c:pt>
                <c:pt idx="17">
                  <c:v>247.36442757294944</c:v>
                </c:pt>
                <c:pt idx="18">
                  <c:v>252.31171612440838</c:v>
                </c:pt>
                <c:pt idx="19">
                  <c:v>257.35795044689661</c:v>
                </c:pt>
                <c:pt idx="20">
                  <c:v>346.88154347315776</c:v>
                </c:pt>
                <c:pt idx="21">
                  <c:v>273.83158850074972</c:v>
                </c:pt>
                <c:pt idx="22">
                  <c:v>202.58208608521895</c:v>
                </c:pt>
                <c:pt idx="23">
                  <c:v>133.16904527770299</c:v>
                </c:pt>
                <c:pt idx="24">
                  <c:v>65.629195310362178</c:v>
                </c:pt>
                <c:pt idx="25">
                  <c:v>1.2873062253359477E-14</c:v>
                </c:pt>
                <c:pt idx="26">
                  <c:v>1.2873062253359477E-14</c:v>
                </c:pt>
                <c:pt idx="27">
                  <c:v>1.2873062253359477E-14</c:v>
                </c:pt>
                <c:pt idx="28">
                  <c:v>1.2873062253359477E-14</c:v>
                </c:pt>
                <c:pt idx="29">
                  <c:v>1.2873062253359477E-14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36F-4763-9B6E-5E3FF4D88043}"/>
            </c:ext>
          </c:extLst>
        </c:ser>
        <c:ser>
          <c:idx val="1"/>
          <c:order val="1"/>
          <c:tx>
            <c:strRef>
              <c:f>'C-20yrTerm'!$C$5</c:f>
              <c:strCache>
                <c:ptCount val="1"/>
                <c:pt idx="0">
                  <c:v>10 Year Life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'C-20yrTerm'!$D$5:$AG$5</c:f>
              <c:numCache>
                <c:formatCode>_("$"* #,##0_);_("$"* \(#,##0\);_("$"* "-"??_);_(@_)</c:formatCode>
                <c:ptCount val="30"/>
                <c:pt idx="0">
                  <c:v>-51.291020408163256</c:v>
                </c:pt>
                <c:pt idx="1">
                  <c:v>-24.388972571428571</c:v>
                </c:pt>
                <c:pt idx="2">
                  <c:v>2.7575390873469416</c:v>
                </c:pt>
                <c:pt idx="3">
                  <c:v>30.162388646780947</c:v>
                </c:pt>
                <c:pt idx="4">
                  <c:v>57.840177523626672</c:v>
                </c:pt>
                <c:pt idx="5">
                  <c:v>87.435222654269381</c:v>
                </c:pt>
                <c:pt idx="6">
                  <c:v>116.51924267885715</c:v>
                </c:pt>
                <c:pt idx="7">
                  <c:v>145.08201709526887</c:v>
                </c:pt>
                <c:pt idx="8">
                  <c:v>173.11312099134096</c:v>
                </c:pt>
                <c:pt idx="9">
                  <c:v>200.60192095666665</c:v>
                </c:pt>
                <c:pt idx="10">
                  <c:v>227.53757091263108</c:v>
                </c:pt>
                <c:pt idx="11">
                  <c:v>234.55390581823062</c:v>
                </c:pt>
                <c:pt idx="12">
                  <c:v>241.09321803368249</c:v>
                </c:pt>
                <c:pt idx="13">
                  <c:v>247.1465820537552</c:v>
                </c:pt>
                <c:pt idx="14">
                  <c:v>252.70492452618745</c:v>
                </c:pt>
                <c:pt idx="15">
                  <c:v>257.75902301671118</c:v>
                </c:pt>
                <c:pt idx="16">
                  <c:v>262.91420347704548</c:v>
                </c:pt>
                <c:pt idx="17">
                  <c:v>268.17248754658635</c:v>
                </c:pt>
                <c:pt idx="18">
                  <c:v>273.53593729751805</c:v>
                </c:pt>
                <c:pt idx="19">
                  <c:v>279.00665604346835</c:v>
                </c:pt>
                <c:pt idx="20">
                  <c:v>368.96322318166096</c:v>
                </c:pt>
                <c:pt idx="21">
                  <c:v>328.19506558354499</c:v>
                </c:pt>
                <c:pt idx="22">
                  <c:v>288.24227066162939</c:v>
                </c:pt>
                <c:pt idx="23">
                  <c:v>249.12114566943814</c:v>
                </c:pt>
                <c:pt idx="24">
                  <c:v>210.8483240055659</c:v>
                </c:pt>
                <c:pt idx="25">
                  <c:v>173.44077173657885</c:v>
                </c:pt>
                <c:pt idx="26">
                  <c:v>136.91579425037486</c:v>
                </c:pt>
                <c:pt idx="27">
                  <c:v>101.29104304260946</c:v>
                </c:pt>
                <c:pt idx="28">
                  <c:v>66.584522638851482</c:v>
                </c:pt>
                <c:pt idx="29">
                  <c:v>32.814597655181089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836F-4763-9B6E-5E3FF4D88043}"/>
            </c:ext>
          </c:extLst>
        </c:ser>
        <c:ser>
          <c:idx val="2"/>
          <c:order val="2"/>
          <c:tx>
            <c:strRef>
              <c:f>'C-20yrTerm'!$C$6</c:f>
              <c:strCache>
                <c:ptCount val="1"/>
                <c:pt idx="0">
                  <c:v>16 Year Life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'C-20yrTerm'!$D$6:$AG$6</c:f>
              <c:numCache>
                <c:formatCode>_("$"* #,##0_);_("$"* \(#,##0\);_("$"* "-"??_);_(@_)</c:formatCode>
                <c:ptCount val="30"/>
                <c:pt idx="0">
                  <c:v>-51.291020408163256</c:v>
                </c:pt>
                <c:pt idx="1">
                  <c:v>-31.647135836734687</c:v>
                </c:pt>
                <c:pt idx="2">
                  <c:v>-11.721859475918365</c:v>
                </c:pt>
                <c:pt idx="3">
                  <c:v>8.4996519179646128</c:v>
                </c:pt>
                <c:pt idx="4">
                  <c:v>29.032999808682995</c:v>
                </c:pt>
                <c:pt idx="5">
                  <c:v>51.523533324967346</c:v>
                </c:pt>
                <c:pt idx="6">
                  <c:v>73.774548756159987</c:v>
                </c:pt>
                <c:pt idx="7">
                  <c:v>95.781255740559118</c:v>
                </c:pt>
                <c:pt idx="8">
                  <c:v>117.53876810922884</c:v>
                </c:pt>
                <c:pt idx="9">
                  <c:v>139.04210196985457</c:v>
                </c:pt>
                <c:pt idx="10">
                  <c:v>160.2861737522754</c:v>
                </c:pt>
                <c:pt idx="11">
                  <c:v>181.26579821492732</c:v>
                </c:pt>
                <c:pt idx="12">
                  <c:v>201.97568641141481</c:v>
                </c:pt>
                <c:pt idx="13">
                  <c:v>222.41044361641474</c:v>
                </c:pt>
                <c:pt idx="14">
                  <c:v>242.56456721009721</c:v>
                </c:pt>
                <c:pt idx="15">
                  <c:v>262.432444520236</c:v>
                </c:pt>
                <c:pt idx="16">
                  <c:v>282.00835062116016</c:v>
                </c:pt>
                <c:pt idx="17">
                  <c:v>289.18950731317517</c:v>
                </c:pt>
                <c:pt idx="18">
                  <c:v>296.12844377136821</c:v>
                </c:pt>
                <c:pt idx="19">
                  <c:v>302.82069993391997</c:v>
                </c:pt>
                <c:pt idx="20">
                  <c:v>393.63817971951983</c:v>
                </c:pt>
                <c:pt idx="21">
                  <c:v>365.30358266970671</c:v>
                </c:pt>
                <c:pt idx="22">
                  <c:v>337.42149732149909</c:v>
                </c:pt>
                <c:pt idx="23">
                  <c:v>310.00097390892898</c:v>
                </c:pt>
                <c:pt idx="24">
                  <c:v>283.05124367070914</c:v>
                </c:pt>
                <c:pt idx="25">
                  <c:v>256.58172247032667</c:v>
                </c:pt>
                <c:pt idx="26">
                  <c:v>230.60201448853817</c:v>
                </c:pt>
                <c:pt idx="27">
                  <c:v>205.12191598971566</c:v>
                </c:pt>
                <c:pt idx="28">
                  <c:v>180.15141916351843</c:v>
                </c:pt>
                <c:pt idx="29">
                  <c:v>155.7007160433989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763-9B6E-5E3FF4D88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  <c:extLst/>
      </c:barChart>
      <c:lineChart>
        <c:grouping val="standard"/>
        <c:varyColors val="0"/>
        <c:ser>
          <c:idx val="3"/>
          <c:order val="3"/>
          <c:tx>
            <c:strRef>
              <c:f>'C-20yrTerm'!$C$7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'C-20yrTerm'!$D$7:$AG$7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6F-4763-9B6E-5E3FF4D88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40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Revenue Requirement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'C-20yrTerm'!$C$18</c:f>
              <c:strCache>
                <c:ptCount val="1"/>
                <c:pt idx="0">
                  <c:v>5 Year Life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'C-20yrTerm'!$D$18:$AG$18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8.2510799999999982</c:v>
                </c:pt>
                <c:pt idx="2">
                  <c:v>15.232551600000001</c:v>
                </c:pt>
                <c:pt idx="3">
                  <c:v>20.886684731999999</c:v>
                </c:pt>
                <c:pt idx="4">
                  <c:v>25.152977867600001</c:v>
                </c:pt>
                <c:pt idx="5">
                  <c:v>27.968021659999998</c:v>
                </c:pt>
                <c:pt idx="6">
                  <c:v>29.003309793200003</c:v>
                </c:pt>
                <c:pt idx="7">
                  <c:v>29.873463154016001</c:v>
                </c:pt>
                <c:pt idx="8">
                  <c:v>30.618296247000327</c:v>
                </c:pt>
                <c:pt idx="9">
                  <c:v>31.280575726796339</c:v>
                </c:pt>
                <c:pt idx="10">
                  <c:v>31.906187241332272</c:v>
                </c:pt>
                <c:pt idx="11">
                  <c:v>32.544310986158919</c:v>
                </c:pt>
                <c:pt idx="12">
                  <c:v>33.195197205882096</c:v>
                </c:pt>
                <c:pt idx="13">
                  <c:v>33.859101149999738</c:v>
                </c:pt>
                <c:pt idx="14">
                  <c:v>34.536283172999731</c:v>
                </c:pt>
                <c:pt idx="15">
                  <c:v>35.227008836459724</c:v>
                </c:pt>
                <c:pt idx="16">
                  <c:v>35.931549013188928</c:v>
                </c:pt>
                <c:pt idx="17">
                  <c:v>36.650179993452696</c:v>
                </c:pt>
                <c:pt idx="18">
                  <c:v>37.383183593321746</c:v>
                </c:pt>
                <c:pt idx="19">
                  <c:v>38.13084726518818</c:v>
                </c:pt>
                <c:pt idx="20">
                  <c:v>38.893464210491949</c:v>
                </c:pt>
                <c:pt idx="21">
                  <c:v>26.097871675235787</c:v>
                </c:pt>
                <c:pt idx="22">
                  <c:v>15.761059653167706</c:v>
                </c:pt>
                <c:pt idx="23">
                  <c:v>7.932203754551459</c:v>
                </c:pt>
                <c:pt idx="24">
                  <c:v>2.6614631018560893</c:v>
                </c:pt>
                <c:pt idx="25">
                  <c:v>1.0714984455262311E-14</c:v>
                </c:pt>
                <c:pt idx="26">
                  <c:v>1.0714984455262311E-14</c:v>
                </c:pt>
                <c:pt idx="27">
                  <c:v>1.0714984455262311E-14</c:v>
                </c:pt>
                <c:pt idx="28">
                  <c:v>1.0714984455262311E-14</c:v>
                </c:pt>
                <c:pt idx="29">
                  <c:v>1.0714984455262311E-14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055-456B-827C-E5E44717C361}"/>
            </c:ext>
          </c:extLst>
        </c:ser>
        <c:ser>
          <c:idx val="1"/>
          <c:order val="1"/>
          <c:tx>
            <c:strRef>
              <c:f>'C-20yrTerm'!$C$19</c:f>
              <c:strCache>
                <c:ptCount val="1"/>
                <c:pt idx="0">
                  <c:v>10 Year Life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'C-20yrTerm'!$D$19:$AG$19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8.2510799999999982</c:v>
                </c:pt>
                <c:pt idx="2">
                  <c:v>16.057659600000001</c:v>
                </c:pt>
                <c:pt idx="3">
                  <c:v>23.400069491999997</c:v>
                </c:pt>
                <c:pt idx="4">
                  <c:v>30.257708052799998</c:v>
                </c:pt>
                <c:pt idx="5">
                  <c:v>36.608995669000002</c:v>
                </c:pt>
                <c:pt idx="6">
                  <c:v>42.16928077</c:v>
                </c:pt>
                <c:pt idx="7">
                  <c:v>46.922743305496013</c:v>
                </c:pt>
                <c:pt idx="8">
                  <c:v>50.85324682417793</c:v>
                </c:pt>
                <c:pt idx="9">
                  <c:v>53.944332145709481</c:v>
                </c:pt>
                <c:pt idx="10">
                  <c:v>56.179210906147659</c:v>
                </c:pt>
                <c:pt idx="11">
                  <c:v>57.540758974270609</c:v>
                </c:pt>
                <c:pt idx="12">
                  <c:v>58.836617736232029</c:v>
                </c:pt>
                <c:pt idx="13">
                  <c:v>60.087032005908668</c:v>
                </c:pt>
                <c:pt idx="14">
                  <c:v>61.313729423454845</c:v>
                </c:pt>
                <c:pt idx="15">
                  <c:v>62.540004011923955</c:v>
                </c:pt>
                <c:pt idx="16">
                  <c:v>63.790804092162425</c:v>
                </c:pt>
                <c:pt idx="17">
                  <c:v>65.066620174005678</c:v>
                </c:pt>
                <c:pt idx="18">
                  <c:v>66.367952577485795</c:v>
                </c:pt>
                <c:pt idx="19">
                  <c:v>67.695311629035501</c:v>
                </c:pt>
                <c:pt idx="20">
                  <c:v>69.049217861616228</c:v>
                </c:pt>
                <c:pt idx="21">
                  <c:v>56.856740399382545</c:v>
                </c:pt>
                <c:pt idx="22">
                  <c:v>45.777759569850801</c:v>
                </c:pt>
                <c:pt idx="23">
                  <c:v>35.834545305675022</c:v>
                </c:pt>
                <c:pt idx="24">
                  <c:v>27.049812938162326</c:v>
                </c:pt>
                <c:pt idx="25">
                  <c:v>19.446732105245971</c:v>
                </c:pt>
                <c:pt idx="26">
                  <c:v>13.04893583761789</c:v>
                </c:pt>
                <c:pt idx="27">
                  <c:v>7.8805298265838495</c:v>
                </c:pt>
                <c:pt idx="28">
                  <c:v>3.9661018772757264</c:v>
                </c:pt>
                <c:pt idx="29">
                  <c:v>1.3307315509280411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055-456B-827C-E5E44717C361}"/>
            </c:ext>
          </c:extLst>
        </c:ser>
        <c:ser>
          <c:idx val="2"/>
          <c:order val="2"/>
          <c:tx>
            <c:strRef>
              <c:f>'C-20yrTerm'!$C$20</c:f>
              <c:strCache>
                <c:ptCount val="1"/>
                <c:pt idx="0">
                  <c:v>16 Year Life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'C-20yrTerm'!$D$20:$AG$20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8.2510799999999982</c:v>
                </c:pt>
                <c:pt idx="2">
                  <c:v>16.367075100000001</c:v>
                </c:pt>
                <c:pt idx="3">
                  <c:v>24.342588776999996</c:v>
                </c:pt>
                <c:pt idx="4">
                  <c:v>32.171981872250001</c:v>
                </c:pt>
                <c:pt idx="5">
                  <c:v>39.849360922374998</c:v>
                </c:pt>
                <c:pt idx="6">
                  <c:v>47.106519886299992</c:v>
                </c:pt>
                <c:pt idx="7">
                  <c:v>53.935054362301003</c:v>
                </c:pt>
                <c:pt idx="8">
                  <c:v>60.326391860619523</c:v>
                </c:pt>
                <c:pt idx="9">
                  <c:v>66.271788441701915</c:v>
                </c:pt>
                <c:pt idx="10">
                  <c:v>71.762325287203453</c:v>
                </c:pt>
                <c:pt idx="11">
                  <c:v>76.788905202412536</c:v>
                </c:pt>
                <c:pt idx="12">
                  <c:v>81.342249048723289</c:v>
                </c:pt>
                <c:pt idx="13">
                  <c:v>85.412892104757759</c:v>
                </c:pt>
                <c:pt idx="14">
                  <c:v>88.991180354710409</c:v>
                </c:pt>
                <c:pt idx="15">
                  <c:v>92.067266702459634</c:v>
                </c:pt>
                <c:pt idx="16">
                  <c:v>94.63110710996132</c:v>
                </c:pt>
                <c:pt idx="17">
                  <c:v>96.672456658410539</c:v>
                </c:pt>
                <c:pt idx="18">
                  <c:v>98.696558030626264</c:v>
                </c:pt>
                <c:pt idx="19">
                  <c:v>100.71654038808379</c:v>
                </c:pt>
                <c:pt idx="20">
                  <c:v>102.74646918173796</c:v>
                </c:pt>
                <c:pt idx="21">
                  <c:v>91.227936745906732</c:v>
                </c:pt>
                <c:pt idx="22">
                  <c:v>80.327375025075483</c:v>
                </c:pt>
                <c:pt idx="23">
                  <c:v>70.05714343354424</c:v>
                </c:pt>
                <c:pt idx="24">
                  <c:v>60.429848573898994</c:v>
                </c:pt>
                <c:pt idx="25">
                  <c:v>51.458349180777475</c:v>
                </c:pt>
                <c:pt idx="26">
                  <c:v>43.155761163510149</c:v>
                </c:pt>
                <c:pt idx="27">
                  <c:v>35.535462749614105</c:v>
                </c:pt>
                <c:pt idx="28">
                  <c:v>28.611099731156759</c:v>
                </c:pt>
                <c:pt idx="29">
                  <c:v>22.396590816046896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55-456B-827C-E5E44717C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  <c:extLst/>
      </c:barChart>
      <c:lineChart>
        <c:grouping val="standard"/>
        <c:varyColors val="0"/>
        <c:ser>
          <c:idx val="3"/>
          <c:order val="3"/>
          <c:tx>
            <c:strRef>
              <c:f>'C-20yrTerm'!$C$21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'C-20yrTerm'!$D$21:$AG$21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55-456B-827C-E5E44717C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10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Cost</a:t>
                </a:r>
                <a:r>
                  <a:rPr lang="en-US" sz="900" b="1" baseline="0"/>
                  <a:t> of Capital (</a:t>
                </a:r>
                <a:r>
                  <a:rPr lang="en-US" sz="900" b="1"/>
                  <a:t>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17</xdr:row>
      <xdr:rowOff>7620</xdr:rowOff>
    </xdr:from>
    <xdr:to>
      <xdr:col>10</xdr:col>
      <xdr:colOff>281940</xdr:colOff>
      <xdr:row>32</xdr:row>
      <xdr:rowOff>7620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AE4731B7-DA8E-4802-86B9-0D097AC34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281939</xdr:colOff>
      <xdr:row>17</xdr:row>
      <xdr:rowOff>7620</xdr:rowOff>
    </xdr:from>
    <xdr:to>
      <xdr:col>14</xdr:col>
      <xdr:colOff>266700</xdr:colOff>
      <xdr:row>32</xdr:row>
      <xdr:rowOff>7620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3D34E6D3-4328-4365-BCBD-F1641CD93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22</xdr:col>
      <xdr:colOff>281940</xdr:colOff>
      <xdr:row>32</xdr:row>
      <xdr:rowOff>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1CA030C1-63F0-4462-B0DC-83E49D674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274320</xdr:colOff>
      <xdr:row>17</xdr:row>
      <xdr:rowOff>0</xdr:rowOff>
    </xdr:from>
    <xdr:to>
      <xdr:col>26</xdr:col>
      <xdr:colOff>259081</xdr:colOff>
      <xdr:row>32</xdr:row>
      <xdr:rowOff>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53DF21B2-2C35-4C79-84E6-39F458987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10</xdr:col>
      <xdr:colOff>205740</xdr:colOff>
      <xdr:row>25</xdr:row>
      <xdr:rowOff>0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303FBCB0-1C7C-4F19-B1E1-28DD5DEAE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18</xdr:col>
      <xdr:colOff>358140</xdr:colOff>
      <xdr:row>25</xdr:row>
      <xdr:rowOff>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6BAF2BC7-BE06-4BB7-BBAB-D880625873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29</xdr:row>
      <xdr:rowOff>0</xdr:rowOff>
    </xdr:from>
    <xdr:to>
      <xdr:col>18</xdr:col>
      <xdr:colOff>281940</xdr:colOff>
      <xdr:row>44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C96FDB3-D605-4115-80A6-C930DF2C6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29</xdr:row>
      <xdr:rowOff>15240</xdr:rowOff>
    </xdr:from>
    <xdr:to>
      <xdr:col>10</xdr:col>
      <xdr:colOff>281940</xdr:colOff>
      <xdr:row>44</xdr:row>
      <xdr:rowOff>15240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DF5941A3-1542-4BD9-BFD1-5DE03909B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29</xdr:row>
      <xdr:rowOff>0</xdr:rowOff>
    </xdr:from>
    <xdr:to>
      <xdr:col>26</xdr:col>
      <xdr:colOff>281940</xdr:colOff>
      <xdr:row>44</xdr:row>
      <xdr:rowOff>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89451E6D-D3F1-4D4F-BD20-74D4F9DD7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23</xdr:row>
      <xdr:rowOff>0</xdr:rowOff>
    </xdr:from>
    <xdr:to>
      <xdr:col>18</xdr:col>
      <xdr:colOff>320040</xdr:colOff>
      <xdr:row>38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D0100AC4-4CD5-4326-AC99-AA10503CB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23</xdr:row>
      <xdr:rowOff>7620</xdr:rowOff>
    </xdr:from>
    <xdr:to>
      <xdr:col>10</xdr:col>
      <xdr:colOff>281940</xdr:colOff>
      <xdr:row>38</xdr:row>
      <xdr:rowOff>7620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2C2A7D9-5B01-4F64-A461-00B4D64EC3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23</xdr:row>
      <xdr:rowOff>0</xdr:rowOff>
    </xdr:from>
    <xdr:to>
      <xdr:col>26</xdr:col>
      <xdr:colOff>281940</xdr:colOff>
      <xdr:row>38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3591B922-B8BC-4738-B457-FD1EB12CC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26</xdr:row>
      <xdr:rowOff>0</xdr:rowOff>
    </xdr:from>
    <xdr:to>
      <xdr:col>10</xdr:col>
      <xdr:colOff>205740</xdr:colOff>
      <xdr:row>41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03C6BBA-9932-4E57-AAC9-893ABADE8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26</xdr:row>
      <xdr:rowOff>7620</xdr:rowOff>
    </xdr:from>
    <xdr:to>
      <xdr:col>18</xdr:col>
      <xdr:colOff>281940</xdr:colOff>
      <xdr:row>41</xdr:row>
      <xdr:rowOff>7620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84C5A983-ECE1-422E-BCA8-B1A5856E9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ed Weaver" id="{FF2A79B7-99AF-4901-AC52-037A7ADDD8CD}" userId="3353f05739d3c35f" providerId="Windows Live"/>
</personList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684100F8-0A41-4413-AE17-8D4C220AFE6E}">
    <text>This is not a variable. Must be set mannually in Capitalization Table in Rows 9-12.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5F512A75-B3AF-48EE-A9F4-9CBE418B3BB2}">
    <text>This is not a variable. Must be set mannually in Capitalization Table in Rows 9-12.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09C9BE76-A8E7-4F68-8612-73FB319F3999}">
    <text>This is not a variable. Must be set mannually in Capitalization Table in Rows 9-12.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B8DD5EAA-EB29-4300-A4F8-B0B4E7DD14FB}">
    <text>This is not a variable. Must be set mannually in Capitalization Table in Rows 9-12.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8AA2219F-EC1B-4C87-B2C3-D8091E37EFBE}">
    <text>This is not a variable. Must be set mannually in Capitalization Table in Rows 9-12.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A3BAF552-F396-4133-95F9-74FCAB4F8A10}">
    <text>This is not a variable. Must be set mannually in Capitalization Table in Rows 9-12.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127330BF-5C22-477E-8BF1-F43786D9E699}">
    <text>This is not a variable. Must be set mannually in Capitalization Table in Rows 9-12.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9011D686-8F53-4753-8F22-6F3BA6E43247}">
    <text>This is not a variable. Must be set mannually in Capitalization Table in Rows 9-12.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L3" dT="2022-02-16T02:08:11.27" personId="{FF2A79B7-99AF-4901-AC52-037A7ADDD8CD}" id="{F7FBF805-B53A-4547-BE2D-AA9F4D6E7EC2}">
    <text>This is not a variable. Must be set mannually in Capitalization Table in Rows 9-12.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8E310013-E619-4540-91A8-69AD4C7D5260}">
    <text>This is not a variable. Must be set mannually in Capitalization Table in Rows 9-12.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BD266DD3-7178-4990-8CEE-88C53CC83369}">
    <text>This is not a variable. Must be set mannually in Capitalization Table in Rows 9-12.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0.xml"/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1.xml"/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7.xml"/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8.xml"/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9.xml"/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79D11-F8E4-46CB-BA7E-899929E47B64}">
  <dimension ref="A1:AO67"/>
  <sheetViews>
    <sheetView tabSelected="1" workbookViewId="0">
      <selection activeCell="A3" sqref="A3"/>
    </sheetView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7.88671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112</v>
      </c>
      <c r="D1" s="40"/>
    </row>
    <row r="2" spans="1:41" x14ac:dyDescent="0.3">
      <c r="A2" s="40" t="s">
        <v>132</v>
      </c>
      <c r="D2" s="40"/>
    </row>
    <row r="3" spans="1:41" x14ac:dyDescent="0.3">
      <c r="D3" s="59" t="s">
        <v>131</v>
      </c>
      <c r="E3" s="58" t="s">
        <v>82</v>
      </c>
      <c r="F3" s="57"/>
      <c r="G3" s="132" t="s">
        <v>52</v>
      </c>
      <c r="H3" s="57"/>
      <c r="I3" s="72" t="s">
        <v>83</v>
      </c>
      <c r="J3" s="82"/>
      <c r="K3" s="57"/>
      <c r="L3" s="87" t="s">
        <v>46</v>
      </c>
      <c r="M3" s="57"/>
      <c r="O3" s="139"/>
    </row>
    <row r="4" spans="1:41" x14ac:dyDescent="0.3">
      <c r="A4" s="40"/>
      <c r="E4" s="58" t="s">
        <v>39</v>
      </c>
      <c r="F4" s="57"/>
      <c r="G4" s="132">
        <v>1</v>
      </c>
      <c r="H4" s="57" t="s">
        <v>36</v>
      </c>
      <c r="I4" s="72" t="s">
        <v>45</v>
      </c>
      <c r="J4" s="82"/>
      <c r="K4" s="57"/>
      <c r="L4" s="132">
        <v>10</v>
      </c>
      <c r="M4" s="57" t="s">
        <v>36</v>
      </c>
    </row>
    <row r="5" spans="1:41" x14ac:dyDescent="0.3">
      <c r="D5" s="40"/>
    </row>
    <row r="6" spans="1:41" x14ac:dyDescent="0.3">
      <c r="B6" s="41" t="s">
        <v>37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85</v>
      </c>
      <c r="F8" s="42">
        <f>'Portfolio$'!E6/10^6</f>
        <v>142.26</v>
      </c>
      <c r="G8" s="42">
        <f>IF(G7-$F$7+1&gt;$G$4,0,'Portfolio$'!F6/10^6)</f>
        <v>0</v>
      </c>
      <c r="H8" s="42">
        <f>IF(H7-$F$7+1&gt;$G$4,0,'Portfolio$'!G6/10^6)</f>
        <v>0</v>
      </c>
      <c r="I8" s="42">
        <f>IF(I7-$F$7+1&gt;$G$4,0,'Portfolio$'!H6/10^6)</f>
        <v>0</v>
      </c>
      <c r="J8" s="42">
        <f>IF(J7-$F$7+1&gt;$G$4,0,'Portfolio$'!I6/10^6)</f>
        <v>0</v>
      </c>
      <c r="K8" s="42">
        <f>IF(K7-$F$7+1&gt;$G$4,0,J8*1.02)</f>
        <v>0</v>
      </c>
      <c r="L8" s="42">
        <f t="shared" ref="L8:Y8" si="1">IF(L7-$F$7+1&gt;$G$4,0,K8*1.02)</f>
        <v>0</v>
      </c>
      <c r="M8" s="42">
        <f t="shared" si="1"/>
        <v>0</v>
      </c>
      <c r="N8" s="42">
        <f t="shared" si="1"/>
        <v>0</v>
      </c>
      <c r="O8" s="42">
        <f t="shared" si="1"/>
        <v>0</v>
      </c>
      <c r="P8" s="42">
        <f t="shared" si="1"/>
        <v>0</v>
      </c>
      <c r="Q8" s="42">
        <f t="shared" si="1"/>
        <v>0</v>
      </c>
      <c r="R8" s="42">
        <f t="shared" si="1"/>
        <v>0</v>
      </c>
      <c r="S8" s="42">
        <f t="shared" si="1"/>
        <v>0</v>
      </c>
      <c r="T8" s="42">
        <f t="shared" si="1"/>
        <v>0</v>
      </c>
      <c r="U8" s="42">
        <f t="shared" si="1"/>
        <v>0</v>
      </c>
      <c r="V8" s="42">
        <f t="shared" si="1"/>
        <v>0</v>
      </c>
      <c r="W8" s="42">
        <f t="shared" si="1"/>
        <v>0</v>
      </c>
      <c r="X8" s="42">
        <f t="shared" si="1"/>
        <v>0</v>
      </c>
      <c r="Y8" s="42">
        <f t="shared" si="1"/>
        <v>0</v>
      </c>
    </row>
    <row r="9" spans="1:41" s="3" customFormat="1" ht="21" x14ac:dyDescent="0.25">
      <c r="B9" s="62"/>
      <c r="C9" s="60" t="s">
        <v>38</v>
      </c>
      <c r="F9" s="38" t="s">
        <v>20</v>
      </c>
      <c r="G9" s="39" t="s">
        <v>121</v>
      </c>
      <c r="H9" s="39" t="s">
        <v>80</v>
      </c>
      <c r="I9" s="63"/>
      <c r="J9" s="39" t="s">
        <v>122</v>
      </c>
      <c r="K9" s="39" t="s">
        <v>80</v>
      </c>
    </row>
    <row r="10" spans="1:41" x14ac:dyDescent="0.3">
      <c r="D10" s="34" t="s">
        <v>18</v>
      </c>
      <c r="F10" s="135">
        <v>0.64</v>
      </c>
      <c r="G10" s="136">
        <v>0.04</v>
      </c>
      <c r="H10" s="44">
        <f>$F10*G10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37">
        <v>0.36</v>
      </c>
      <c r="G11" s="138">
        <v>0.09</v>
      </c>
      <c r="H11" s="46">
        <f>$F11*G11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46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41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42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86</v>
      </c>
      <c r="E15" s="134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87</v>
      </c>
      <c r="E16" s="140">
        <f>L4</f>
        <v>10</v>
      </c>
      <c r="F16" s="47" t="s">
        <v>36</v>
      </c>
      <c r="G16" s="44"/>
      <c r="H16" s="44"/>
      <c r="I16" s="35"/>
      <c r="J16" s="35"/>
    </row>
    <row r="17" spans="2:41" x14ac:dyDescent="0.3">
      <c r="B17" s="41" t="s">
        <v>88</v>
      </c>
      <c r="E17" s="35"/>
    </row>
    <row r="18" spans="2:41" x14ac:dyDescent="0.3">
      <c r="E18" s="61" t="s">
        <v>81</v>
      </c>
      <c r="F18" s="56">
        <f>F7</f>
        <v>2023</v>
      </c>
      <c r="G18" s="56">
        <f>F18+1</f>
        <v>2024</v>
      </c>
      <c r="H18" s="56">
        <f t="shared" ref="H18:AO18" si="2">G18+1</f>
        <v>2025</v>
      </c>
      <c r="I18" s="56">
        <f t="shared" si="2"/>
        <v>2026</v>
      </c>
      <c r="J18" s="56">
        <f t="shared" si="2"/>
        <v>2027</v>
      </c>
      <c r="K18" s="56">
        <f t="shared" si="2"/>
        <v>2028</v>
      </c>
      <c r="L18" s="56">
        <f t="shared" si="2"/>
        <v>2029</v>
      </c>
      <c r="M18" s="56">
        <f t="shared" si="2"/>
        <v>2030</v>
      </c>
      <c r="N18" s="56">
        <f t="shared" si="2"/>
        <v>2031</v>
      </c>
      <c r="O18" s="56">
        <f t="shared" si="2"/>
        <v>2032</v>
      </c>
      <c r="P18" s="56">
        <f t="shared" si="2"/>
        <v>2033</v>
      </c>
      <c r="Q18" s="56">
        <f t="shared" si="2"/>
        <v>2034</v>
      </c>
      <c r="R18" s="56">
        <f t="shared" si="2"/>
        <v>2035</v>
      </c>
      <c r="S18" s="56">
        <f t="shared" si="2"/>
        <v>2036</v>
      </c>
      <c r="T18" s="56">
        <f t="shared" si="2"/>
        <v>2037</v>
      </c>
      <c r="U18" s="56">
        <f t="shared" si="2"/>
        <v>2038</v>
      </c>
      <c r="V18" s="56">
        <f t="shared" si="2"/>
        <v>2039</v>
      </c>
      <c r="W18" s="56">
        <f t="shared" si="2"/>
        <v>2040</v>
      </c>
      <c r="X18" s="56">
        <f t="shared" si="2"/>
        <v>2041</v>
      </c>
      <c r="Y18" s="56">
        <f t="shared" si="2"/>
        <v>2042</v>
      </c>
      <c r="Z18" s="56">
        <f t="shared" si="2"/>
        <v>2043</v>
      </c>
      <c r="AA18" s="56">
        <f t="shared" si="2"/>
        <v>2044</v>
      </c>
      <c r="AB18" s="56">
        <f t="shared" si="2"/>
        <v>2045</v>
      </c>
      <c r="AC18" s="56">
        <f t="shared" si="2"/>
        <v>2046</v>
      </c>
      <c r="AD18" s="56">
        <f t="shared" si="2"/>
        <v>2047</v>
      </c>
      <c r="AE18" s="56">
        <f t="shared" si="2"/>
        <v>2048</v>
      </c>
      <c r="AF18" s="56">
        <f t="shared" si="2"/>
        <v>2049</v>
      </c>
      <c r="AG18" s="56">
        <f t="shared" si="2"/>
        <v>2050</v>
      </c>
      <c r="AH18" s="56">
        <f t="shared" si="2"/>
        <v>2051</v>
      </c>
      <c r="AI18" s="56">
        <f t="shared" si="2"/>
        <v>2052</v>
      </c>
      <c r="AJ18" s="56">
        <f t="shared" si="2"/>
        <v>2053</v>
      </c>
      <c r="AK18" s="56">
        <f t="shared" si="2"/>
        <v>2054</v>
      </c>
      <c r="AL18" s="56">
        <f t="shared" si="2"/>
        <v>2055</v>
      </c>
      <c r="AM18" s="56">
        <f t="shared" si="2"/>
        <v>2056</v>
      </c>
      <c r="AN18" s="56">
        <f t="shared" si="2"/>
        <v>2057</v>
      </c>
      <c r="AO18" s="56">
        <f t="shared" si="2"/>
        <v>2058</v>
      </c>
    </row>
    <row r="19" spans="2:41" x14ac:dyDescent="0.3">
      <c r="C19" s="40" t="s">
        <v>77</v>
      </c>
      <c r="E19" s="48">
        <f>NPV($E$15,F19:AO19)*(1+$E$15)</f>
        <v>142.26</v>
      </c>
      <c r="F19" s="53">
        <f t="shared" ref="F19:Y19" si="3">IF($G$3="Expense",F8,0)</f>
        <v>142.26</v>
      </c>
      <c r="G19" s="53">
        <f t="shared" si="3"/>
        <v>0</v>
      </c>
      <c r="H19" s="53">
        <f t="shared" si="3"/>
        <v>0</v>
      </c>
      <c r="I19" s="53">
        <f t="shared" si="3"/>
        <v>0</v>
      </c>
      <c r="J19" s="53">
        <f t="shared" si="3"/>
        <v>0</v>
      </c>
      <c r="K19" s="53">
        <f t="shared" si="3"/>
        <v>0</v>
      </c>
      <c r="L19" s="53">
        <f t="shared" si="3"/>
        <v>0</v>
      </c>
      <c r="M19" s="53">
        <f t="shared" si="3"/>
        <v>0</v>
      </c>
      <c r="N19" s="53">
        <f t="shared" si="3"/>
        <v>0</v>
      </c>
      <c r="O19" s="53">
        <f t="shared" si="3"/>
        <v>0</v>
      </c>
      <c r="P19" s="53">
        <f t="shared" si="3"/>
        <v>0</v>
      </c>
      <c r="Q19" s="53">
        <f t="shared" si="3"/>
        <v>0</v>
      </c>
      <c r="R19" s="53">
        <f t="shared" si="3"/>
        <v>0</v>
      </c>
      <c r="S19" s="53">
        <f t="shared" si="3"/>
        <v>0</v>
      </c>
      <c r="T19" s="53">
        <f t="shared" si="3"/>
        <v>0</v>
      </c>
      <c r="U19" s="53">
        <f t="shared" si="3"/>
        <v>0</v>
      </c>
      <c r="V19" s="53">
        <f t="shared" si="3"/>
        <v>0</v>
      </c>
      <c r="W19" s="53">
        <f t="shared" si="3"/>
        <v>0</v>
      </c>
      <c r="X19" s="53">
        <f t="shared" si="3"/>
        <v>0</v>
      </c>
      <c r="Y19" s="53">
        <f t="shared" si="3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78</v>
      </c>
    </row>
    <row r="21" spans="2:41" x14ac:dyDescent="0.3">
      <c r="D21" s="34" t="s">
        <v>79</v>
      </c>
      <c r="E21" s="48">
        <f>NPV($E$15,F21:AO21)*(1+$E$15)</f>
        <v>0</v>
      </c>
      <c r="F21" s="49">
        <f t="shared" ref="F21:Y21" si="4">F8-F19</f>
        <v>0</v>
      </c>
      <c r="G21" s="49">
        <f t="shared" si="4"/>
        <v>0</v>
      </c>
      <c r="H21" s="49">
        <f t="shared" si="4"/>
        <v>0</v>
      </c>
      <c r="I21" s="49">
        <f t="shared" si="4"/>
        <v>0</v>
      </c>
      <c r="J21" s="49">
        <f t="shared" si="4"/>
        <v>0</v>
      </c>
      <c r="K21" s="49">
        <f t="shared" si="4"/>
        <v>0</v>
      </c>
      <c r="L21" s="49">
        <f t="shared" si="4"/>
        <v>0</v>
      </c>
      <c r="M21" s="49">
        <f t="shared" si="4"/>
        <v>0</v>
      </c>
      <c r="N21" s="49">
        <f t="shared" si="4"/>
        <v>0</v>
      </c>
      <c r="O21" s="49">
        <f t="shared" si="4"/>
        <v>0</v>
      </c>
      <c r="P21" s="49">
        <f t="shared" si="4"/>
        <v>0</v>
      </c>
      <c r="Q21" s="49">
        <f t="shared" si="4"/>
        <v>0</v>
      </c>
      <c r="R21" s="49">
        <f t="shared" si="4"/>
        <v>0</v>
      </c>
      <c r="S21" s="49">
        <f t="shared" si="4"/>
        <v>0</v>
      </c>
      <c r="T21" s="49">
        <f t="shared" si="4"/>
        <v>0</v>
      </c>
      <c r="U21" s="49">
        <f t="shared" si="4"/>
        <v>0</v>
      </c>
      <c r="V21" s="49">
        <f t="shared" si="4"/>
        <v>0</v>
      </c>
      <c r="W21" s="49">
        <f t="shared" si="4"/>
        <v>0</v>
      </c>
      <c r="X21" s="49">
        <f t="shared" si="4"/>
        <v>0</v>
      </c>
      <c r="Y21" s="49">
        <f t="shared" si="4"/>
        <v>0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109</v>
      </c>
      <c r="E22" s="48"/>
      <c r="F22" s="49">
        <f t="shared" ref="F22:AO22" si="5">E22+F21-F44</f>
        <v>0</v>
      </c>
      <c r="G22" s="49">
        <f t="shared" si="5"/>
        <v>0</v>
      </c>
      <c r="H22" s="49">
        <f t="shared" si="5"/>
        <v>0</v>
      </c>
      <c r="I22" s="49">
        <f t="shared" si="5"/>
        <v>0</v>
      </c>
      <c r="J22" s="49">
        <f t="shared" si="5"/>
        <v>0</v>
      </c>
      <c r="K22" s="49">
        <f t="shared" si="5"/>
        <v>0</v>
      </c>
      <c r="L22" s="49">
        <f t="shared" si="5"/>
        <v>0</v>
      </c>
      <c r="M22" s="49">
        <f t="shared" si="5"/>
        <v>0</v>
      </c>
      <c r="N22" s="49">
        <f t="shared" si="5"/>
        <v>0</v>
      </c>
      <c r="O22" s="49">
        <f t="shared" si="5"/>
        <v>0</v>
      </c>
      <c r="P22" s="49">
        <f t="shared" si="5"/>
        <v>0</v>
      </c>
      <c r="Q22" s="49">
        <f t="shared" si="5"/>
        <v>0</v>
      </c>
      <c r="R22" s="49">
        <f t="shared" si="5"/>
        <v>0</v>
      </c>
      <c r="S22" s="49">
        <f t="shared" si="5"/>
        <v>0</v>
      </c>
      <c r="T22" s="49">
        <f t="shared" si="5"/>
        <v>0</v>
      </c>
      <c r="U22" s="49">
        <f t="shared" si="5"/>
        <v>0</v>
      </c>
      <c r="V22" s="49">
        <f t="shared" si="5"/>
        <v>0</v>
      </c>
      <c r="W22" s="49">
        <f t="shared" si="5"/>
        <v>0</v>
      </c>
      <c r="X22" s="49">
        <f t="shared" si="5"/>
        <v>0</v>
      </c>
      <c r="Y22" s="49">
        <f t="shared" si="5"/>
        <v>0</v>
      </c>
      <c r="Z22" s="49">
        <f t="shared" si="5"/>
        <v>0</v>
      </c>
      <c r="AA22" s="49">
        <f t="shared" si="5"/>
        <v>0</v>
      </c>
      <c r="AB22" s="49">
        <f t="shared" si="5"/>
        <v>0</v>
      </c>
      <c r="AC22" s="49">
        <f t="shared" si="5"/>
        <v>0</v>
      </c>
      <c r="AD22" s="49">
        <f t="shared" si="5"/>
        <v>0</v>
      </c>
      <c r="AE22" s="49">
        <f t="shared" si="5"/>
        <v>0</v>
      </c>
      <c r="AF22" s="49">
        <f t="shared" si="5"/>
        <v>0</v>
      </c>
      <c r="AG22" s="49">
        <f t="shared" si="5"/>
        <v>0</v>
      </c>
      <c r="AH22" s="49">
        <f t="shared" si="5"/>
        <v>0</v>
      </c>
      <c r="AI22" s="49">
        <f t="shared" si="5"/>
        <v>0</v>
      </c>
      <c r="AJ22" s="49">
        <f t="shared" si="5"/>
        <v>0</v>
      </c>
      <c r="AK22" s="49">
        <f t="shared" si="5"/>
        <v>0</v>
      </c>
      <c r="AL22" s="49">
        <f t="shared" si="5"/>
        <v>0</v>
      </c>
      <c r="AM22" s="49">
        <f t="shared" si="5"/>
        <v>0</v>
      </c>
      <c r="AN22" s="49">
        <f t="shared" si="5"/>
        <v>0</v>
      </c>
      <c r="AO22" s="49">
        <f t="shared" si="5"/>
        <v>0</v>
      </c>
    </row>
    <row r="23" spans="2:41" x14ac:dyDescent="0.3">
      <c r="C23" s="40" t="s">
        <v>43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 t="shared" ref="E24:E44" si="6">NPV($E$15,F24:AO24)*(1+$E$15)</f>
        <v>0</v>
      </c>
      <c r="F24" s="49"/>
      <c r="G24" s="49">
        <f>IF(G$18-F$18&lt;=$E$16,F$21/$E$16,0)</f>
        <v>0</v>
      </c>
      <c r="H24" s="49">
        <f>IF(H$18-F$18&lt;=$E$16,F$21/$E$16,0)</f>
        <v>0</v>
      </c>
      <c r="I24" s="49">
        <f>IF(I$18-F$18&lt;=$E$16,F$21/$E$16,0)</f>
        <v>0</v>
      </c>
      <c r="J24" s="49">
        <f>IF(J$18-F$18&lt;=$E$16,F$21/$E$16,0)</f>
        <v>0</v>
      </c>
      <c r="K24" s="49">
        <f>IF(K$18-F$18&lt;=$E$16,F$21/$E$16,0)</f>
        <v>0</v>
      </c>
      <c r="L24" s="49">
        <f>IF(L$18-F$18&lt;=$E$16,F$21/$E$16,0)</f>
        <v>0</v>
      </c>
      <c r="M24" s="49">
        <f>IF(M$18-F$18&lt;=$E$16,F$21/$E$16,0)</f>
        <v>0</v>
      </c>
      <c r="N24" s="49">
        <f>IF(N$18-F$18&lt;=$E$16,F$21/$E$16,0)</f>
        <v>0</v>
      </c>
      <c r="O24" s="49">
        <f>IF(O$18-F$18&lt;=$E$16,F$21/$E$16,0)</f>
        <v>0</v>
      </c>
      <c r="P24" s="49">
        <f>IF(P$18-F$18&lt;=$E$16,F$21/$E$16,0)</f>
        <v>0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si="6"/>
        <v>0</v>
      </c>
      <c r="F25" s="49"/>
      <c r="G25" s="49"/>
      <c r="H25" s="49">
        <f>IF(H$18-G$18&lt;=$E$16,G$21/$E$16,0)</f>
        <v>0</v>
      </c>
      <c r="I25" s="49">
        <f>IF(I$18-G$18&lt;=$E$16,G$21/$E$16,0)</f>
        <v>0</v>
      </c>
      <c r="J25" s="49">
        <f>IF(J$18-G$18&lt;=$E$16,G$21/$E$16,0)</f>
        <v>0</v>
      </c>
      <c r="K25" s="49">
        <f>IF(K$18-G$18&lt;=$E$16,G$21/$E$16,0)</f>
        <v>0</v>
      </c>
      <c r="L25" s="49">
        <f>IF(L$18-G$18&lt;=$E$16,G$21/$E$16,0)</f>
        <v>0</v>
      </c>
      <c r="M25" s="49">
        <f>IF(M$18-G$18&lt;=$E$16,G$21/$E$16,0)</f>
        <v>0</v>
      </c>
      <c r="N25" s="49">
        <f>IF(N$18-G$18&lt;=$E$16,G$21/$E$16,0)</f>
        <v>0</v>
      </c>
      <c r="O25" s="49">
        <f>IF(O$18-G$18&lt;=$E$16,G$21/$E$16,0)</f>
        <v>0</v>
      </c>
      <c r="P25" s="49">
        <f>IF(P$18-G$18&lt;=$E$16,G$21/$E$16,0)</f>
        <v>0</v>
      </c>
      <c r="Q25" s="49">
        <f>IF(Q$18-G$18&lt;=$E$16,G$21/$E$16,0)</f>
        <v>0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6"/>
        <v>0</v>
      </c>
      <c r="F26" s="49"/>
      <c r="G26" s="49"/>
      <c r="H26" s="49"/>
      <c r="I26" s="49">
        <f>IF(I$18-H$18&lt;=$E$16,H$21/$E$16,0)</f>
        <v>0</v>
      </c>
      <c r="J26" s="49">
        <f>IF(J$18-H$18&lt;=$E$16,H$21/$E$16,0)</f>
        <v>0</v>
      </c>
      <c r="K26" s="49">
        <f>IF(K$18-H$18&lt;=$E$16,H$21/$E$16,0)</f>
        <v>0</v>
      </c>
      <c r="L26" s="49">
        <f>IF(L$18-H$18&lt;=$E$16,H$21/$E$16,0)</f>
        <v>0</v>
      </c>
      <c r="M26" s="49">
        <f>IF(M$18-H$18&lt;=$E$16,H$21/$E$16,0)</f>
        <v>0</v>
      </c>
      <c r="N26" s="49">
        <f>IF(N$18-H$18&lt;=$E$16,H$21/$E$16,0)</f>
        <v>0</v>
      </c>
      <c r="O26" s="49">
        <f>IF(O$18-H$18&lt;=$E$16,H$21/$E$16,0)</f>
        <v>0</v>
      </c>
      <c r="P26" s="49">
        <f>IF(P$18-H$18&lt;=$E$16,H$21/$E$16,0)</f>
        <v>0</v>
      </c>
      <c r="Q26" s="49">
        <f>IF(Q$18-H$18&lt;=$E$16,H$21/$E$16,0)</f>
        <v>0</v>
      </c>
      <c r="R26" s="49">
        <f>IF(R$18-H$18&lt;=$E$16,H$21/$E$16,0)</f>
        <v>0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6"/>
        <v>0</v>
      </c>
      <c r="F27" s="49"/>
      <c r="G27" s="49"/>
      <c r="H27" s="49"/>
      <c r="I27" s="49"/>
      <c r="J27" s="49">
        <f>IF(J$18-I$18&lt;=$E$16,I$21/$E$16,0)</f>
        <v>0</v>
      </c>
      <c r="K27" s="49">
        <f>IF(K$18-I$18&lt;=$E$16,I$21/$E$16,0)</f>
        <v>0</v>
      </c>
      <c r="L27" s="49">
        <f>IF(L$18-I$18&lt;=$E$16,I$21/$E$16,0)</f>
        <v>0</v>
      </c>
      <c r="M27" s="49">
        <f>IF(M$18-I$18&lt;=$E$16,I$21/$E$16,0)</f>
        <v>0</v>
      </c>
      <c r="N27" s="49">
        <f>IF(N$18-I$18&lt;=$E$16,I$21/$E$16,0)</f>
        <v>0</v>
      </c>
      <c r="O27" s="49">
        <f>IF(O$18-I$18&lt;=$E$16,I$21/$E$16,0)</f>
        <v>0</v>
      </c>
      <c r="P27" s="49">
        <f>IF(P$18-I$18&lt;=$E$16,I$21/$E$16,0)</f>
        <v>0</v>
      </c>
      <c r="Q27" s="49">
        <f>IF(Q$18-I$18&lt;=$E$16,I$21/$E$16,0)</f>
        <v>0</v>
      </c>
      <c r="R27" s="49">
        <f>IF(R$18-I$18&lt;=$E$16,I$21/$E$16,0)</f>
        <v>0</v>
      </c>
      <c r="S27" s="49">
        <f>IF(S$18-I$18&lt;=$E$16,I$21/$E$16,0)</f>
        <v>0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6"/>
        <v>0</v>
      </c>
      <c r="F28" s="53"/>
      <c r="G28" s="53"/>
      <c r="H28" s="53"/>
      <c r="I28" s="53"/>
      <c r="J28" s="53"/>
      <c r="K28" s="49">
        <f>IF(K$18-J$18&lt;=$E$16,J$21/$E$16,0)</f>
        <v>0</v>
      </c>
      <c r="L28" s="49">
        <f>IF(L$18-J$18&lt;=$E$16,J$21/$E$16,0)</f>
        <v>0</v>
      </c>
      <c r="M28" s="49">
        <f>IF(M$18-J$18&lt;=$E$16,J$21/$E$16,0)</f>
        <v>0</v>
      </c>
      <c r="N28" s="49">
        <f>IF(N$18-J$18&lt;=$E$16,J$21/$E$16,0)</f>
        <v>0</v>
      </c>
      <c r="O28" s="49">
        <f>IF(O$18-J$18&lt;=$E$16,J$21/$E$16,0)</f>
        <v>0</v>
      </c>
      <c r="P28" s="49">
        <f>IF(P$18-J$18&lt;=$E$16,J$21/$E$16,0)</f>
        <v>0</v>
      </c>
      <c r="Q28" s="49">
        <f>IF(Q$18-J$18&lt;=$E$16,J$21/$E$16,0)</f>
        <v>0</v>
      </c>
      <c r="R28" s="49">
        <f>IF(R$18-J$18&lt;=$E$16,J$21/$E$16,0)</f>
        <v>0</v>
      </c>
      <c r="S28" s="49">
        <f>IF(S$18-J$18&lt;=$E$16,J$21/$E$16,0)</f>
        <v>0</v>
      </c>
      <c r="T28" s="49">
        <f>IF(T$18-J$18&lt;=$E$16,J$21/$E$16,0)</f>
        <v>0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21</v>
      </c>
      <c r="E29" s="52">
        <f t="shared" si="6"/>
        <v>0</v>
      </c>
      <c r="F29" s="53"/>
      <c r="G29" s="53"/>
      <c r="H29" s="53"/>
      <c r="I29" s="53"/>
      <c r="J29" s="53"/>
      <c r="K29" s="42"/>
      <c r="L29" s="49">
        <f>IF(L$18-K$18&lt;=$E$16,K$21/$E$16,0)</f>
        <v>0</v>
      </c>
      <c r="M29" s="49">
        <f>IF(M$18-K$18&lt;=$E$16,K$21/$E$16,0)</f>
        <v>0</v>
      </c>
      <c r="N29" s="49">
        <f>IF(N$18-K$18&lt;=$E$16,K$21/$E$16,0)</f>
        <v>0</v>
      </c>
      <c r="O29" s="49">
        <f>IF(O$18-K$18&lt;=$E$16,K$21/$E$16,0)</f>
        <v>0</v>
      </c>
      <c r="P29" s="49">
        <f>IF(P$18-K$18&lt;=$E$16,K$21/$E$16,0)</f>
        <v>0</v>
      </c>
      <c r="Q29" s="49">
        <f>IF(Q$18-K$18&lt;=$E$16,K$21/$E$16,0)</f>
        <v>0</v>
      </c>
      <c r="R29" s="49">
        <f>IF(R$18-K$18&lt;=$E$16,K$21/$E$16,0)</f>
        <v>0</v>
      </c>
      <c r="S29" s="49">
        <f>IF(S$18-K$18&lt;=$E$16,K$21/$E$16,0)</f>
        <v>0</v>
      </c>
      <c r="T29" s="49">
        <f>IF(T$18-K$18&lt;=$E$16,K$21/$E$16,0)</f>
        <v>0</v>
      </c>
      <c r="U29" s="49">
        <f>IF(U$18-K$18&lt;=$E$16,K$21/$E$16,0)</f>
        <v>0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22</v>
      </c>
      <c r="E30" s="52">
        <f t="shared" si="6"/>
        <v>0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0</v>
      </c>
      <c r="N30" s="49">
        <f>IF(N$18-L$18&lt;=$E$16,L$21/$E$16,0)</f>
        <v>0</v>
      </c>
      <c r="O30" s="49">
        <f>IF(O$18-L$18&lt;=$E$16,L$21/$E$16,0)</f>
        <v>0</v>
      </c>
      <c r="P30" s="49">
        <f>IF(P$18-L$18&lt;=$E$16,L$21/$E$16,0)</f>
        <v>0</v>
      </c>
      <c r="Q30" s="49">
        <f>IF(Q$18-L$18&lt;=$E$16,L$21/$E$16,0)</f>
        <v>0</v>
      </c>
      <c r="R30" s="49">
        <f>IF(R$18-L$18&lt;=$E$16,L$21/$E$16,0)</f>
        <v>0</v>
      </c>
      <c r="S30" s="49">
        <f>IF(S$18-L$18&lt;=$E$16,L$21/$E$16,0)</f>
        <v>0</v>
      </c>
      <c r="T30" s="49">
        <f>IF(T$18-L$18&lt;=$E$16,L$21/$E$16,0)</f>
        <v>0</v>
      </c>
      <c r="U30" s="49">
        <f>IF(U$18-L$18&lt;=$E$16,L$21/$E$16,0)</f>
        <v>0</v>
      </c>
      <c r="V30" s="49">
        <f>IF(V$18-L$18&lt;=$E$16,L$21/$E$16,0)</f>
        <v>0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23</v>
      </c>
      <c r="E31" s="52">
        <f t="shared" si="6"/>
        <v>0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0</v>
      </c>
      <c r="O31" s="49">
        <f>IF(O$18-M$18&lt;=$E$16,M$21/$E$16,0)</f>
        <v>0</v>
      </c>
      <c r="P31" s="49">
        <f>IF(P$18-M$18&lt;=$E$16,M$21/$E$16,0)</f>
        <v>0</v>
      </c>
      <c r="Q31" s="49">
        <f>IF(Q$18-M$18&lt;=$E$16,M$21/$E$16,0)</f>
        <v>0</v>
      </c>
      <c r="R31" s="49">
        <f>IF(R$18-M$18&lt;=$E$16,M$21/$E$16,0)</f>
        <v>0</v>
      </c>
      <c r="S31" s="49">
        <f>IF(S$18-M$18&lt;=$E$16,M$21/$E$16,0)</f>
        <v>0</v>
      </c>
      <c r="T31" s="49">
        <f>IF(T$18-M$18&lt;=$E$16,M$21/$E$16,0)</f>
        <v>0</v>
      </c>
      <c r="U31" s="49">
        <f>IF(U$18-M$18&lt;=$E$16,M$21/$E$16,0)</f>
        <v>0</v>
      </c>
      <c r="V31" s="49">
        <f>IF(V$18-M$18&lt;=$E$16,M$21/$E$16,0)</f>
        <v>0</v>
      </c>
      <c r="W31" s="49">
        <f>IF(W$18-M$18&lt;=$E$16,M$21/$E$16,0)</f>
        <v>0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24</v>
      </c>
      <c r="E32" s="52">
        <f t="shared" si="6"/>
        <v>0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0</v>
      </c>
      <c r="P32" s="49">
        <f>IF(P$18-N$18&lt;=$E$16,N$21/$E$16,0)</f>
        <v>0</v>
      </c>
      <c r="Q32" s="49">
        <f>IF(Q$18-N$18&lt;=$E$16,N$21/$E$16,0)</f>
        <v>0</v>
      </c>
      <c r="R32" s="49">
        <f>IF(R$18-N$18&lt;=$E$16,N$21/$E$16,0)</f>
        <v>0</v>
      </c>
      <c r="S32" s="49">
        <f>IF(S$18-N$18&lt;=$E$16,N$21/$E$16,0)</f>
        <v>0</v>
      </c>
      <c r="T32" s="49">
        <f>IF(T$18-N$18&lt;=$E$16,N$21/$E$16,0)</f>
        <v>0</v>
      </c>
      <c r="U32" s="49">
        <f>IF(U$18-N$18&lt;=$E$16,N$21/$E$16,0)</f>
        <v>0</v>
      </c>
      <c r="V32" s="49">
        <f>IF(V$18-N$18&lt;=$E$16,N$21/$E$16,0)</f>
        <v>0</v>
      </c>
      <c r="W32" s="49">
        <f>IF(W$18-N$18&lt;=$E$16,N$21/$E$16,0)</f>
        <v>0</v>
      </c>
      <c r="X32" s="49">
        <f>IF(X$18-N$18&lt;=$E$16,N$21/$E$16,0)</f>
        <v>0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2:41" x14ac:dyDescent="0.3">
      <c r="D33" s="51" t="s">
        <v>25</v>
      </c>
      <c r="E33" s="52">
        <f t="shared" si="6"/>
        <v>0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0</v>
      </c>
      <c r="Q33" s="49">
        <f>IF(Q$18-O$18&lt;=$E$16,O$21/$E$16,0)</f>
        <v>0</v>
      </c>
      <c r="R33" s="49">
        <f>IF(R$18-O$18&lt;=$E$16,O$21/$E$16,0)</f>
        <v>0</v>
      </c>
      <c r="S33" s="49">
        <f>IF(S$18-O$18&lt;=$E$16,O$21/$E$16,0)</f>
        <v>0</v>
      </c>
      <c r="T33" s="49">
        <f>IF(T$18-O$18&lt;=$E$16,O$21/$E$16,0)</f>
        <v>0</v>
      </c>
      <c r="U33" s="49">
        <f>IF(U$18-O$18&lt;=$E$16,O$21/$E$16,0)</f>
        <v>0</v>
      </c>
      <c r="V33" s="49">
        <f>IF(V$18-O$18&lt;=$E$16,O$21/$E$16,0)</f>
        <v>0</v>
      </c>
      <c r="W33" s="49">
        <f>IF(W$18-O$18&lt;=$E$16,O$21/$E$16,0)</f>
        <v>0</v>
      </c>
      <c r="X33" s="49">
        <f>IF(X$18-O$18&lt;=$E$16,O$21/$E$16,0)</f>
        <v>0</v>
      </c>
      <c r="Y33" s="49">
        <f>IF(Y$18-O$18&lt;=$E$16,O$21/$E$16,0)</f>
        <v>0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2:41" x14ac:dyDescent="0.3">
      <c r="D34" s="51" t="s">
        <v>26</v>
      </c>
      <c r="E34" s="52">
        <f t="shared" si="6"/>
        <v>0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0</v>
      </c>
      <c r="R34" s="49">
        <f>IF(R$18-P$18&lt;=$E$16,P$21/$E$16,0)</f>
        <v>0</v>
      </c>
      <c r="S34" s="49">
        <f>IF(S$18-P$18&lt;=$E$16,P$21/$E$16,0)</f>
        <v>0</v>
      </c>
      <c r="T34" s="49">
        <f>IF(T$18-P$18&lt;=$E$16,P$21/$E$16,0)</f>
        <v>0</v>
      </c>
      <c r="U34" s="49">
        <f>IF(U$18-P$18&lt;=$E$16,P$21/$E$16,0)</f>
        <v>0</v>
      </c>
      <c r="V34" s="49">
        <f>IF(V$18-P$18&lt;=$E$16,P$21/$E$16,0)</f>
        <v>0</v>
      </c>
      <c r="W34" s="49">
        <f>IF(W$18-P$18&lt;=$E$16,P$21/$E$16,0)</f>
        <v>0</v>
      </c>
      <c r="X34" s="49">
        <f>IF(X$18-P$18&lt;=$E$16,P$21/$E$16,0)</f>
        <v>0</v>
      </c>
      <c r="Y34" s="49">
        <f>IF(Y$18-P$18&lt;=$E$16,P$21/$E$16,0)</f>
        <v>0</v>
      </c>
      <c r="Z34" s="49">
        <f>IF(Z$18-P$18&lt;=$E$16,P$21/$E$16,0)</f>
        <v>0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2:41" x14ac:dyDescent="0.3">
      <c r="D35" s="51" t="s">
        <v>27</v>
      </c>
      <c r="E35" s="52">
        <f t="shared" si="6"/>
        <v>0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0</v>
      </c>
      <c r="S35" s="49">
        <f>IF(S$18-Q$18&lt;=$E$16,Q$21/$E$16,0)</f>
        <v>0</v>
      </c>
      <c r="T35" s="49">
        <f>IF(T$18-Q$18&lt;=$E$16,Q$21/$E$16,0)</f>
        <v>0</v>
      </c>
      <c r="U35" s="49">
        <f>IF(U$18-Q$18&lt;=$E$16,Q$21/$E$16,0)</f>
        <v>0</v>
      </c>
      <c r="V35" s="49">
        <f>IF(V$18-Q$18&lt;=$E$16,Q$21/$E$16,0)</f>
        <v>0</v>
      </c>
      <c r="W35" s="49">
        <f>IF(W$18-Q$18&lt;=$E$16,Q$21/$E$16,0)</f>
        <v>0</v>
      </c>
      <c r="X35" s="49">
        <f>IF(X$18-Q$18&lt;=$E$16,Q$21/$E$16,0)</f>
        <v>0</v>
      </c>
      <c r="Y35" s="49">
        <f>IF(Y$18-Q$18&lt;=$E$16,Q$21/$E$16,0)</f>
        <v>0</v>
      </c>
      <c r="Z35" s="49">
        <f>IF(Z$18-Q$18&lt;=$E$16,Q$21/$E$16,0)</f>
        <v>0</v>
      </c>
      <c r="AA35" s="49">
        <f>IF(AA$18-Q$18&lt;=$E$16,Q$21/$E$16,0)</f>
        <v>0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2:41" x14ac:dyDescent="0.3">
      <c r="D36" s="51" t="s">
        <v>28</v>
      </c>
      <c r="E36" s="52">
        <f t="shared" si="6"/>
        <v>0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0</v>
      </c>
      <c r="T36" s="49">
        <f>IF(T$18-R$18&lt;=$E$16,R$21/$E$16,0)</f>
        <v>0</v>
      </c>
      <c r="U36" s="49">
        <f>IF(U$18-R$18&lt;=$E$16,R$21/$E$16,0)</f>
        <v>0</v>
      </c>
      <c r="V36" s="49">
        <f>IF(V$18-R$18&lt;=$E$16,R$21/$E$16,0)</f>
        <v>0</v>
      </c>
      <c r="W36" s="49">
        <f>IF(W$18-R$18&lt;=$E$16,R$21/$E$16,0)</f>
        <v>0</v>
      </c>
      <c r="X36" s="49">
        <f>IF(X$18-R$18&lt;=$E$16,R$21/$E$16,0)</f>
        <v>0</v>
      </c>
      <c r="Y36" s="49">
        <f>IF(Y$18-R$18&lt;=$E$16,R$21/$E$16,0)</f>
        <v>0</v>
      </c>
      <c r="Z36" s="49">
        <f>IF(Z$18-R$18&lt;=$E$16,R$21/$E$16,0)</f>
        <v>0</v>
      </c>
      <c r="AA36" s="49">
        <f>IF(AA$18-R$18&lt;=$E$16,R$21/$E$16,0)</f>
        <v>0</v>
      </c>
      <c r="AB36" s="49">
        <f>IF(AB$18-R$18&lt;=$E$16,R$21/$E$16,0)</f>
        <v>0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2:41" x14ac:dyDescent="0.3">
      <c r="D37" s="51" t="s">
        <v>29</v>
      </c>
      <c r="E37" s="52">
        <f t="shared" si="6"/>
        <v>0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0</v>
      </c>
      <c r="U37" s="49">
        <f>IF(U$18-S$18&lt;=$E$16,S$21/$E$16,0)</f>
        <v>0</v>
      </c>
      <c r="V37" s="49">
        <f>IF(V$18-S$18&lt;=$E$16,S$21/$E$16,0)</f>
        <v>0</v>
      </c>
      <c r="W37" s="49">
        <f>IF(W$18-S$18&lt;=$E$16,S$21/$E$16,0)</f>
        <v>0</v>
      </c>
      <c r="X37" s="49">
        <f>IF(X$18-S$18&lt;=$E$16,S$21/$E$16,0)</f>
        <v>0</v>
      </c>
      <c r="Y37" s="49">
        <f>IF(Y$18-S$18&lt;=$E$16,S$21/$E$16,0)</f>
        <v>0</v>
      </c>
      <c r="Z37" s="49">
        <f>IF(Z$18-S$18&lt;=$E$16,S$21/$E$16,0)</f>
        <v>0</v>
      </c>
      <c r="AA37" s="49">
        <f>IF(AA$18-S$18&lt;=$E$16,S$21/$E$16,0)</f>
        <v>0</v>
      </c>
      <c r="AB37" s="49">
        <f>IF(AB$18-S$18&lt;=$E$16,S$21/$E$16,0)</f>
        <v>0</v>
      </c>
      <c r="AC37" s="49">
        <f>IF(AC$18-S$18&lt;=$E$16,S$21/$E$16,0)</f>
        <v>0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2:41" x14ac:dyDescent="0.3">
      <c r="D38" s="51" t="s">
        <v>30</v>
      </c>
      <c r="E38" s="52">
        <f t="shared" si="6"/>
        <v>0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0</v>
      </c>
      <c r="V38" s="49">
        <f>IF(V$18-T$18&lt;=$E$16,T$21/$E$16,0)</f>
        <v>0</v>
      </c>
      <c r="W38" s="49">
        <f>IF(W$18-T$18&lt;=$E$16,T$21/$E$16,0)</f>
        <v>0</v>
      </c>
      <c r="X38" s="49">
        <f>IF(X$18-T$18&lt;=$E$16,T$21/$E$16,0)</f>
        <v>0</v>
      </c>
      <c r="Y38" s="49">
        <f>IF(Y$18-T$18&lt;=$E$16,T$21/$E$16,0)</f>
        <v>0</v>
      </c>
      <c r="Z38" s="49">
        <f>IF(Z$18-T$18&lt;=$E$16,T$21/$E$16,0)</f>
        <v>0</v>
      </c>
      <c r="AA38" s="49">
        <f>IF(AA$18-T$18&lt;=$E$16,T$21/$E$16,0)</f>
        <v>0</v>
      </c>
      <c r="AB38" s="49">
        <f>IF(AB$18-T$18&lt;=$E$16,T$21/$E$16,0)</f>
        <v>0</v>
      </c>
      <c r="AC38" s="49">
        <f>IF(AC$18-T$18&lt;=$E$16,T$21/$E$16,0)</f>
        <v>0</v>
      </c>
      <c r="AD38" s="49">
        <f>IF(AD$18-T$18&lt;=$E$16,T$21/$E$16,0)</f>
        <v>0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2:41" x14ac:dyDescent="0.3">
      <c r="D39" s="51" t="s">
        <v>31</v>
      </c>
      <c r="E39" s="52">
        <f t="shared" si="6"/>
        <v>0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0</v>
      </c>
      <c r="W39" s="49">
        <f>IF(W$18-U$18&lt;=$E$16,U$21/$E$16,0)</f>
        <v>0</v>
      </c>
      <c r="X39" s="49">
        <f>IF(X$18-U$18&lt;=$E$16,U$21/$E$16,0)</f>
        <v>0</v>
      </c>
      <c r="Y39" s="49">
        <f>IF(Y$18-U$18&lt;=$E$16,U$21/$E$16,0)</f>
        <v>0</v>
      </c>
      <c r="Z39" s="49">
        <f>IF(Z$18-U$18&lt;=$E$16,U$21/$E$16,0)</f>
        <v>0</v>
      </c>
      <c r="AA39" s="49">
        <f>IF(AA$18-U$18&lt;=$E$16,U$21/$E$16,0)</f>
        <v>0</v>
      </c>
      <c r="AB39" s="49">
        <f>IF(AB$18-U$18&lt;=$E$16,U$21/$E$16,0)</f>
        <v>0</v>
      </c>
      <c r="AC39" s="49">
        <f>IF(AC$18-U$18&lt;=$E$16,U$21/$E$16,0)</f>
        <v>0</v>
      </c>
      <c r="AD39" s="49">
        <f>IF(AD$18-U$18&lt;=$E$16,U$21/$E$16,0)</f>
        <v>0</v>
      </c>
      <c r="AE39" s="49">
        <f>IF(AE$18-U$18&lt;=$E$16,U$21/$E$16,0)</f>
        <v>0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2:41" x14ac:dyDescent="0.3">
      <c r="D40" s="51" t="s">
        <v>32</v>
      </c>
      <c r="E40" s="52">
        <f t="shared" si="6"/>
        <v>0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0</v>
      </c>
      <c r="X40" s="49">
        <f>IF(X$18-V$18&lt;=$E$16,V$21/$E$16,0)</f>
        <v>0</v>
      </c>
      <c r="Y40" s="49">
        <f>IF(Y$18-V$18&lt;=$E$16,V$21/$E$16,0)</f>
        <v>0</v>
      </c>
      <c r="Z40" s="49">
        <f>IF(Z$18-V$18&lt;=$E$16,V$21/$E$16,0)</f>
        <v>0</v>
      </c>
      <c r="AA40" s="49">
        <f>IF(AA$18-V$18&lt;=$E$16,V$21/$E$16,0)</f>
        <v>0</v>
      </c>
      <c r="AB40" s="49">
        <f>IF(AB$18-V$18&lt;=$E$16,V$21/$E$16,0)</f>
        <v>0</v>
      </c>
      <c r="AC40" s="49">
        <f>IF(AC$18-V$18&lt;=$E$16,V$21/$E$16,0)</f>
        <v>0</v>
      </c>
      <c r="AD40" s="49">
        <f>IF(AD$18-V$18&lt;=$E$16,V$21/$E$16,0)</f>
        <v>0</v>
      </c>
      <c r="AE40" s="49">
        <f>IF(AE$18-V$18&lt;=$E$16,V$21/$E$16,0)</f>
        <v>0</v>
      </c>
      <c r="AF40" s="49">
        <f>IF(AF$18-V$18&lt;=$E$16,V$21/$E$16,0)</f>
        <v>0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2:41" x14ac:dyDescent="0.3">
      <c r="D41" s="51" t="s">
        <v>33</v>
      </c>
      <c r="E41" s="52">
        <f t="shared" si="6"/>
        <v>0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0</v>
      </c>
      <c r="Y41" s="49">
        <f>IF(Y$18-W$18&lt;=$E$16,W$21/$E$16,0)</f>
        <v>0</v>
      </c>
      <c r="Z41" s="49">
        <f>IF(Z$18-W$18&lt;=$E$16,W$21/$E$16,0)</f>
        <v>0</v>
      </c>
      <c r="AA41" s="49">
        <f>IF(AA$18-W$18&lt;=$E$16,W$21/$E$16,0)</f>
        <v>0</v>
      </c>
      <c r="AB41" s="49">
        <f>IF(AB$18-W$18&lt;=$E$16,W$21/$E$16,0)</f>
        <v>0</v>
      </c>
      <c r="AC41" s="49">
        <f>IF(AC$18-W$18&lt;=$E$16,W$21/$E$16,0)</f>
        <v>0</v>
      </c>
      <c r="AD41" s="49">
        <f>IF(AD$18-W$18&lt;=$E$16,W$21/$E$16,0)</f>
        <v>0</v>
      </c>
      <c r="AE41" s="49">
        <f>IF(AE$18-W$18&lt;=$E$16,W$21/$E$16,0)</f>
        <v>0</v>
      </c>
      <c r="AF41" s="49">
        <f>IF(AF$18-W$18&lt;=$E$16,W$21/$E$16,0)</f>
        <v>0</v>
      </c>
      <c r="AG41" s="49">
        <f>IF(AG$18-W$18&lt;=$E$16,W$21/$E$16,0)</f>
        <v>0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2:41" x14ac:dyDescent="0.3">
      <c r="D42" s="51" t="s">
        <v>34</v>
      </c>
      <c r="E42" s="52">
        <f t="shared" si="6"/>
        <v>0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0</v>
      </c>
      <c r="Z42" s="49">
        <f>IF(Z$18-X$18&lt;=$E$16,X$21/$E$16,0)</f>
        <v>0</v>
      </c>
      <c r="AA42" s="49">
        <f>IF(AA$18-X$18&lt;=$E$16,X$21/$E$16,0)</f>
        <v>0</v>
      </c>
      <c r="AB42" s="49">
        <f>IF(AB$18-X$18&lt;=$E$16,X$21/$E$16,0)</f>
        <v>0</v>
      </c>
      <c r="AC42" s="49">
        <f>IF(AC$18-X$18&lt;=$E$16,X$21/$E$16,0)</f>
        <v>0</v>
      </c>
      <c r="AD42" s="49">
        <f>IF(AD$18-X$18&lt;=$E$16,X$21/$E$16,0)</f>
        <v>0</v>
      </c>
      <c r="AE42" s="49">
        <f>IF(AE$18-X$18&lt;=$E$16,X$21/$E$16,0)</f>
        <v>0</v>
      </c>
      <c r="AF42" s="49">
        <f>IF(AF$18-X$18&lt;=$E$16,X$21/$E$16,0)</f>
        <v>0</v>
      </c>
      <c r="AG42" s="49">
        <f>IF(AG$18-X$18&lt;=$E$16,X$21/$E$16,0)</f>
        <v>0</v>
      </c>
      <c r="AH42" s="49">
        <f>IF(AH$18-X$18&lt;=$E$16,X$21/$E$16,0)</f>
        <v>0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2:41" x14ac:dyDescent="0.3">
      <c r="D43" s="45" t="s">
        <v>35</v>
      </c>
      <c r="E43" s="50">
        <f t="shared" si="6"/>
        <v>0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0</v>
      </c>
      <c r="AA43" s="54">
        <f>IF(AA$18-Y$18&lt;=$E$16,Y$21/$E$16,0)</f>
        <v>0</v>
      </c>
      <c r="AB43" s="54">
        <f>IF(AB$18-Y$18&lt;=$E$16,Y$21/$E$16,0)</f>
        <v>0</v>
      </c>
      <c r="AC43" s="54">
        <f>IF(AC$18-Y$18&lt;=$E$16,Y$21/$E$16,0)</f>
        <v>0</v>
      </c>
      <c r="AD43" s="54">
        <f>IF(AD$18-Y$18&lt;=$E$16,Y$21/$E$16,0)</f>
        <v>0</v>
      </c>
      <c r="AE43" s="54">
        <f>IF(AE$18-Y$18&lt;=$E$16,Y$21/$E$16,0)</f>
        <v>0</v>
      </c>
      <c r="AF43" s="54">
        <f>IF(AF$18-Y$18&lt;=$E$16,Y$21/$E$16,0)</f>
        <v>0</v>
      </c>
      <c r="AG43" s="54">
        <f>IF(AG$18-Y$18&lt;=$E$16,Y$21/$E$16,0)</f>
        <v>0</v>
      </c>
      <c r="AH43" s="54">
        <f>IF(AH$18-Y$18&lt;=$E$16,Y$21/$E$16,0)</f>
        <v>0</v>
      </c>
      <c r="AI43" s="54">
        <f>IF(AI$18-Y$18&lt;=$E$16,Y$21/$E$16,0)</f>
        <v>0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2:41" x14ac:dyDescent="0.3">
      <c r="D44" s="34" t="s">
        <v>6</v>
      </c>
      <c r="E44" s="48">
        <f t="shared" si="6"/>
        <v>0</v>
      </c>
      <c r="F44" s="49">
        <f t="shared" ref="F44:S44" si="7">SUM(F24:F43)</f>
        <v>0</v>
      </c>
      <c r="G44" s="49">
        <f t="shared" si="7"/>
        <v>0</v>
      </c>
      <c r="H44" s="49">
        <f t="shared" si="7"/>
        <v>0</v>
      </c>
      <c r="I44" s="49">
        <f t="shared" si="7"/>
        <v>0</v>
      </c>
      <c r="J44" s="49">
        <f t="shared" si="7"/>
        <v>0</v>
      </c>
      <c r="K44" s="49">
        <f t="shared" si="7"/>
        <v>0</v>
      </c>
      <c r="L44" s="49">
        <f t="shared" si="7"/>
        <v>0</v>
      </c>
      <c r="M44" s="49">
        <f t="shared" si="7"/>
        <v>0</v>
      </c>
      <c r="N44" s="49">
        <f t="shared" si="7"/>
        <v>0</v>
      </c>
      <c r="O44" s="49">
        <f t="shared" si="7"/>
        <v>0</v>
      </c>
      <c r="P44" s="49">
        <f t="shared" si="7"/>
        <v>0</v>
      </c>
      <c r="Q44" s="49">
        <f t="shared" si="7"/>
        <v>0</v>
      </c>
      <c r="R44" s="49">
        <f t="shared" si="7"/>
        <v>0</v>
      </c>
      <c r="S44" s="49">
        <f t="shared" si="7"/>
        <v>0</v>
      </c>
      <c r="T44" s="49">
        <f>SUM(T24:T43)</f>
        <v>0</v>
      </c>
      <c r="U44" s="49">
        <f t="shared" ref="U44:AO44" si="8">SUM(U24:U43)</f>
        <v>0</v>
      </c>
      <c r="V44" s="49">
        <f t="shared" si="8"/>
        <v>0</v>
      </c>
      <c r="W44" s="49">
        <f t="shared" si="8"/>
        <v>0</v>
      </c>
      <c r="X44" s="49">
        <f t="shared" si="8"/>
        <v>0</v>
      </c>
      <c r="Y44" s="49">
        <f t="shared" si="8"/>
        <v>0</v>
      </c>
      <c r="Z44" s="49">
        <f t="shared" si="8"/>
        <v>0</v>
      </c>
      <c r="AA44" s="49">
        <f t="shared" si="8"/>
        <v>0</v>
      </c>
      <c r="AB44" s="49">
        <f t="shared" si="8"/>
        <v>0</v>
      </c>
      <c r="AC44" s="49">
        <f t="shared" si="8"/>
        <v>0</v>
      </c>
      <c r="AD44" s="49">
        <f t="shared" si="8"/>
        <v>0</v>
      </c>
      <c r="AE44" s="49">
        <f t="shared" si="8"/>
        <v>0</v>
      </c>
      <c r="AF44" s="49">
        <f t="shared" si="8"/>
        <v>0</v>
      </c>
      <c r="AG44" s="49">
        <f t="shared" si="8"/>
        <v>0</v>
      </c>
      <c r="AH44" s="49">
        <f t="shared" si="8"/>
        <v>0</v>
      </c>
      <c r="AI44" s="49">
        <f t="shared" si="8"/>
        <v>0</v>
      </c>
      <c r="AJ44" s="49">
        <f t="shared" si="8"/>
        <v>0</v>
      </c>
      <c r="AK44" s="49">
        <f t="shared" si="8"/>
        <v>0</v>
      </c>
      <c r="AL44" s="49">
        <f t="shared" si="8"/>
        <v>0</v>
      </c>
      <c r="AM44" s="49">
        <f t="shared" si="8"/>
        <v>0</v>
      </c>
      <c r="AN44" s="49">
        <f t="shared" si="8"/>
        <v>0</v>
      </c>
      <c r="AO44" s="49">
        <f t="shared" si="8"/>
        <v>0</v>
      </c>
    </row>
    <row r="45" spans="2:41" x14ac:dyDescent="0.3">
      <c r="B45" s="41" t="s">
        <v>84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81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2052</v>
      </c>
      <c r="AK46" s="56">
        <v>2052</v>
      </c>
      <c r="AL46" s="56">
        <v>2052</v>
      </c>
      <c r="AM46" s="56">
        <v>2052</v>
      </c>
      <c r="AN46" s="56">
        <v>2052</v>
      </c>
      <c r="AO46" s="56">
        <v>2052</v>
      </c>
    </row>
    <row r="47" spans="2:41" x14ac:dyDescent="0.3">
      <c r="D47" s="34" t="s">
        <v>77</v>
      </c>
      <c r="E47" s="48">
        <f>NPV($E$15,F47:AO47)*(1+$E$15)</f>
        <v>142.26</v>
      </c>
      <c r="F47" s="42">
        <f t="shared" ref="F47:AO47" si="9">F19</f>
        <v>142.26</v>
      </c>
      <c r="G47" s="42">
        <f t="shared" si="9"/>
        <v>0</v>
      </c>
      <c r="H47" s="42">
        <f t="shared" si="9"/>
        <v>0</v>
      </c>
      <c r="I47" s="42">
        <f t="shared" si="9"/>
        <v>0</v>
      </c>
      <c r="J47" s="42">
        <f t="shared" si="9"/>
        <v>0</v>
      </c>
      <c r="K47" s="42">
        <f t="shared" si="9"/>
        <v>0</v>
      </c>
      <c r="L47" s="42">
        <f t="shared" si="9"/>
        <v>0</v>
      </c>
      <c r="M47" s="42">
        <f t="shared" si="9"/>
        <v>0</v>
      </c>
      <c r="N47" s="42">
        <f t="shared" si="9"/>
        <v>0</v>
      </c>
      <c r="O47" s="42">
        <f t="shared" si="9"/>
        <v>0</v>
      </c>
      <c r="P47" s="42">
        <f t="shared" si="9"/>
        <v>0</v>
      </c>
      <c r="Q47" s="42">
        <f t="shared" si="9"/>
        <v>0</v>
      </c>
      <c r="R47" s="42">
        <f t="shared" si="9"/>
        <v>0</v>
      </c>
      <c r="S47" s="42">
        <f t="shared" si="9"/>
        <v>0</v>
      </c>
      <c r="T47" s="42">
        <f t="shared" si="9"/>
        <v>0</v>
      </c>
      <c r="U47" s="42">
        <f t="shared" si="9"/>
        <v>0</v>
      </c>
      <c r="V47" s="42">
        <f t="shared" si="9"/>
        <v>0</v>
      </c>
      <c r="W47" s="42">
        <f t="shared" si="9"/>
        <v>0</v>
      </c>
      <c r="X47" s="42">
        <f t="shared" si="9"/>
        <v>0</v>
      </c>
      <c r="Y47" s="42">
        <f t="shared" si="9"/>
        <v>0</v>
      </c>
      <c r="Z47" s="42">
        <f t="shared" si="9"/>
        <v>0</v>
      </c>
      <c r="AA47" s="42">
        <f t="shared" si="9"/>
        <v>0</v>
      </c>
      <c r="AB47" s="42">
        <f t="shared" si="9"/>
        <v>0</v>
      </c>
      <c r="AC47" s="42">
        <f t="shared" si="9"/>
        <v>0</v>
      </c>
      <c r="AD47" s="42">
        <f t="shared" si="9"/>
        <v>0</v>
      </c>
      <c r="AE47" s="42">
        <f t="shared" si="9"/>
        <v>0</v>
      </c>
      <c r="AF47" s="42">
        <f t="shared" si="9"/>
        <v>0</v>
      </c>
      <c r="AG47" s="42">
        <f t="shared" si="9"/>
        <v>0</v>
      </c>
      <c r="AH47" s="42">
        <f t="shared" si="9"/>
        <v>0</v>
      </c>
      <c r="AI47" s="42">
        <f t="shared" si="9"/>
        <v>0</v>
      </c>
      <c r="AJ47" s="42">
        <f t="shared" si="9"/>
        <v>0</v>
      </c>
      <c r="AK47" s="42">
        <f t="shared" si="9"/>
        <v>0</v>
      </c>
      <c r="AL47" s="42">
        <f t="shared" si="9"/>
        <v>0</v>
      </c>
      <c r="AM47" s="42">
        <f t="shared" si="9"/>
        <v>0</v>
      </c>
      <c r="AN47" s="42">
        <f t="shared" si="9"/>
        <v>0</v>
      </c>
      <c r="AO47" s="42">
        <f t="shared" si="9"/>
        <v>0</v>
      </c>
    </row>
    <row r="48" spans="2:41" x14ac:dyDescent="0.3">
      <c r="D48" s="34" t="s">
        <v>43</v>
      </c>
      <c r="E48" s="48">
        <f t="shared" ref="E48:E54" si="10">NPV($E$15,F48:AO48)*(1+$E$15)</f>
        <v>0</v>
      </c>
      <c r="F48" s="53"/>
      <c r="G48" s="53">
        <f t="shared" ref="G48:AO48" si="11">G44</f>
        <v>0</v>
      </c>
      <c r="H48" s="53">
        <f t="shared" si="11"/>
        <v>0</v>
      </c>
      <c r="I48" s="53">
        <f t="shared" si="11"/>
        <v>0</v>
      </c>
      <c r="J48" s="53">
        <f t="shared" si="11"/>
        <v>0</v>
      </c>
      <c r="K48" s="53">
        <f t="shared" si="11"/>
        <v>0</v>
      </c>
      <c r="L48" s="53">
        <f t="shared" si="11"/>
        <v>0</v>
      </c>
      <c r="M48" s="53">
        <f t="shared" si="11"/>
        <v>0</v>
      </c>
      <c r="N48" s="53">
        <f t="shared" si="11"/>
        <v>0</v>
      </c>
      <c r="O48" s="53">
        <f t="shared" si="11"/>
        <v>0</v>
      </c>
      <c r="P48" s="53">
        <f t="shared" si="11"/>
        <v>0</v>
      </c>
      <c r="Q48" s="53">
        <f t="shared" si="11"/>
        <v>0</v>
      </c>
      <c r="R48" s="53">
        <f t="shared" si="11"/>
        <v>0</v>
      </c>
      <c r="S48" s="53">
        <f t="shared" si="11"/>
        <v>0</v>
      </c>
      <c r="T48" s="53">
        <f t="shared" si="11"/>
        <v>0</v>
      </c>
      <c r="U48" s="53">
        <f t="shared" si="11"/>
        <v>0</v>
      </c>
      <c r="V48" s="53">
        <f t="shared" si="11"/>
        <v>0</v>
      </c>
      <c r="W48" s="53">
        <f t="shared" si="11"/>
        <v>0</v>
      </c>
      <c r="X48" s="53">
        <f t="shared" si="11"/>
        <v>0</v>
      </c>
      <c r="Y48" s="53">
        <f t="shared" si="11"/>
        <v>0</v>
      </c>
      <c r="Z48" s="53">
        <f t="shared" si="11"/>
        <v>0</v>
      </c>
      <c r="AA48" s="53">
        <f t="shared" si="11"/>
        <v>0</v>
      </c>
      <c r="AB48" s="53">
        <f t="shared" si="11"/>
        <v>0</v>
      </c>
      <c r="AC48" s="53">
        <f t="shared" si="11"/>
        <v>0</v>
      </c>
      <c r="AD48" s="53">
        <f t="shared" si="11"/>
        <v>0</v>
      </c>
      <c r="AE48" s="53">
        <f t="shared" si="11"/>
        <v>0</v>
      </c>
      <c r="AF48" s="53">
        <f t="shared" si="11"/>
        <v>0</v>
      </c>
      <c r="AG48" s="53">
        <f t="shared" si="11"/>
        <v>0</v>
      </c>
      <c r="AH48" s="53">
        <f t="shared" si="11"/>
        <v>0</v>
      </c>
      <c r="AI48" s="53">
        <f t="shared" si="11"/>
        <v>0</v>
      </c>
      <c r="AJ48" s="53">
        <f t="shared" si="11"/>
        <v>0</v>
      </c>
      <c r="AK48" s="53">
        <f t="shared" si="11"/>
        <v>0</v>
      </c>
      <c r="AL48" s="53">
        <f t="shared" si="11"/>
        <v>0</v>
      </c>
      <c r="AM48" s="53">
        <f t="shared" si="11"/>
        <v>0</v>
      </c>
      <c r="AN48" s="53">
        <f t="shared" si="11"/>
        <v>0</v>
      </c>
      <c r="AO48" s="53">
        <f t="shared" si="11"/>
        <v>0</v>
      </c>
    </row>
    <row r="49" spans="3:41" x14ac:dyDescent="0.3">
      <c r="D49" s="123" t="s">
        <v>75</v>
      </c>
      <c r="E49" s="124">
        <f t="shared" si="10"/>
        <v>0</v>
      </c>
      <c r="F49" s="123"/>
      <c r="G49" s="125">
        <f t="shared" ref="G49:AO49" si="12">F$22*$H10</f>
        <v>0</v>
      </c>
      <c r="H49" s="125">
        <f t="shared" si="12"/>
        <v>0</v>
      </c>
      <c r="I49" s="125">
        <f t="shared" si="12"/>
        <v>0</v>
      </c>
      <c r="J49" s="125">
        <f t="shared" si="12"/>
        <v>0</v>
      </c>
      <c r="K49" s="125">
        <f t="shared" si="12"/>
        <v>0</v>
      </c>
      <c r="L49" s="125">
        <f t="shared" si="12"/>
        <v>0</v>
      </c>
      <c r="M49" s="125">
        <f t="shared" si="12"/>
        <v>0</v>
      </c>
      <c r="N49" s="125">
        <f t="shared" si="12"/>
        <v>0</v>
      </c>
      <c r="O49" s="125">
        <f t="shared" si="12"/>
        <v>0</v>
      </c>
      <c r="P49" s="125">
        <f t="shared" si="12"/>
        <v>0</v>
      </c>
      <c r="Q49" s="125">
        <f t="shared" si="12"/>
        <v>0</v>
      </c>
      <c r="R49" s="125">
        <f t="shared" si="12"/>
        <v>0</v>
      </c>
      <c r="S49" s="125">
        <f t="shared" si="12"/>
        <v>0</v>
      </c>
      <c r="T49" s="125">
        <f t="shared" si="12"/>
        <v>0</v>
      </c>
      <c r="U49" s="125">
        <f t="shared" si="12"/>
        <v>0</v>
      </c>
      <c r="V49" s="125">
        <f t="shared" si="12"/>
        <v>0</v>
      </c>
      <c r="W49" s="125">
        <f t="shared" si="12"/>
        <v>0</v>
      </c>
      <c r="X49" s="125">
        <f t="shared" si="12"/>
        <v>0</v>
      </c>
      <c r="Y49" s="125">
        <f t="shared" si="12"/>
        <v>0</v>
      </c>
      <c r="Z49" s="125">
        <f t="shared" si="12"/>
        <v>0</v>
      </c>
      <c r="AA49" s="125">
        <f t="shared" si="12"/>
        <v>0</v>
      </c>
      <c r="AB49" s="125">
        <f t="shared" si="12"/>
        <v>0</v>
      </c>
      <c r="AC49" s="125">
        <f t="shared" si="12"/>
        <v>0</v>
      </c>
      <c r="AD49" s="125">
        <f t="shared" si="12"/>
        <v>0</v>
      </c>
      <c r="AE49" s="125">
        <f t="shared" si="12"/>
        <v>0</v>
      </c>
      <c r="AF49" s="125">
        <f t="shared" si="12"/>
        <v>0</v>
      </c>
      <c r="AG49" s="125">
        <f t="shared" si="12"/>
        <v>0</v>
      </c>
      <c r="AH49" s="125">
        <f t="shared" si="12"/>
        <v>0</v>
      </c>
      <c r="AI49" s="125">
        <f t="shared" si="12"/>
        <v>0</v>
      </c>
      <c r="AJ49" s="125">
        <f t="shared" si="12"/>
        <v>0</v>
      </c>
      <c r="AK49" s="125">
        <f t="shared" si="12"/>
        <v>0</v>
      </c>
      <c r="AL49" s="125">
        <f t="shared" si="12"/>
        <v>0</v>
      </c>
      <c r="AM49" s="125">
        <f t="shared" si="12"/>
        <v>0</v>
      </c>
      <c r="AN49" s="125">
        <f t="shared" si="12"/>
        <v>0</v>
      </c>
      <c r="AO49" s="125">
        <f t="shared" si="12"/>
        <v>0</v>
      </c>
    </row>
    <row r="50" spans="3:41" x14ac:dyDescent="0.3">
      <c r="D50" s="126" t="s">
        <v>123</v>
      </c>
      <c r="E50" s="127">
        <f t="shared" si="10"/>
        <v>0</v>
      </c>
      <c r="F50" s="128"/>
      <c r="G50" s="129">
        <f t="shared" ref="G50:AO50" si="13">F$22*$H11</f>
        <v>0</v>
      </c>
      <c r="H50" s="129">
        <f t="shared" si="13"/>
        <v>0</v>
      </c>
      <c r="I50" s="129">
        <f t="shared" si="13"/>
        <v>0</v>
      </c>
      <c r="J50" s="129">
        <f t="shared" si="13"/>
        <v>0</v>
      </c>
      <c r="K50" s="129">
        <f t="shared" si="13"/>
        <v>0</v>
      </c>
      <c r="L50" s="129">
        <f t="shared" si="13"/>
        <v>0</v>
      </c>
      <c r="M50" s="129">
        <f t="shared" si="13"/>
        <v>0</v>
      </c>
      <c r="N50" s="129">
        <f t="shared" si="13"/>
        <v>0</v>
      </c>
      <c r="O50" s="129">
        <f t="shared" si="13"/>
        <v>0</v>
      </c>
      <c r="P50" s="129">
        <f t="shared" si="13"/>
        <v>0</v>
      </c>
      <c r="Q50" s="129">
        <f t="shared" si="13"/>
        <v>0</v>
      </c>
      <c r="R50" s="129">
        <f t="shared" si="13"/>
        <v>0</v>
      </c>
      <c r="S50" s="129">
        <f t="shared" si="13"/>
        <v>0</v>
      </c>
      <c r="T50" s="129">
        <f t="shared" si="13"/>
        <v>0</v>
      </c>
      <c r="U50" s="129">
        <f t="shared" si="13"/>
        <v>0</v>
      </c>
      <c r="V50" s="129">
        <f t="shared" si="13"/>
        <v>0</v>
      </c>
      <c r="W50" s="129">
        <f t="shared" si="13"/>
        <v>0</v>
      </c>
      <c r="X50" s="129">
        <f t="shared" si="13"/>
        <v>0</v>
      </c>
      <c r="Y50" s="129">
        <f t="shared" si="13"/>
        <v>0</v>
      </c>
      <c r="Z50" s="129">
        <f t="shared" si="13"/>
        <v>0</v>
      </c>
      <c r="AA50" s="129">
        <f t="shared" si="13"/>
        <v>0</v>
      </c>
      <c r="AB50" s="129">
        <f t="shared" si="13"/>
        <v>0</v>
      </c>
      <c r="AC50" s="129">
        <f t="shared" si="13"/>
        <v>0</v>
      </c>
      <c r="AD50" s="129">
        <f t="shared" si="13"/>
        <v>0</v>
      </c>
      <c r="AE50" s="129">
        <f t="shared" si="13"/>
        <v>0</v>
      </c>
      <c r="AF50" s="129">
        <f t="shared" si="13"/>
        <v>0</v>
      </c>
      <c r="AG50" s="129">
        <f t="shared" si="13"/>
        <v>0</v>
      </c>
      <c r="AH50" s="129">
        <f t="shared" si="13"/>
        <v>0</v>
      </c>
      <c r="AI50" s="129">
        <f t="shared" si="13"/>
        <v>0</v>
      </c>
      <c r="AJ50" s="129">
        <f t="shared" si="13"/>
        <v>0</v>
      </c>
      <c r="AK50" s="129">
        <f t="shared" si="13"/>
        <v>0</v>
      </c>
      <c r="AL50" s="129">
        <f t="shared" si="13"/>
        <v>0</v>
      </c>
      <c r="AM50" s="129">
        <f t="shared" si="13"/>
        <v>0</v>
      </c>
      <c r="AN50" s="129">
        <f t="shared" si="13"/>
        <v>0</v>
      </c>
      <c r="AO50" s="129">
        <f t="shared" si="13"/>
        <v>0</v>
      </c>
    </row>
    <row r="51" spans="3:41" x14ac:dyDescent="0.3">
      <c r="D51" s="34" t="s">
        <v>76</v>
      </c>
      <c r="E51" s="48">
        <f t="shared" si="10"/>
        <v>0</v>
      </c>
      <c r="F51" s="42"/>
      <c r="G51" s="42">
        <f>SUM(G49:G50)</f>
        <v>0</v>
      </c>
      <c r="H51" s="42">
        <f t="shared" ref="H51:AO51" si="14">SUM(H49:H50)</f>
        <v>0</v>
      </c>
      <c r="I51" s="42">
        <f t="shared" si="14"/>
        <v>0</v>
      </c>
      <c r="J51" s="42">
        <f t="shared" si="14"/>
        <v>0</v>
      </c>
      <c r="K51" s="42">
        <f t="shared" si="14"/>
        <v>0</v>
      </c>
      <c r="L51" s="42">
        <f t="shared" si="14"/>
        <v>0</v>
      </c>
      <c r="M51" s="42">
        <f t="shared" si="14"/>
        <v>0</v>
      </c>
      <c r="N51" s="42">
        <f t="shared" si="14"/>
        <v>0</v>
      </c>
      <c r="O51" s="42">
        <f t="shared" si="14"/>
        <v>0</v>
      </c>
      <c r="P51" s="42">
        <f t="shared" si="14"/>
        <v>0</v>
      </c>
      <c r="Q51" s="42">
        <f t="shared" si="14"/>
        <v>0</v>
      </c>
      <c r="R51" s="42">
        <f t="shared" si="14"/>
        <v>0</v>
      </c>
      <c r="S51" s="42">
        <f t="shared" si="14"/>
        <v>0</v>
      </c>
      <c r="T51" s="42">
        <f t="shared" si="14"/>
        <v>0</v>
      </c>
      <c r="U51" s="42">
        <f t="shared" si="14"/>
        <v>0</v>
      </c>
      <c r="V51" s="42">
        <f t="shared" si="14"/>
        <v>0</v>
      </c>
      <c r="W51" s="42">
        <f t="shared" si="14"/>
        <v>0</v>
      </c>
      <c r="X51" s="42">
        <f t="shared" si="14"/>
        <v>0</v>
      </c>
      <c r="Y51" s="42">
        <f t="shared" si="14"/>
        <v>0</v>
      </c>
      <c r="Z51" s="42">
        <f t="shared" si="14"/>
        <v>0</v>
      </c>
      <c r="AA51" s="42">
        <f t="shared" si="14"/>
        <v>0</v>
      </c>
      <c r="AB51" s="42">
        <f t="shared" si="14"/>
        <v>0</v>
      </c>
      <c r="AC51" s="42">
        <f t="shared" si="14"/>
        <v>0</v>
      </c>
      <c r="AD51" s="42">
        <f t="shared" si="14"/>
        <v>0</v>
      </c>
      <c r="AE51" s="42">
        <f t="shared" si="14"/>
        <v>0</v>
      </c>
      <c r="AF51" s="42">
        <f t="shared" si="14"/>
        <v>0</v>
      </c>
      <c r="AG51" s="42">
        <f t="shared" si="14"/>
        <v>0</v>
      </c>
      <c r="AH51" s="42">
        <f t="shared" si="14"/>
        <v>0</v>
      </c>
      <c r="AI51" s="42">
        <f t="shared" si="14"/>
        <v>0</v>
      </c>
      <c r="AJ51" s="42">
        <f t="shared" si="14"/>
        <v>0</v>
      </c>
      <c r="AK51" s="42">
        <f t="shared" si="14"/>
        <v>0</v>
      </c>
      <c r="AL51" s="42">
        <f t="shared" si="14"/>
        <v>0</v>
      </c>
      <c r="AM51" s="42">
        <f t="shared" si="14"/>
        <v>0</v>
      </c>
      <c r="AN51" s="42">
        <f t="shared" si="14"/>
        <v>0</v>
      </c>
      <c r="AO51" s="42">
        <f t="shared" si="14"/>
        <v>0</v>
      </c>
    </row>
    <row r="52" spans="3:41" x14ac:dyDescent="0.3">
      <c r="D52" s="112" t="s">
        <v>128</v>
      </c>
      <c r="E52" s="106">
        <f t="shared" si="10"/>
        <v>0</v>
      </c>
      <c r="F52" s="114">
        <f>(F47-F8)*($H$14-1)</f>
        <v>0</v>
      </c>
      <c r="G52" s="114">
        <f t="shared" ref="G52:AO52" si="15">(G47-G8)*($H$14-1)</f>
        <v>0</v>
      </c>
      <c r="H52" s="114">
        <f t="shared" si="15"/>
        <v>0</v>
      </c>
      <c r="I52" s="114">
        <f t="shared" si="15"/>
        <v>0</v>
      </c>
      <c r="J52" s="114">
        <f t="shared" si="15"/>
        <v>0</v>
      </c>
      <c r="K52" s="114">
        <f t="shared" si="15"/>
        <v>0</v>
      </c>
      <c r="L52" s="114">
        <f t="shared" si="15"/>
        <v>0</v>
      </c>
      <c r="M52" s="114">
        <f t="shared" si="15"/>
        <v>0</v>
      </c>
      <c r="N52" s="114">
        <f t="shared" si="15"/>
        <v>0</v>
      </c>
      <c r="O52" s="114">
        <f t="shared" si="15"/>
        <v>0</v>
      </c>
      <c r="P52" s="114">
        <f t="shared" si="15"/>
        <v>0</v>
      </c>
      <c r="Q52" s="114">
        <f t="shared" si="15"/>
        <v>0</v>
      </c>
      <c r="R52" s="114">
        <f t="shared" si="15"/>
        <v>0</v>
      </c>
      <c r="S52" s="114">
        <f t="shared" si="15"/>
        <v>0</v>
      </c>
      <c r="T52" s="114">
        <f t="shared" si="15"/>
        <v>0</v>
      </c>
      <c r="U52" s="114">
        <f t="shared" si="15"/>
        <v>0</v>
      </c>
      <c r="V52" s="114">
        <f t="shared" si="15"/>
        <v>0</v>
      </c>
      <c r="W52" s="114">
        <f t="shared" si="15"/>
        <v>0</v>
      </c>
      <c r="X52" s="114">
        <f t="shared" si="15"/>
        <v>0</v>
      </c>
      <c r="Y52" s="114">
        <f t="shared" si="15"/>
        <v>0</v>
      </c>
      <c r="Z52" s="114">
        <f t="shared" si="15"/>
        <v>0</v>
      </c>
      <c r="AA52" s="114">
        <f t="shared" si="15"/>
        <v>0</v>
      </c>
      <c r="AB52" s="114">
        <f t="shared" si="15"/>
        <v>0</v>
      </c>
      <c r="AC52" s="114">
        <f t="shared" si="15"/>
        <v>0</v>
      </c>
      <c r="AD52" s="114">
        <f t="shared" si="15"/>
        <v>0</v>
      </c>
      <c r="AE52" s="114">
        <f t="shared" si="15"/>
        <v>0</v>
      </c>
      <c r="AF52" s="114">
        <f t="shared" si="15"/>
        <v>0</v>
      </c>
      <c r="AG52" s="114">
        <f t="shared" si="15"/>
        <v>0</v>
      </c>
      <c r="AH52" s="114">
        <f t="shared" si="15"/>
        <v>0</v>
      </c>
      <c r="AI52" s="114">
        <f t="shared" si="15"/>
        <v>0</v>
      </c>
      <c r="AJ52" s="114">
        <f t="shared" si="15"/>
        <v>0</v>
      </c>
      <c r="AK52" s="114">
        <f t="shared" si="15"/>
        <v>0</v>
      </c>
      <c r="AL52" s="114">
        <f t="shared" si="15"/>
        <v>0</v>
      </c>
      <c r="AM52" s="114">
        <f t="shared" si="15"/>
        <v>0</v>
      </c>
      <c r="AN52" s="114">
        <f t="shared" si="15"/>
        <v>0</v>
      </c>
      <c r="AO52" s="114">
        <f t="shared" si="15"/>
        <v>0</v>
      </c>
    </row>
    <row r="53" spans="3:41" x14ac:dyDescent="0.3">
      <c r="D53" s="112" t="s">
        <v>129</v>
      </c>
      <c r="E53" s="106">
        <f t="shared" si="10"/>
        <v>0</v>
      </c>
      <c r="F53" s="114">
        <f>F48*($H$14-1)</f>
        <v>0</v>
      </c>
      <c r="G53" s="114">
        <f t="shared" ref="G53:AO53" si="16">G48*($H$14-1)</f>
        <v>0</v>
      </c>
      <c r="H53" s="114">
        <f t="shared" si="16"/>
        <v>0</v>
      </c>
      <c r="I53" s="114">
        <f t="shared" si="16"/>
        <v>0</v>
      </c>
      <c r="J53" s="114">
        <f t="shared" si="16"/>
        <v>0</v>
      </c>
      <c r="K53" s="114">
        <f t="shared" si="16"/>
        <v>0</v>
      </c>
      <c r="L53" s="114">
        <f t="shared" si="16"/>
        <v>0</v>
      </c>
      <c r="M53" s="114">
        <f t="shared" si="16"/>
        <v>0</v>
      </c>
      <c r="N53" s="114">
        <f t="shared" si="16"/>
        <v>0</v>
      </c>
      <c r="O53" s="114">
        <f t="shared" si="16"/>
        <v>0</v>
      </c>
      <c r="P53" s="114">
        <f t="shared" si="16"/>
        <v>0</v>
      </c>
      <c r="Q53" s="114">
        <f t="shared" si="16"/>
        <v>0</v>
      </c>
      <c r="R53" s="114">
        <f t="shared" si="16"/>
        <v>0</v>
      </c>
      <c r="S53" s="114">
        <f t="shared" si="16"/>
        <v>0</v>
      </c>
      <c r="T53" s="114">
        <f t="shared" si="16"/>
        <v>0</v>
      </c>
      <c r="U53" s="114">
        <f t="shared" si="16"/>
        <v>0</v>
      </c>
      <c r="V53" s="114">
        <f t="shared" si="16"/>
        <v>0</v>
      </c>
      <c r="W53" s="114">
        <f t="shared" si="16"/>
        <v>0</v>
      </c>
      <c r="X53" s="114">
        <f t="shared" si="16"/>
        <v>0</v>
      </c>
      <c r="Y53" s="114">
        <f t="shared" si="16"/>
        <v>0</v>
      </c>
      <c r="Z53" s="114">
        <f t="shared" si="16"/>
        <v>0</v>
      </c>
      <c r="AA53" s="114">
        <f t="shared" si="16"/>
        <v>0</v>
      </c>
      <c r="AB53" s="114">
        <f t="shared" si="16"/>
        <v>0</v>
      </c>
      <c r="AC53" s="114">
        <f t="shared" si="16"/>
        <v>0</v>
      </c>
      <c r="AD53" s="114">
        <f t="shared" si="16"/>
        <v>0</v>
      </c>
      <c r="AE53" s="114">
        <f t="shared" si="16"/>
        <v>0</v>
      </c>
      <c r="AF53" s="114">
        <f t="shared" si="16"/>
        <v>0</v>
      </c>
      <c r="AG53" s="114">
        <f t="shared" si="16"/>
        <v>0</v>
      </c>
      <c r="AH53" s="114">
        <f t="shared" si="16"/>
        <v>0</v>
      </c>
      <c r="AI53" s="114">
        <f t="shared" si="16"/>
        <v>0</v>
      </c>
      <c r="AJ53" s="114">
        <f t="shared" si="16"/>
        <v>0</v>
      </c>
      <c r="AK53" s="114">
        <f t="shared" si="16"/>
        <v>0</v>
      </c>
      <c r="AL53" s="114">
        <f t="shared" si="16"/>
        <v>0</v>
      </c>
      <c r="AM53" s="114">
        <f t="shared" si="16"/>
        <v>0</v>
      </c>
      <c r="AN53" s="114">
        <f t="shared" si="16"/>
        <v>0</v>
      </c>
      <c r="AO53" s="114">
        <f t="shared" si="16"/>
        <v>0</v>
      </c>
    </row>
    <row r="54" spans="3:41" x14ac:dyDescent="0.3">
      <c r="D54" s="108" t="s">
        <v>127</v>
      </c>
      <c r="E54" s="109">
        <f t="shared" si="10"/>
        <v>0</v>
      </c>
      <c r="F54" s="110">
        <f>F50*($H$14-1)</f>
        <v>0</v>
      </c>
      <c r="G54" s="110">
        <f t="shared" ref="G54:AO54" si="17">G50*($H$14-1)</f>
        <v>0</v>
      </c>
      <c r="H54" s="110">
        <f t="shared" si="17"/>
        <v>0</v>
      </c>
      <c r="I54" s="110">
        <f t="shared" si="17"/>
        <v>0</v>
      </c>
      <c r="J54" s="110">
        <f t="shared" si="17"/>
        <v>0</v>
      </c>
      <c r="K54" s="110">
        <f t="shared" si="17"/>
        <v>0</v>
      </c>
      <c r="L54" s="110">
        <f t="shared" si="17"/>
        <v>0</v>
      </c>
      <c r="M54" s="110">
        <f t="shared" si="17"/>
        <v>0</v>
      </c>
      <c r="N54" s="110">
        <f t="shared" si="17"/>
        <v>0</v>
      </c>
      <c r="O54" s="110">
        <f t="shared" si="17"/>
        <v>0</v>
      </c>
      <c r="P54" s="110">
        <f t="shared" si="17"/>
        <v>0</v>
      </c>
      <c r="Q54" s="110">
        <f t="shared" si="17"/>
        <v>0</v>
      </c>
      <c r="R54" s="110">
        <f t="shared" si="17"/>
        <v>0</v>
      </c>
      <c r="S54" s="110">
        <f t="shared" si="17"/>
        <v>0</v>
      </c>
      <c r="T54" s="110">
        <f t="shared" si="17"/>
        <v>0</v>
      </c>
      <c r="U54" s="110">
        <f t="shared" si="17"/>
        <v>0</v>
      </c>
      <c r="V54" s="110">
        <f t="shared" si="17"/>
        <v>0</v>
      </c>
      <c r="W54" s="110">
        <f t="shared" si="17"/>
        <v>0</v>
      </c>
      <c r="X54" s="110">
        <f t="shared" si="17"/>
        <v>0</v>
      </c>
      <c r="Y54" s="110">
        <f t="shared" si="17"/>
        <v>0</v>
      </c>
      <c r="Z54" s="110">
        <f t="shared" si="17"/>
        <v>0</v>
      </c>
      <c r="AA54" s="110">
        <f t="shared" si="17"/>
        <v>0</v>
      </c>
      <c r="AB54" s="110">
        <f t="shared" si="17"/>
        <v>0</v>
      </c>
      <c r="AC54" s="110">
        <f t="shared" si="17"/>
        <v>0</v>
      </c>
      <c r="AD54" s="110">
        <f t="shared" si="17"/>
        <v>0</v>
      </c>
      <c r="AE54" s="110">
        <f t="shared" si="17"/>
        <v>0</v>
      </c>
      <c r="AF54" s="110">
        <f t="shared" si="17"/>
        <v>0</v>
      </c>
      <c r="AG54" s="110">
        <f t="shared" si="17"/>
        <v>0</v>
      </c>
      <c r="AH54" s="110">
        <f t="shared" si="17"/>
        <v>0</v>
      </c>
      <c r="AI54" s="110">
        <f t="shared" si="17"/>
        <v>0</v>
      </c>
      <c r="AJ54" s="110">
        <f t="shared" si="17"/>
        <v>0</v>
      </c>
      <c r="AK54" s="110">
        <f t="shared" si="17"/>
        <v>0</v>
      </c>
      <c r="AL54" s="110">
        <f t="shared" si="17"/>
        <v>0</v>
      </c>
      <c r="AM54" s="110">
        <f t="shared" si="17"/>
        <v>0</v>
      </c>
      <c r="AN54" s="110">
        <f t="shared" si="17"/>
        <v>0</v>
      </c>
      <c r="AO54" s="110">
        <f t="shared" si="17"/>
        <v>0</v>
      </c>
    </row>
    <row r="55" spans="3:41" x14ac:dyDescent="0.3">
      <c r="D55" s="45" t="s">
        <v>130</v>
      </c>
      <c r="E55" s="50">
        <f>NPV($E$15,F55:AO55)*(1+$E$15)</f>
        <v>0</v>
      </c>
      <c r="F55" s="55">
        <f>SUM(F52:F54)</f>
        <v>0</v>
      </c>
      <c r="G55" s="55">
        <f t="shared" ref="G55:AO55" si="18">SUM(G52:G54)</f>
        <v>0</v>
      </c>
      <c r="H55" s="55">
        <f t="shared" si="18"/>
        <v>0</v>
      </c>
      <c r="I55" s="55">
        <f t="shared" si="18"/>
        <v>0</v>
      </c>
      <c r="J55" s="55">
        <f t="shared" si="18"/>
        <v>0</v>
      </c>
      <c r="K55" s="55">
        <f t="shared" si="18"/>
        <v>0</v>
      </c>
      <c r="L55" s="55">
        <f t="shared" si="18"/>
        <v>0</v>
      </c>
      <c r="M55" s="55">
        <f t="shared" si="18"/>
        <v>0</v>
      </c>
      <c r="N55" s="55">
        <f t="shared" si="18"/>
        <v>0</v>
      </c>
      <c r="O55" s="55">
        <f t="shared" si="18"/>
        <v>0</v>
      </c>
      <c r="P55" s="55">
        <f t="shared" si="18"/>
        <v>0</v>
      </c>
      <c r="Q55" s="55">
        <f t="shared" si="18"/>
        <v>0</v>
      </c>
      <c r="R55" s="55">
        <f t="shared" si="18"/>
        <v>0</v>
      </c>
      <c r="S55" s="55">
        <f t="shared" si="18"/>
        <v>0</v>
      </c>
      <c r="T55" s="55">
        <f t="shared" si="18"/>
        <v>0</v>
      </c>
      <c r="U55" s="55">
        <f t="shared" si="18"/>
        <v>0</v>
      </c>
      <c r="V55" s="55">
        <f t="shared" si="18"/>
        <v>0</v>
      </c>
      <c r="W55" s="55">
        <f t="shared" si="18"/>
        <v>0</v>
      </c>
      <c r="X55" s="55">
        <f t="shared" si="18"/>
        <v>0</v>
      </c>
      <c r="Y55" s="55">
        <f t="shared" si="18"/>
        <v>0</v>
      </c>
      <c r="Z55" s="55">
        <f t="shared" si="18"/>
        <v>0</v>
      </c>
      <c r="AA55" s="55">
        <f t="shared" si="18"/>
        <v>0</v>
      </c>
      <c r="AB55" s="55">
        <f t="shared" si="18"/>
        <v>0</v>
      </c>
      <c r="AC55" s="55">
        <f t="shared" si="18"/>
        <v>0</v>
      </c>
      <c r="AD55" s="55">
        <f t="shared" si="18"/>
        <v>0</v>
      </c>
      <c r="AE55" s="55">
        <f t="shared" si="18"/>
        <v>0</v>
      </c>
      <c r="AF55" s="55">
        <f t="shared" si="18"/>
        <v>0</v>
      </c>
      <c r="AG55" s="55">
        <f t="shared" si="18"/>
        <v>0</v>
      </c>
      <c r="AH55" s="55">
        <f t="shared" si="18"/>
        <v>0</v>
      </c>
      <c r="AI55" s="55">
        <f t="shared" si="18"/>
        <v>0</v>
      </c>
      <c r="AJ55" s="55">
        <f t="shared" si="18"/>
        <v>0</v>
      </c>
      <c r="AK55" s="55">
        <f t="shared" si="18"/>
        <v>0</v>
      </c>
      <c r="AL55" s="55">
        <f t="shared" si="18"/>
        <v>0</v>
      </c>
      <c r="AM55" s="55">
        <f t="shared" si="18"/>
        <v>0</v>
      </c>
      <c r="AN55" s="55">
        <f t="shared" si="18"/>
        <v>0</v>
      </c>
      <c r="AO55" s="55">
        <f t="shared" si="18"/>
        <v>0</v>
      </c>
    </row>
    <row r="56" spans="3:41" x14ac:dyDescent="0.3">
      <c r="D56" s="122" t="s">
        <v>49</v>
      </c>
      <c r="E56" s="130">
        <f>NPV($E$15,F56:AO56)*(1+$E$15)</f>
        <v>142.26</v>
      </c>
      <c r="F56" s="131">
        <f>SUM(F48,F51,F47,F55)</f>
        <v>142.26</v>
      </c>
      <c r="G56" s="131">
        <f t="shared" ref="G56:AO56" si="19">SUM(G48,G51,G47,G55)</f>
        <v>0</v>
      </c>
      <c r="H56" s="131">
        <f t="shared" si="19"/>
        <v>0</v>
      </c>
      <c r="I56" s="131">
        <f t="shared" si="19"/>
        <v>0</v>
      </c>
      <c r="J56" s="131">
        <f t="shared" si="19"/>
        <v>0</v>
      </c>
      <c r="K56" s="131">
        <f t="shared" si="19"/>
        <v>0</v>
      </c>
      <c r="L56" s="131">
        <f t="shared" si="19"/>
        <v>0</v>
      </c>
      <c r="M56" s="131">
        <f t="shared" si="19"/>
        <v>0</v>
      </c>
      <c r="N56" s="131">
        <f t="shared" si="19"/>
        <v>0</v>
      </c>
      <c r="O56" s="131">
        <f t="shared" si="19"/>
        <v>0</v>
      </c>
      <c r="P56" s="131">
        <f t="shared" si="19"/>
        <v>0</v>
      </c>
      <c r="Q56" s="131">
        <f t="shared" si="19"/>
        <v>0</v>
      </c>
      <c r="R56" s="131">
        <f t="shared" si="19"/>
        <v>0</v>
      </c>
      <c r="S56" s="131">
        <f t="shared" si="19"/>
        <v>0</v>
      </c>
      <c r="T56" s="131">
        <f t="shared" si="19"/>
        <v>0</v>
      </c>
      <c r="U56" s="131">
        <f t="shared" si="19"/>
        <v>0</v>
      </c>
      <c r="V56" s="131">
        <f t="shared" si="19"/>
        <v>0</v>
      </c>
      <c r="W56" s="131">
        <f t="shared" si="19"/>
        <v>0</v>
      </c>
      <c r="X56" s="131">
        <f t="shared" si="19"/>
        <v>0</v>
      </c>
      <c r="Y56" s="131">
        <f t="shared" si="19"/>
        <v>0</v>
      </c>
      <c r="Z56" s="131">
        <f t="shared" si="19"/>
        <v>0</v>
      </c>
      <c r="AA56" s="131">
        <f t="shared" si="19"/>
        <v>0</v>
      </c>
      <c r="AB56" s="131">
        <f t="shared" si="19"/>
        <v>0</v>
      </c>
      <c r="AC56" s="131">
        <f t="shared" si="19"/>
        <v>0</v>
      </c>
      <c r="AD56" s="131">
        <f t="shared" si="19"/>
        <v>0</v>
      </c>
      <c r="AE56" s="131">
        <f t="shared" si="19"/>
        <v>0</v>
      </c>
      <c r="AF56" s="131">
        <f t="shared" si="19"/>
        <v>0</v>
      </c>
      <c r="AG56" s="131">
        <f t="shared" si="19"/>
        <v>0</v>
      </c>
      <c r="AH56" s="131">
        <f t="shared" si="19"/>
        <v>0</v>
      </c>
      <c r="AI56" s="131">
        <f t="shared" si="19"/>
        <v>0</v>
      </c>
      <c r="AJ56" s="131">
        <f t="shared" si="19"/>
        <v>0</v>
      </c>
      <c r="AK56" s="131">
        <f t="shared" si="19"/>
        <v>0</v>
      </c>
      <c r="AL56" s="131">
        <f t="shared" si="19"/>
        <v>0</v>
      </c>
      <c r="AM56" s="131">
        <f t="shared" si="19"/>
        <v>0</v>
      </c>
      <c r="AN56" s="131">
        <f t="shared" si="19"/>
        <v>0</v>
      </c>
      <c r="AO56" s="131">
        <f t="shared" si="19"/>
        <v>0</v>
      </c>
    </row>
    <row r="57" spans="3:41" x14ac:dyDescent="0.3">
      <c r="E57" s="48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</row>
    <row r="58" spans="3:41" x14ac:dyDescent="0.3">
      <c r="D58" s="34" t="s">
        <v>108</v>
      </c>
      <c r="E58" s="48">
        <f>NPV($E$15,F58:AO58)*(1+$E$15)</f>
        <v>0</v>
      </c>
      <c r="F58" s="49">
        <f t="shared" ref="F58:AO58" si="20">-F8+F56</f>
        <v>0</v>
      </c>
      <c r="G58" s="49">
        <f t="shared" si="20"/>
        <v>0</v>
      </c>
      <c r="H58" s="49">
        <f t="shared" si="20"/>
        <v>0</v>
      </c>
      <c r="I58" s="49">
        <f t="shared" si="20"/>
        <v>0</v>
      </c>
      <c r="J58" s="49">
        <f t="shared" si="20"/>
        <v>0</v>
      </c>
      <c r="K58" s="49">
        <f t="shared" si="20"/>
        <v>0</v>
      </c>
      <c r="L58" s="49">
        <f t="shared" si="20"/>
        <v>0</v>
      </c>
      <c r="M58" s="49">
        <f t="shared" si="20"/>
        <v>0</v>
      </c>
      <c r="N58" s="49">
        <f t="shared" si="20"/>
        <v>0</v>
      </c>
      <c r="O58" s="49">
        <f t="shared" si="20"/>
        <v>0</v>
      </c>
      <c r="P58" s="49">
        <f t="shared" si="20"/>
        <v>0</v>
      </c>
      <c r="Q58" s="49">
        <f t="shared" si="20"/>
        <v>0</v>
      </c>
      <c r="R58" s="49">
        <f t="shared" si="20"/>
        <v>0</v>
      </c>
      <c r="S58" s="49">
        <f t="shared" si="20"/>
        <v>0</v>
      </c>
      <c r="T58" s="49">
        <f t="shared" si="20"/>
        <v>0</v>
      </c>
      <c r="U58" s="49">
        <f t="shared" si="20"/>
        <v>0</v>
      </c>
      <c r="V58" s="49">
        <f t="shared" si="20"/>
        <v>0</v>
      </c>
      <c r="W58" s="49">
        <f t="shared" si="20"/>
        <v>0</v>
      </c>
      <c r="X58" s="49">
        <f t="shared" si="20"/>
        <v>0</v>
      </c>
      <c r="Y58" s="49">
        <f t="shared" si="20"/>
        <v>0</v>
      </c>
      <c r="Z58" s="49">
        <f t="shared" si="20"/>
        <v>0</v>
      </c>
      <c r="AA58" s="49">
        <f t="shared" si="20"/>
        <v>0</v>
      </c>
      <c r="AB58" s="49">
        <f t="shared" si="20"/>
        <v>0</v>
      </c>
      <c r="AC58" s="49">
        <f t="shared" si="20"/>
        <v>0</v>
      </c>
      <c r="AD58" s="49">
        <f t="shared" si="20"/>
        <v>0</v>
      </c>
      <c r="AE58" s="49">
        <f t="shared" si="20"/>
        <v>0</v>
      </c>
      <c r="AF58" s="49">
        <f t="shared" si="20"/>
        <v>0</v>
      </c>
      <c r="AG58" s="49">
        <f t="shared" si="20"/>
        <v>0</v>
      </c>
      <c r="AH58" s="49">
        <f t="shared" si="20"/>
        <v>0</v>
      </c>
      <c r="AI58" s="49">
        <f t="shared" si="20"/>
        <v>0</v>
      </c>
      <c r="AJ58" s="49">
        <f t="shared" si="20"/>
        <v>0</v>
      </c>
      <c r="AK58" s="49">
        <f t="shared" si="20"/>
        <v>0</v>
      </c>
      <c r="AL58" s="49">
        <f t="shared" si="20"/>
        <v>0</v>
      </c>
      <c r="AM58" s="49">
        <f t="shared" si="20"/>
        <v>0</v>
      </c>
      <c r="AN58" s="49">
        <f t="shared" si="20"/>
        <v>0</v>
      </c>
      <c r="AO58" s="49">
        <f t="shared" si="20"/>
        <v>0</v>
      </c>
    </row>
    <row r="59" spans="3:41" x14ac:dyDescent="0.3">
      <c r="C59" s="34"/>
      <c r="D59" s="34" t="s">
        <v>50</v>
      </c>
      <c r="F59" s="49">
        <f>F22</f>
        <v>0</v>
      </c>
      <c r="G59" s="49">
        <f t="shared" ref="G59:AO59" si="21">G22</f>
        <v>0</v>
      </c>
      <c r="H59" s="49">
        <f t="shared" si="21"/>
        <v>0</v>
      </c>
      <c r="I59" s="49">
        <f t="shared" si="21"/>
        <v>0</v>
      </c>
      <c r="J59" s="49">
        <f t="shared" si="21"/>
        <v>0</v>
      </c>
      <c r="K59" s="49">
        <f t="shared" si="21"/>
        <v>0</v>
      </c>
      <c r="L59" s="49">
        <f t="shared" si="21"/>
        <v>0</v>
      </c>
      <c r="M59" s="49">
        <f t="shared" si="21"/>
        <v>0</v>
      </c>
      <c r="N59" s="49">
        <f t="shared" si="21"/>
        <v>0</v>
      </c>
      <c r="O59" s="49">
        <f t="shared" si="21"/>
        <v>0</v>
      </c>
      <c r="P59" s="49">
        <f t="shared" si="21"/>
        <v>0</v>
      </c>
      <c r="Q59" s="49">
        <f t="shared" si="21"/>
        <v>0</v>
      </c>
      <c r="R59" s="49">
        <f t="shared" si="21"/>
        <v>0</v>
      </c>
      <c r="S59" s="49">
        <f t="shared" si="21"/>
        <v>0</v>
      </c>
      <c r="T59" s="49">
        <f t="shared" si="21"/>
        <v>0</v>
      </c>
      <c r="U59" s="49">
        <f t="shared" si="21"/>
        <v>0</v>
      </c>
      <c r="V59" s="49">
        <f t="shared" si="21"/>
        <v>0</v>
      </c>
      <c r="W59" s="49">
        <f t="shared" si="21"/>
        <v>0</v>
      </c>
      <c r="X59" s="49">
        <f t="shared" si="21"/>
        <v>0</v>
      </c>
      <c r="Y59" s="49">
        <f t="shared" si="21"/>
        <v>0</v>
      </c>
      <c r="Z59" s="49">
        <f t="shared" si="21"/>
        <v>0</v>
      </c>
      <c r="AA59" s="49">
        <f t="shared" si="21"/>
        <v>0</v>
      </c>
      <c r="AB59" s="49">
        <f t="shared" si="21"/>
        <v>0</v>
      </c>
      <c r="AC59" s="49">
        <f t="shared" si="21"/>
        <v>0</v>
      </c>
      <c r="AD59" s="49">
        <f t="shared" si="21"/>
        <v>0</v>
      </c>
      <c r="AE59" s="49">
        <f t="shared" si="21"/>
        <v>0</v>
      </c>
      <c r="AF59" s="49">
        <f t="shared" si="21"/>
        <v>0</v>
      </c>
      <c r="AG59" s="49">
        <f t="shared" si="21"/>
        <v>0</v>
      </c>
      <c r="AH59" s="49">
        <f t="shared" si="21"/>
        <v>0</v>
      </c>
      <c r="AI59" s="49">
        <f t="shared" si="21"/>
        <v>0</v>
      </c>
      <c r="AJ59" s="49">
        <f t="shared" si="21"/>
        <v>0</v>
      </c>
      <c r="AK59" s="49">
        <f t="shared" si="21"/>
        <v>0</v>
      </c>
      <c r="AL59" s="49">
        <f t="shared" si="21"/>
        <v>0</v>
      </c>
      <c r="AM59" s="49">
        <f t="shared" si="21"/>
        <v>0</v>
      </c>
      <c r="AN59" s="49">
        <f t="shared" si="21"/>
        <v>0</v>
      </c>
      <c r="AO59" s="49">
        <f t="shared" si="21"/>
        <v>0</v>
      </c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  <row r="65" spans="5:41" x14ac:dyDescent="0.3"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</row>
    <row r="66" spans="5:41" x14ac:dyDescent="0.3"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</row>
    <row r="67" spans="5:41" x14ac:dyDescent="0.3"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413E5-8B71-4E23-B8F8-7CC38CADDF28}">
  <dimension ref="A1:AO67"/>
  <sheetViews>
    <sheetView workbookViewId="0">
      <selection activeCell="A3" sqref="A3"/>
    </sheetView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1" width="8.88671875" style="34" bestFit="1" customWidth="1"/>
    <col min="12" max="12" width="8.5546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112</v>
      </c>
      <c r="D1" s="40"/>
    </row>
    <row r="2" spans="1:41" x14ac:dyDescent="0.3">
      <c r="A2" s="40" t="s">
        <v>132</v>
      </c>
      <c r="D2" s="40"/>
    </row>
    <row r="3" spans="1:41" x14ac:dyDescent="0.3">
      <c r="D3" s="59" t="s">
        <v>131</v>
      </c>
      <c r="E3" s="58" t="s">
        <v>82</v>
      </c>
      <c r="F3" s="57"/>
      <c r="G3" s="132" t="s">
        <v>40</v>
      </c>
      <c r="H3" s="57"/>
      <c r="I3" s="72" t="s">
        <v>83</v>
      </c>
      <c r="J3" s="82"/>
      <c r="K3" s="57"/>
      <c r="L3" s="87" t="s">
        <v>46</v>
      </c>
      <c r="M3" s="57"/>
      <c r="N3" s="102" t="s">
        <v>0</v>
      </c>
      <c r="O3" s="133">
        <v>1.2</v>
      </c>
      <c r="P3" s="103" t="s">
        <v>111</v>
      </c>
    </row>
    <row r="4" spans="1:41" x14ac:dyDescent="0.3">
      <c r="A4" s="40"/>
      <c r="E4" s="58" t="s">
        <v>39</v>
      </c>
      <c r="F4" s="57"/>
      <c r="G4" s="132">
        <v>20</v>
      </c>
      <c r="H4" s="57" t="s">
        <v>36</v>
      </c>
      <c r="I4" s="72" t="s">
        <v>45</v>
      </c>
      <c r="J4" s="82"/>
      <c r="K4" s="57"/>
      <c r="L4" s="132">
        <v>5</v>
      </c>
      <c r="M4" s="57" t="s">
        <v>36</v>
      </c>
    </row>
    <row r="5" spans="1:41" x14ac:dyDescent="0.3">
      <c r="D5" s="40"/>
    </row>
    <row r="6" spans="1:41" x14ac:dyDescent="0.3">
      <c r="B6" s="41" t="s">
        <v>37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85</v>
      </c>
      <c r="F8" s="42">
        <f>'Am20-10yr'!F8*$O$3</f>
        <v>170.71199999999999</v>
      </c>
      <c r="G8" s="42">
        <f>'Am20-10yr'!G8*$O$3</f>
        <v>178.58664000000002</v>
      </c>
      <c r="H8" s="42">
        <f>'Am20-10yr'!H8*$O$3</f>
        <v>186.84179279999998</v>
      </c>
      <c r="I8" s="42">
        <f>'Am20-10yr'!I8*$O$3</f>
        <v>195.4962204</v>
      </c>
      <c r="J8" s="42">
        <f>'Am20-10yr'!J8*$O$3</f>
        <v>204.569616</v>
      </c>
      <c r="K8" s="42">
        <f>'Am20-10yr'!K8*$O$3</f>
        <v>208.66100831999998</v>
      </c>
      <c r="L8" s="42">
        <f>'Am20-10yr'!L8*$O$3</f>
        <v>212.83422848639998</v>
      </c>
      <c r="M8" s="42">
        <f>'Am20-10yr'!M8*$O$3</f>
        <v>217.09091305612799</v>
      </c>
      <c r="N8" s="42">
        <f>'Am20-10yr'!N8*$O$3</f>
        <v>221.43273131725056</v>
      </c>
      <c r="O8" s="42">
        <f>'Am20-10yr'!O8*$O$3</f>
        <v>225.86138594359559</v>
      </c>
      <c r="P8" s="42">
        <f>'Am20-10yr'!P8*$O$3</f>
        <v>230.3786136624675</v>
      </c>
      <c r="Q8" s="42">
        <f>'Am20-10yr'!Q8*$O$3</f>
        <v>234.98618593571686</v>
      </c>
      <c r="R8" s="42">
        <f>'Am20-10yr'!R8*$O$3</f>
        <v>239.68590965443121</v>
      </c>
      <c r="S8" s="42">
        <f>'Am20-10yr'!S8*$O$3</f>
        <v>244.47962784751982</v>
      </c>
      <c r="T8" s="42">
        <f>'Am20-10yr'!T8*$O$3</f>
        <v>249.36922040447024</v>
      </c>
      <c r="U8" s="42">
        <f>'Am20-10yr'!U8*$O$3</f>
        <v>254.35660481255962</v>
      </c>
      <c r="V8" s="42">
        <f>'Am20-10yr'!V8*$O$3</f>
        <v>259.44373690881082</v>
      </c>
      <c r="W8" s="42">
        <f>'Am20-10yr'!W8*$O$3</f>
        <v>264.63261164698702</v>
      </c>
      <c r="X8" s="42">
        <f>'Am20-10yr'!X8*$O$3</f>
        <v>269.92526387992677</v>
      </c>
      <c r="Y8" s="42">
        <f>'Am20-10yr'!Y8*$O$3</f>
        <v>275.32376915752536</v>
      </c>
    </row>
    <row r="9" spans="1:41" s="3" customFormat="1" ht="21" x14ac:dyDescent="0.25">
      <c r="B9" s="62"/>
      <c r="C9" s="60" t="s">
        <v>38</v>
      </c>
      <c r="F9" s="38" t="s">
        <v>20</v>
      </c>
      <c r="G9" s="39" t="s">
        <v>121</v>
      </c>
      <c r="H9" s="39" t="s">
        <v>80</v>
      </c>
      <c r="I9" s="63"/>
      <c r="J9" s="39" t="s">
        <v>122</v>
      </c>
      <c r="K9" s="39" t="s">
        <v>80</v>
      </c>
    </row>
    <row r="10" spans="1:41" x14ac:dyDescent="0.3">
      <c r="D10" s="34" t="s">
        <v>18</v>
      </c>
      <c r="F10" s="135">
        <v>0.64</v>
      </c>
      <c r="G10" s="136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37">
        <v>0.36</v>
      </c>
      <c r="G11" s="138">
        <v>0.09</v>
      </c>
      <c r="H11" s="46">
        <f t="shared" ref="H11" si="1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74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41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42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86</v>
      </c>
      <c r="E15" s="134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87</v>
      </c>
      <c r="E16" s="140">
        <f>L4</f>
        <v>5</v>
      </c>
      <c r="F16" s="47" t="s">
        <v>36</v>
      </c>
      <c r="G16" s="44"/>
      <c r="H16" s="44"/>
      <c r="I16" s="35"/>
      <c r="J16" s="35"/>
    </row>
    <row r="17" spans="2:41" x14ac:dyDescent="0.3">
      <c r="B17" s="41" t="s">
        <v>88</v>
      </c>
      <c r="E17" s="35"/>
    </row>
    <row r="18" spans="2:41" x14ac:dyDescent="0.3">
      <c r="E18" s="61" t="s">
        <v>81</v>
      </c>
      <c r="F18" s="56">
        <f>F7</f>
        <v>2023</v>
      </c>
      <c r="G18" s="56">
        <f>F18+1</f>
        <v>2024</v>
      </c>
      <c r="H18" s="56">
        <f t="shared" ref="H18:AO18" si="2">G18+1</f>
        <v>2025</v>
      </c>
      <c r="I18" s="56">
        <f t="shared" si="2"/>
        <v>2026</v>
      </c>
      <c r="J18" s="56">
        <f t="shared" si="2"/>
        <v>2027</v>
      </c>
      <c r="K18" s="56">
        <f t="shared" si="2"/>
        <v>2028</v>
      </c>
      <c r="L18" s="56">
        <f t="shared" si="2"/>
        <v>2029</v>
      </c>
      <c r="M18" s="56">
        <f t="shared" si="2"/>
        <v>2030</v>
      </c>
      <c r="N18" s="56">
        <f t="shared" si="2"/>
        <v>2031</v>
      </c>
      <c r="O18" s="56">
        <f t="shared" si="2"/>
        <v>2032</v>
      </c>
      <c r="P18" s="56">
        <f t="shared" si="2"/>
        <v>2033</v>
      </c>
      <c r="Q18" s="56">
        <f t="shared" si="2"/>
        <v>2034</v>
      </c>
      <c r="R18" s="56">
        <f t="shared" si="2"/>
        <v>2035</v>
      </c>
      <c r="S18" s="56">
        <f t="shared" si="2"/>
        <v>2036</v>
      </c>
      <c r="T18" s="56">
        <f t="shared" si="2"/>
        <v>2037</v>
      </c>
      <c r="U18" s="56">
        <f t="shared" si="2"/>
        <v>2038</v>
      </c>
      <c r="V18" s="56">
        <f t="shared" si="2"/>
        <v>2039</v>
      </c>
      <c r="W18" s="56">
        <f t="shared" si="2"/>
        <v>2040</v>
      </c>
      <c r="X18" s="56">
        <f t="shared" si="2"/>
        <v>2041</v>
      </c>
      <c r="Y18" s="56">
        <f t="shared" si="2"/>
        <v>2042</v>
      </c>
      <c r="Z18" s="56">
        <f t="shared" si="2"/>
        <v>2043</v>
      </c>
      <c r="AA18" s="56">
        <f t="shared" si="2"/>
        <v>2044</v>
      </c>
      <c r="AB18" s="56">
        <f t="shared" si="2"/>
        <v>2045</v>
      </c>
      <c r="AC18" s="56">
        <f t="shared" si="2"/>
        <v>2046</v>
      </c>
      <c r="AD18" s="56">
        <f t="shared" si="2"/>
        <v>2047</v>
      </c>
      <c r="AE18" s="56">
        <f t="shared" si="2"/>
        <v>2048</v>
      </c>
      <c r="AF18" s="56">
        <f t="shared" si="2"/>
        <v>2049</v>
      </c>
      <c r="AG18" s="56">
        <f t="shared" si="2"/>
        <v>2050</v>
      </c>
      <c r="AH18" s="56">
        <f t="shared" si="2"/>
        <v>2051</v>
      </c>
      <c r="AI18" s="56">
        <f t="shared" si="2"/>
        <v>2052</v>
      </c>
      <c r="AJ18" s="56">
        <f t="shared" si="2"/>
        <v>2053</v>
      </c>
      <c r="AK18" s="56">
        <f t="shared" si="2"/>
        <v>2054</v>
      </c>
      <c r="AL18" s="56">
        <f t="shared" si="2"/>
        <v>2055</v>
      </c>
      <c r="AM18" s="56">
        <f t="shared" si="2"/>
        <v>2056</v>
      </c>
      <c r="AN18" s="56">
        <f t="shared" si="2"/>
        <v>2057</v>
      </c>
      <c r="AO18" s="56">
        <f t="shared" si="2"/>
        <v>2058</v>
      </c>
    </row>
    <row r="19" spans="2:41" x14ac:dyDescent="0.3">
      <c r="C19" s="40" t="s">
        <v>77</v>
      </c>
      <c r="E19" s="48">
        <f>NPV($E$15,F19:AO19)*(1+$E$15)</f>
        <v>0</v>
      </c>
      <c r="F19" s="53">
        <f t="shared" ref="F19:Y19" si="3">IF($G$3="Expense",F8,0)</f>
        <v>0</v>
      </c>
      <c r="G19" s="53">
        <f t="shared" si="3"/>
        <v>0</v>
      </c>
      <c r="H19" s="53">
        <f t="shared" si="3"/>
        <v>0</v>
      </c>
      <c r="I19" s="53">
        <f t="shared" si="3"/>
        <v>0</v>
      </c>
      <c r="J19" s="53">
        <f t="shared" si="3"/>
        <v>0</v>
      </c>
      <c r="K19" s="53">
        <f t="shared" si="3"/>
        <v>0</v>
      </c>
      <c r="L19" s="53">
        <f t="shared" si="3"/>
        <v>0</v>
      </c>
      <c r="M19" s="53">
        <f t="shared" si="3"/>
        <v>0</v>
      </c>
      <c r="N19" s="53">
        <f t="shared" si="3"/>
        <v>0</v>
      </c>
      <c r="O19" s="53">
        <f t="shared" si="3"/>
        <v>0</v>
      </c>
      <c r="P19" s="53">
        <f t="shared" si="3"/>
        <v>0</v>
      </c>
      <c r="Q19" s="53">
        <f t="shared" si="3"/>
        <v>0</v>
      </c>
      <c r="R19" s="53">
        <f t="shared" si="3"/>
        <v>0</v>
      </c>
      <c r="S19" s="53">
        <f t="shared" si="3"/>
        <v>0</v>
      </c>
      <c r="T19" s="53">
        <f t="shared" si="3"/>
        <v>0</v>
      </c>
      <c r="U19" s="53">
        <f t="shared" si="3"/>
        <v>0</v>
      </c>
      <c r="V19" s="53">
        <f t="shared" si="3"/>
        <v>0</v>
      </c>
      <c r="W19" s="53">
        <f t="shared" si="3"/>
        <v>0</v>
      </c>
      <c r="X19" s="53">
        <f t="shared" si="3"/>
        <v>0</v>
      </c>
      <c r="Y19" s="53">
        <f t="shared" si="3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78</v>
      </c>
    </row>
    <row r="21" spans="2:41" x14ac:dyDescent="0.3">
      <c r="D21" s="34" t="s">
        <v>79</v>
      </c>
      <c r="E21" s="48">
        <f>NPV($E$15,F21:AO21)*(1+$E$15)</f>
        <v>2453.0291186228706</v>
      </c>
      <c r="F21" s="49">
        <f t="shared" ref="F21:Y21" si="4">F8-F19</f>
        <v>170.71199999999999</v>
      </c>
      <c r="G21" s="49">
        <f t="shared" si="4"/>
        <v>178.58664000000002</v>
      </c>
      <c r="H21" s="49">
        <f t="shared" si="4"/>
        <v>186.84179279999998</v>
      </c>
      <c r="I21" s="49">
        <f t="shared" si="4"/>
        <v>195.4962204</v>
      </c>
      <c r="J21" s="49">
        <f t="shared" si="4"/>
        <v>204.569616</v>
      </c>
      <c r="K21" s="49">
        <f t="shared" si="4"/>
        <v>208.66100831999998</v>
      </c>
      <c r="L21" s="49">
        <f t="shared" si="4"/>
        <v>212.83422848639998</v>
      </c>
      <c r="M21" s="49">
        <f t="shared" si="4"/>
        <v>217.09091305612799</v>
      </c>
      <c r="N21" s="49">
        <f t="shared" si="4"/>
        <v>221.43273131725056</v>
      </c>
      <c r="O21" s="49">
        <f t="shared" si="4"/>
        <v>225.86138594359559</v>
      </c>
      <c r="P21" s="49">
        <f t="shared" si="4"/>
        <v>230.3786136624675</v>
      </c>
      <c r="Q21" s="49">
        <f t="shared" si="4"/>
        <v>234.98618593571686</v>
      </c>
      <c r="R21" s="49">
        <f t="shared" si="4"/>
        <v>239.68590965443121</v>
      </c>
      <c r="S21" s="49">
        <f t="shared" si="4"/>
        <v>244.47962784751982</v>
      </c>
      <c r="T21" s="49">
        <f t="shared" si="4"/>
        <v>249.36922040447024</v>
      </c>
      <c r="U21" s="49">
        <f t="shared" si="4"/>
        <v>254.35660481255962</v>
      </c>
      <c r="V21" s="49">
        <f t="shared" si="4"/>
        <v>259.44373690881082</v>
      </c>
      <c r="W21" s="49">
        <f t="shared" si="4"/>
        <v>264.63261164698702</v>
      </c>
      <c r="X21" s="49">
        <f t="shared" si="4"/>
        <v>269.92526387992677</v>
      </c>
      <c r="Y21" s="49">
        <f t="shared" si="4"/>
        <v>275.32376915752536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109</v>
      </c>
      <c r="E22" s="48"/>
      <c r="F22" s="49">
        <f t="shared" ref="F22:AO22" si="5">E22+F21-F44</f>
        <v>170.71199999999999</v>
      </c>
      <c r="G22" s="49">
        <f t="shared" si="5"/>
        <v>315.15623999999997</v>
      </c>
      <c r="H22" s="49">
        <f t="shared" si="5"/>
        <v>432.1383047999999</v>
      </c>
      <c r="I22" s="49">
        <f t="shared" si="5"/>
        <v>520.40643863999992</v>
      </c>
      <c r="J22" s="49">
        <f t="shared" si="5"/>
        <v>578.6487239999999</v>
      </c>
      <c r="K22" s="49">
        <f t="shared" si="5"/>
        <v>600.06847847999984</v>
      </c>
      <c r="L22" s="49">
        <f t="shared" si="5"/>
        <v>618.07165146239981</v>
      </c>
      <c r="M22" s="49">
        <f t="shared" si="5"/>
        <v>633.48199131724778</v>
      </c>
      <c r="N22" s="49">
        <f t="shared" si="5"/>
        <v>647.18432538199272</v>
      </c>
      <c r="O22" s="49">
        <f t="shared" si="5"/>
        <v>660.1280118896326</v>
      </c>
      <c r="P22" s="49">
        <f t="shared" si="5"/>
        <v>673.33057212742528</v>
      </c>
      <c r="Q22" s="49">
        <f t="shared" si="5"/>
        <v>686.79718356997387</v>
      </c>
      <c r="R22" s="49">
        <f t="shared" si="5"/>
        <v>700.53312724137345</v>
      </c>
      <c r="S22" s="49">
        <f t="shared" si="5"/>
        <v>714.54378978620093</v>
      </c>
      <c r="T22" s="49">
        <f t="shared" si="5"/>
        <v>728.83466558192504</v>
      </c>
      <c r="U22" s="49">
        <f t="shared" si="5"/>
        <v>743.4113588935636</v>
      </c>
      <c r="V22" s="49">
        <f t="shared" si="5"/>
        <v>758.27958607143489</v>
      </c>
      <c r="W22" s="49">
        <f t="shared" si="5"/>
        <v>773.44517779286355</v>
      </c>
      <c r="X22" s="49">
        <f t="shared" si="5"/>
        <v>788.91408134872086</v>
      </c>
      <c r="Y22" s="49">
        <f t="shared" si="5"/>
        <v>804.69236297569523</v>
      </c>
      <c r="Z22" s="49">
        <f t="shared" si="5"/>
        <v>539.95596569453323</v>
      </c>
      <c r="AA22" s="49">
        <f t="shared" si="5"/>
        <v>326.09088937588325</v>
      </c>
      <c r="AB22" s="49">
        <f t="shared" si="5"/>
        <v>164.11456043899543</v>
      </c>
      <c r="AC22" s="49">
        <f t="shared" si="5"/>
        <v>55.064753831505001</v>
      </c>
      <c r="AD22" s="49">
        <f t="shared" si="5"/>
        <v>-7.1054273576010019E-14</v>
      </c>
      <c r="AE22" s="49">
        <f t="shared" si="5"/>
        <v>-7.1054273576010019E-14</v>
      </c>
      <c r="AF22" s="49">
        <f t="shared" si="5"/>
        <v>-7.1054273576010019E-14</v>
      </c>
      <c r="AG22" s="49">
        <f t="shared" si="5"/>
        <v>-7.1054273576010019E-14</v>
      </c>
      <c r="AH22" s="49">
        <f t="shared" si="5"/>
        <v>-7.1054273576010019E-14</v>
      </c>
      <c r="AI22" s="49">
        <f t="shared" si="5"/>
        <v>-7.1054273576010019E-14</v>
      </c>
      <c r="AJ22" s="49">
        <f t="shared" si="5"/>
        <v>-7.1054273576010019E-14</v>
      </c>
      <c r="AK22" s="49">
        <f t="shared" si="5"/>
        <v>-7.1054273576010019E-14</v>
      </c>
      <c r="AL22" s="49">
        <f t="shared" si="5"/>
        <v>-7.1054273576010019E-14</v>
      </c>
      <c r="AM22" s="49">
        <f t="shared" si="5"/>
        <v>-7.1054273576010019E-14</v>
      </c>
      <c r="AN22" s="49">
        <f t="shared" si="5"/>
        <v>-7.1054273576010019E-14</v>
      </c>
      <c r="AO22" s="49">
        <f t="shared" si="5"/>
        <v>-7.1054273576010019E-14</v>
      </c>
    </row>
    <row r="23" spans="2:41" x14ac:dyDescent="0.3">
      <c r="C23" s="40" t="s">
        <v>43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>NPV($E$15,F24:AO24)*(1+$E$15)</f>
        <v>149.87308814736406</v>
      </c>
      <c r="F24" s="49"/>
      <c r="G24" s="49">
        <f>IF(G$18-F$18&lt;=$E$16,F$21/$E$16,0)</f>
        <v>34.142399999999995</v>
      </c>
      <c r="H24" s="49">
        <f>IF(H$18-F$18&lt;=$E$16,F$21/$E$16,0)</f>
        <v>34.142399999999995</v>
      </c>
      <c r="I24" s="49">
        <f>IF(I$18-F$18&lt;=$E$16,F$21/$E$16,0)</f>
        <v>34.142399999999995</v>
      </c>
      <c r="J24" s="49">
        <f>IF(J$18-F$18&lt;=$E$16,F$21/$E$16,0)</f>
        <v>34.142399999999995</v>
      </c>
      <c r="K24" s="49">
        <f>IF(K$18-F$18&lt;=$E$16,F$21/$E$16,0)</f>
        <v>34.142399999999995</v>
      </c>
      <c r="L24" s="49">
        <f>IF(L$18-F$18&lt;=$E$16,F$21/$E$16,0)</f>
        <v>0</v>
      </c>
      <c r="M24" s="49">
        <f>IF(M$18-F$18&lt;=$E$16,F$21/$E$16,0)</f>
        <v>0</v>
      </c>
      <c r="N24" s="49">
        <f>IF(N$18-F$18&lt;=$E$16,F$21/$E$16,0)</f>
        <v>0</v>
      </c>
      <c r="O24" s="49">
        <f>IF(O$18-F$18&lt;=$E$16,F$21/$E$16,0)</f>
        <v>0</v>
      </c>
      <c r="P24" s="49">
        <f>IF(P$18-F$18&lt;=$E$16,F$21/$E$16,0)</f>
        <v>0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ref="E25:E44" si="6">NPV($E$15,F25:AO25)*(1+$E$15)</f>
        <v>156.78646632141604</v>
      </c>
      <c r="F25" s="49"/>
      <c r="G25" s="49"/>
      <c r="H25" s="49">
        <f>IF(H$18-G$18&lt;=$E$16,G$21/$E$16,0)</f>
        <v>35.717328000000002</v>
      </c>
      <c r="I25" s="49">
        <f>IF(I$18-G$18&lt;=$E$16,G$21/$E$16,0)</f>
        <v>35.717328000000002</v>
      </c>
      <c r="J25" s="49">
        <f>IF(J$18-G$18&lt;=$E$16,G$21/$E$16,0)</f>
        <v>35.717328000000002</v>
      </c>
      <c r="K25" s="49">
        <f>IF(K$18-G$18&lt;=$E$16,G$21/$E$16,0)</f>
        <v>35.717328000000002</v>
      </c>
      <c r="L25" s="49">
        <f>IF(L$18-G$18&lt;=$E$16,G$21/$E$16,0)</f>
        <v>35.717328000000002</v>
      </c>
      <c r="M25" s="49">
        <f>IF(M$18-G$18&lt;=$E$16,G$21/$E$16,0)</f>
        <v>0</v>
      </c>
      <c r="N25" s="49">
        <f>IF(N$18-G$18&lt;=$E$16,G$21/$E$16,0)</f>
        <v>0</v>
      </c>
      <c r="O25" s="49">
        <f>IF(O$18-G$18&lt;=$E$16,G$21/$E$16,0)</f>
        <v>0</v>
      </c>
      <c r="P25" s="49">
        <f>IF(P$18-G$18&lt;=$E$16,G$21/$E$16,0)</f>
        <v>0</v>
      </c>
      <c r="Q25" s="49">
        <f>IF(Q$18-G$18&lt;=$E$16,G$21/$E$16,0)</f>
        <v>0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6"/>
        <v>164.03390787950426</v>
      </c>
      <c r="F26" s="49"/>
      <c r="G26" s="49"/>
      <c r="H26" s="49"/>
      <c r="I26" s="49">
        <f>IF(I$18-H$18&lt;=$E$16,H$21/$E$16,0)</f>
        <v>37.368358559999997</v>
      </c>
      <c r="J26" s="49">
        <f>IF(J$18-H$18&lt;=$E$16,H$21/$E$16,0)</f>
        <v>37.368358559999997</v>
      </c>
      <c r="K26" s="49">
        <f>IF(K$18-H$18&lt;=$E$16,H$21/$E$16,0)</f>
        <v>37.368358559999997</v>
      </c>
      <c r="L26" s="49">
        <f>IF(L$18-H$18&lt;=$E$16,H$21/$E$16,0)</f>
        <v>37.368358559999997</v>
      </c>
      <c r="M26" s="49">
        <f>IF(M$18-H$18&lt;=$E$16,H$21/$E$16,0)</f>
        <v>37.368358559999997</v>
      </c>
      <c r="N26" s="49">
        <f>IF(N$18-H$18&lt;=$E$16,H$21/$E$16,0)</f>
        <v>0</v>
      </c>
      <c r="O26" s="49">
        <f>IF(O$18-H$18&lt;=$E$16,H$21/$E$16,0)</f>
        <v>0</v>
      </c>
      <c r="P26" s="49">
        <f>IF(P$18-H$18&lt;=$E$16,H$21/$E$16,0)</f>
        <v>0</v>
      </c>
      <c r="Q26" s="49">
        <f>IF(Q$18-H$18&lt;=$E$16,H$21/$E$16,0)</f>
        <v>0</v>
      </c>
      <c r="R26" s="49">
        <f>IF(R$18-H$18&lt;=$E$16,H$21/$E$16,0)</f>
        <v>0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6"/>
        <v>171.63188453351674</v>
      </c>
      <c r="F27" s="49"/>
      <c r="G27" s="49"/>
      <c r="H27" s="49"/>
      <c r="I27" s="49"/>
      <c r="J27" s="49">
        <f>IF(J$18-I$18&lt;=$E$16,I$21/$E$16,0)</f>
        <v>39.099244079999998</v>
      </c>
      <c r="K27" s="49">
        <f>IF(K$18-I$18&lt;=$E$16,I$21/$E$16,0)</f>
        <v>39.099244079999998</v>
      </c>
      <c r="L27" s="49">
        <f>IF(L$18-I$18&lt;=$E$16,I$21/$E$16,0)</f>
        <v>39.099244079999998</v>
      </c>
      <c r="M27" s="49">
        <f>IF(M$18-I$18&lt;=$E$16,I$21/$E$16,0)</f>
        <v>39.099244079999998</v>
      </c>
      <c r="N27" s="49">
        <f>IF(N$18-I$18&lt;=$E$16,I$21/$E$16,0)</f>
        <v>39.099244079999998</v>
      </c>
      <c r="O27" s="49">
        <f>IF(O$18-I$18&lt;=$E$16,I$21/$E$16,0)</f>
        <v>0</v>
      </c>
      <c r="P27" s="49">
        <f>IF(P$18-I$18&lt;=$E$16,I$21/$E$16,0)</f>
        <v>0</v>
      </c>
      <c r="Q27" s="49">
        <f>IF(Q$18-I$18&lt;=$E$16,I$21/$E$16,0)</f>
        <v>0</v>
      </c>
      <c r="R27" s="49">
        <f>IF(R$18-I$18&lt;=$E$16,I$21/$E$16,0)</f>
        <v>0</v>
      </c>
      <c r="S27" s="49">
        <f>IF(S$18-I$18&lt;=$E$16,I$21/$E$16,0)</f>
        <v>0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6"/>
        <v>179.59768552322282</v>
      </c>
      <c r="F28" s="53"/>
      <c r="G28" s="53"/>
      <c r="H28" s="53"/>
      <c r="I28" s="53"/>
      <c r="J28" s="53"/>
      <c r="K28" s="49">
        <f>IF(K$18-J$18&lt;=$E$16,J$21/$E$16,0)</f>
        <v>40.913923199999999</v>
      </c>
      <c r="L28" s="49">
        <f>IF(L$18-J$18&lt;=$E$16,J$21/$E$16,0)</f>
        <v>40.913923199999999</v>
      </c>
      <c r="M28" s="49">
        <f>IF(M$18-J$18&lt;=$E$16,J$21/$E$16,0)</f>
        <v>40.913923199999999</v>
      </c>
      <c r="N28" s="49">
        <f>IF(N$18-J$18&lt;=$E$16,J$21/$E$16,0)</f>
        <v>40.913923199999999</v>
      </c>
      <c r="O28" s="49">
        <f>IF(O$18-J$18&lt;=$E$16,J$21/$E$16,0)</f>
        <v>40.913923199999999</v>
      </c>
      <c r="P28" s="49">
        <f>IF(P$18-J$18&lt;=$E$16,J$21/$E$16,0)</f>
        <v>0</v>
      </c>
      <c r="Q28" s="49">
        <f>IF(Q$18-J$18&lt;=$E$16,J$21/$E$16,0)</f>
        <v>0</v>
      </c>
      <c r="R28" s="49">
        <f>IF(R$18-J$18&lt;=$E$16,J$21/$E$16,0)</f>
        <v>0</v>
      </c>
      <c r="S28" s="49">
        <f>IF(S$18-J$18&lt;=$E$16,J$21/$E$16,0)</f>
        <v>0</v>
      </c>
      <c r="T28" s="49">
        <f>IF(T$18-J$18&lt;=$E$16,J$21/$E$16,0)</f>
        <v>0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21</v>
      </c>
      <c r="E29" s="52">
        <f t="shared" si="6"/>
        <v>183.1896392336873</v>
      </c>
      <c r="F29" s="53"/>
      <c r="G29" s="53"/>
      <c r="H29" s="53"/>
      <c r="I29" s="53"/>
      <c r="J29" s="53"/>
      <c r="K29" s="42"/>
      <c r="L29" s="49">
        <f>IF(L$18-K$18&lt;=$E$16,K$21/$E$16,0)</f>
        <v>41.732201663999994</v>
      </c>
      <c r="M29" s="49">
        <f>IF(M$18-K$18&lt;=$E$16,K$21/$E$16,0)</f>
        <v>41.732201663999994</v>
      </c>
      <c r="N29" s="49">
        <f>IF(N$18-K$18&lt;=$E$16,K$21/$E$16,0)</f>
        <v>41.732201663999994</v>
      </c>
      <c r="O29" s="49">
        <f>IF(O$18-K$18&lt;=$E$16,K$21/$E$16,0)</f>
        <v>41.732201663999994</v>
      </c>
      <c r="P29" s="49">
        <f>IF(P$18-K$18&lt;=$E$16,K$21/$E$16,0)</f>
        <v>41.732201663999994</v>
      </c>
      <c r="Q29" s="49">
        <f>IF(Q$18-K$18&lt;=$E$16,K$21/$E$16,0)</f>
        <v>0</v>
      </c>
      <c r="R29" s="49">
        <f>IF(R$18-K$18&lt;=$E$16,K$21/$E$16,0)</f>
        <v>0</v>
      </c>
      <c r="S29" s="49">
        <f>IF(S$18-K$18&lt;=$E$16,K$21/$E$16,0)</f>
        <v>0</v>
      </c>
      <c r="T29" s="49">
        <f>IF(T$18-K$18&lt;=$E$16,K$21/$E$16,0)</f>
        <v>0</v>
      </c>
      <c r="U29" s="49">
        <f>IF(U$18-K$18&lt;=$E$16,K$21/$E$16,0)</f>
        <v>0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22</v>
      </c>
      <c r="E30" s="52">
        <f t="shared" si="6"/>
        <v>186.85343201836102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42.566845697279994</v>
      </c>
      <c r="N30" s="49">
        <f>IF(N$18-L$18&lt;=$E$16,L$21/$E$16,0)</f>
        <v>42.566845697279994</v>
      </c>
      <c r="O30" s="49">
        <f>IF(O$18-L$18&lt;=$E$16,L$21/$E$16,0)</f>
        <v>42.566845697279994</v>
      </c>
      <c r="P30" s="49">
        <f>IF(P$18-L$18&lt;=$E$16,L$21/$E$16,0)</f>
        <v>42.566845697279994</v>
      </c>
      <c r="Q30" s="49">
        <f>IF(Q$18-L$18&lt;=$E$16,L$21/$E$16,0)</f>
        <v>42.566845697279994</v>
      </c>
      <c r="R30" s="49">
        <f>IF(R$18-L$18&lt;=$E$16,L$21/$E$16,0)</f>
        <v>0</v>
      </c>
      <c r="S30" s="49">
        <f>IF(S$18-L$18&lt;=$E$16,L$21/$E$16,0)</f>
        <v>0</v>
      </c>
      <c r="T30" s="49">
        <f>IF(T$18-L$18&lt;=$E$16,L$21/$E$16,0)</f>
        <v>0</v>
      </c>
      <c r="U30" s="49">
        <f>IF(U$18-L$18&lt;=$E$16,L$21/$E$16,0)</f>
        <v>0</v>
      </c>
      <c r="V30" s="49">
        <f>IF(V$18-L$18&lt;=$E$16,L$21/$E$16,0)</f>
        <v>0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23</v>
      </c>
      <c r="E31" s="52">
        <f t="shared" si="6"/>
        <v>190.59050065872825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43.418182611225596</v>
      </c>
      <c r="O31" s="49">
        <f>IF(O$18-M$18&lt;=$E$16,M$21/$E$16,0)</f>
        <v>43.418182611225596</v>
      </c>
      <c r="P31" s="49">
        <f>IF(P$18-M$18&lt;=$E$16,M$21/$E$16,0)</f>
        <v>43.418182611225596</v>
      </c>
      <c r="Q31" s="49">
        <f>IF(Q$18-M$18&lt;=$E$16,M$21/$E$16,0)</f>
        <v>43.418182611225596</v>
      </c>
      <c r="R31" s="49">
        <f>IF(R$18-M$18&lt;=$E$16,M$21/$E$16,0)</f>
        <v>43.418182611225596</v>
      </c>
      <c r="S31" s="49">
        <f>IF(S$18-M$18&lt;=$E$16,M$21/$E$16,0)</f>
        <v>0</v>
      </c>
      <c r="T31" s="49">
        <f>IF(T$18-M$18&lt;=$E$16,M$21/$E$16,0)</f>
        <v>0</v>
      </c>
      <c r="U31" s="49">
        <f>IF(U$18-M$18&lt;=$E$16,M$21/$E$16,0)</f>
        <v>0</v>
      </c>
      <c r="V31" s="49">
        <f>IF(V$18-M$18&lt;=$E$16,M$21/$E$16,0)</f>
        <v>0</v>
      </c>
      <c r="W31" s="49">
        <f>IF(W$18-M$18&lt;=$E$16,M$21/$E$16,0)</f>
        <v>0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24</v>
      </c>
      <c r="E32" s="52">
        <f t="shared" si="6"/>
        <v>194.40231067190285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44.286546263450113</v>
      </c>
      <c r="P32" s="49">
        <f>IF(P$18-N$18&lt;=$E$16,N$21/$E$16,0)</f>
        <v>44.286546263450113</v>
      </c>
      <c r="Q32" s="49">
        <f>IF(Q$18-N$18&lt;=$E$16,N$21/$E$16,0)</f>
        <v>44.286546263450113</v>
      </c>
      <c r="R32" s="49">
        <f>IF(R$18-N$18&lt;=$E$16,N$21/$E$16,0)</f>
        <v>44.286546263450113</v>
      </c>
      <c r="S32" s="49">
        <f>IF(S$18-N$18&lt;=$E$16,N$21/$E$16,0)</f>
        <v>44.286546263450113</v>
      </c>
      <c r="T32" s="49">
        <f>IF(T$18-N$18&lt;=$E$16,N$21/$E$16,0)</f>
        <v>0</v>
      </c>
      <c r="U32" s="49">
        <f>IF(U$18-N$18&lt;=$E$16,N$21/$E$16,0)</f>
        <v>0</v>
      </c>
      <c r="V32" s="49">
        <f>IF(V$18-N$18&lt;=$E$16,N$21/$E$16,0)</f>
        <v>0</v>
      </c>
      <c r="W32" s="49">
        <f>IF(W$18-N$18&lt;=$E$16,N$21/$E$16,0)</f>
        <v>0</v>
      </c>
      <c r="X32" s="49">
        <f>IF(X$18-N$18&lt;=$E$16,N$21/$E$16,0)</f>
        <v>0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2:41" x14ac:dyDescent="0.3">
      <c r="D33" s="51" t="s">
        <v>25</v>
      </c>
      <c r="E33" s="52">
        <f t="shared" si="6"/>
        <v>198.29035688534091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45.172277188719121</v>
      </c>
      <c r="Q33" s="49">
        <f>IF(Q$18-O$18&lt;=$E$16,O$21/$E$16,0)</f>
        <v>45.172277188719121</v>
      </c>
      <c r="R33" s="49">
        <f>IF(R$18-O$18&lt;=$E$16,O$21/$E$16,0)</f>
        <v>45.172277188719121</v>
      </c>
      <c r="S33" s="49">
        <f>IF(S$18-O$18&lt;=$E$16,O$21/$E$16,0)</f>
        <v>45.172277188719121</v>
      </c>
      <c r="T33" s="49">
        <f>IF(T$18-O$18&lt;=$E$16,O$21/$E$16,0)</f>
        <v>45.172277188719121</v>
      </c>
      <c r="U33" s="49">
        <f>IF(U$18-O$18&lt;=$E$16,O$21/$E$16,0)</f>
        <v>0</v>
      </c>
      <c r="V33" s="49">
        <f>IF(V$18-O$18&lt;=$E$16,O$21/$E$16,0)</f>
        <v>0</v>
      </c>
      <c r="W33" s="49">
        <f>IF(W$18-O$18&lt;=$E$16,O$21/$E$16,0)</f>
        <v>0</v>
      </c>
      <c r="X33" s="49">
        <f>IF(X$18-O$18&lt;=$E$16,O$21/$E$16,0)</f>
        <v>0</v>
      </c>
      <c r="Y33" s="49">
        <f>IF(Y$18-O$18&lt;=$E$16,O$21/$E$16,0)</f>
        <v>0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2:41" x14ac:dyDescent="0.3">
      <c r="D34" s="51" t="s">
        <v>26</v>
      </c>
      <c r="E34" s="52">
        <f t="shared" si="6"/>
        <v>202.25616402304775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46.075722732493503</v>
      </c>
      <c r="R34" s="49">
        <f>IF(R$18-P$18&lt;=$E$16,P$21/$E$16,0)</f>
        <v>46.075722732493503</v>
      </c>
      <c r="S34" s="49">
        <f>IF(S$18-P$18&lt;=$E$16,P$21/$E$16,0)</f>
        <v>46.075722732493503</v>
      </c>
      <c r="T34" s="49">
        <f>IF(T$18-P$18&lt;=$E$16,P$21/$E$16,0)</f>
        <v>46.075722732493503</v>
      </c>
      <c r="U34" s="49">
        <f>IF(U$18-P$18&lt;=$E$16,P$21/$E$16,0)</f>
        <v>46.075722732493503</v>
      </c>
      <c r="V34" s="49">
        <f>IF(V$18-P$18&lt;=$E$16,P$21/$E$16,0)</f>
        <v>0</v>
      </c>
      <c r="W34" s="49">
        <f>IF(W$18-P$18&lt;=$E$16,P$21/$E$16,0)</f>
        <v>0</v>
      </c>
      <c r="X34" s="49">
        <f>IF(X$18-P$18&lt;=$E$16,P$21/$E$16,0)</f>
        <v>0</v>
      </c>
      <c r="Y34" s="49">
        <f>IF(Y$18-P$18&lt;=$E$16,P$21/$E$16,0)</f>
        <v>0</v>
      </c>
      <c r="Z34" s="49">
        <f>IF(Z$18-P$18&lt;=$E$16,P$21/$E$16,0)</f>
        <v>0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2:41" x14ac:dyDescent="0.3">
      <c r="D35" s="51" t="s">
        <v>27</v>
      </c>
      <c r="E35" s="52">
        <f t="shared" si="6"/>
        <v>206.3012873035087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46.997237187143369</v>
      </c>
      <c r="S35" s="49">
        <f>IF(S$18-Q$18&lt;=$E$16,Q$21/$E$16,0)</f>
        <v>46.997237187143369</v>
      </c>
      <c r="T35" s="49">
        <f>IF(T$18-Q$18&lt;=$E$16,Q$21/$E$16,0)</f>
        <v>46.997237187143369</v>
      </c>
      <c r="U35" s="49">
        <f>IF(U$18-Q$18&lt;=$E$16,Q$21/$E$16,0)</f>
        <v>46.997237187143369</v>
      </c>
      <c r="V35" s="49">
        <f>IF(V$18-Q$18&lt;=$E$16,Q$21/$E$16,0)</f>
        <v>46.997237187143369</v>
      </c>
      <c r="W35" s="49">
        <f>IF(W$18-Q$18&lt;=$E$16,Q$21/$E$16,0)</f>
        <v>0</v>
      </c>
      <c r="X35" s="49">
        <f>IF(X$18-Q$18&lt;=$E$16,Q$21/$E$16,0)</f>
        <v>0</v>
      </c>
      <c r="Y35" s="49">
        <f>IF(Y$18-Q$18&lt;=$E$16,Q$21/$E$16,0)</f>
        <v>0</v>
      </c>
      <c r="Z35" s="49">
        <f>IF(Z$18-Q$18&lt;=$E$16,Q$21/$E$16,0)</f>
        <v>0</v>
      </c>
      <c r="AA35" s="49">
        <f>IF(AA$18-Q$18&lt;=$E$16,Q$21/$E$16,0)</f>
        <v>0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2:41" x14ac:dyDescent="0.3">
      <c r="D36" s="51" t="s">
        <v>28</v>
      </c>
      <c r="E36" s="52">
        <f t="shared" si="6"/>
        <v>210.42731304957886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47.93718193088624</v>
      </c>
      <c r="T36" s="49">
        <f>IF(T$18-R$18&lt;=$E$16,R$21/$E$16,0)</f>
        <v>47.93718193088624</v>
      </c>
      <c r="U36" s="49">
        <f>IF(U$18-R$18&lt;=$E$16,R$21/$E$16,0)</f>
        <v>47.93718193088624</v>
      </c>
      <c r="V36" s="49">
        <f>IF(V$18-R$18&lt;=$E$16,R$21/$E$16,0)</f>
        <v>47.93718193088624</v>
      </c>
      <c r="W36" s="49">
        <f>IF(W$18-R$18&lt;=$E$16,R$21/$E$16,0)</f>
        <v>47.93718193088624</v>
      </c>
      <c r="X36" s="49">
        <f>IF(X$18-R$18&lt;=$E$16,R$21/$E$16,0)</f>
        <v>0</v>
      </c>
      <c r="Y36" s="49">
        <f>IF(Y$18-R$18&lt;=$E$16,R$21/$E$16,0)</f>
        <v>0</v>
      </c>
      <c r="Z36" s="49">
        <f>IF(Z$18-R$18&lt;=$E$16,R$21/$E$16,0)</f>
        <v>0</v>
      </c>
      <c r="AA36" s="49">
        <f>IF(AA$18-R$18&lt;=$E$16,R$21/$E$16,0)</f>
        <v>0</v>
      </c>
      <c r="AB36" s="49">
        <f>IF(AB$18-R$18&lt;=$E$16,R$21/$E$16,0)</f>
        <v>0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2:41" x14ac:dyDescent="0.3">
      <c r="D37" s="51" t="s">
        <v>29</v>
      </c>
      <c r="E37" s="52">
        <f t="shared" si="6"/>
        <v>214.63585931057045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48.895925569503966</v>
      </c>
      <c r="U37" s="49">
        <f>IF(U$18-S$18&lt;=$E$16,S$21/$E$16,0)</f>
        <v>48.895925569503966</v>
      </c>
      <c r="V37" s="49">
        <f>IF(V$18-S$18&lt;=$E$16,S$21/$E$16,0)</f>
        <v>48.895925569503966</v>
      </c>
      <c r="W37" s="49">
        <f>IF(W$18-S$18&lt;=$E$16,S$21/$E$16,0)</f>
        <v>48.895925569503966</v>
      </c>
      <c r="X37" s="49">
        <f>IF(X$18-S$18&lt;=$E$16,S$21/$E$16,0)</f>
        <v>48.895925569503966</v>
      </c>
      <c r="Y37" s="49">
        <f>IF(Y$18-S$18&lt;=$E$16,S$21/$E$16,0)</f>
        <v>0</v>
      </c>
      <c r="Z37" s="49">
        <f>IF(Z$18-S$18&lt;=$E$16,S$21/$E$16,0)</f>
        <v>0</v>
      </c>
      <c r="AA37" s="49">
        <f>IF(AA$18-S$18&lt;=$E$16,S$21/$E$16,0)</f>
        <v>0</v>
      </c>
      <c r="AB37" s="49">
        <f>IF(AB$18-S$18&lt;=$E$16,S$21/$E$16,0)</f>
        <v>0</v>
      </c>
      <c r="AC37" s="49">
        <f>IF(AC$18-S$18&lt;=$E$16,S$21/$E$16,0)</f>
        <v>0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2:41" x14ac:dyDescent="0.3">
      <c r="D38" s="51" t="s">
        <v>30</v>
      </c>
      <c r="E38" s="52">
        <f t="shared" si="6"/>
        <v>218.92857649678189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49.873844080894045</v>
      </c>
      <c r="V38" s="49">
        <f>IF(V$18-T$18&lt;=$E$16,T$21/$E$16,0)</f>
        <v>49.873844080894045</v>
      </c>
      <c r="W38" s="49">
        <f>IF(W$18-T$18&lt;=$E$16,T$21/$E$16,0)</f>
        <v>49.873844080894045</v>
      </c>
      <c r="X38" s="49">
        <f>IF(X$18-T$18&lt;=$E$16,T$21/$E$16,0)</f>
        <v>49.873844080894045</v>
      </c>
      <c r="Y38" s="49">
        <f>IF(Y$18-T$18&lt;=$E$16,T$21/$E$16,0)</f>
        <v>49.873844080894045</v>
      </c>
      <c r="Z38" s="49">
        <f>IF(Z$18-T$18&lt;=$E$16,T$21/$E$16,0)</f>
        <v>0</v>
      </c>
      <c r="AA38" s="49">
        <f>IF(AA$18-T$18&lt;=$E$16,T$21/$E$16,0)</f>
        <v>0</v>
      </c>
      <c r="AB38" s="49">
        <f>IF(AB$18-T$18&lt;=$E$16,T$21/$E$16,0)</f>
        <v>0</v>
      </c>
      <c r="AC38" s="49">
        <f>IF(AC$18-T$18&lt;=$E$16,T$21/$E$16,0)</f>
        <v>0</v>
      </c>
      <c r="AD38" s="49">
        <f>IF(AD$18-T$18&lt;=$E$16,T$21/$E$16,0)</f>
        <v>0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2:41" x14ac:dyDescent="0.3">
      <c r="D39" s="51" t="s">
        <v>31</v>
      </c>
      <c r="E39" s="52">
        <f t="shared" si="6"/>
        <v>223.30714802671747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50.871320962511923</v>
      </c>
      <c r="W39" s="49">
        <f>IF(W$18-U$18&lt;=$E$16,U$21/$E$16,0)</f>
        <v>50.871320962511923</v>
      </c>
      <c r="X39" s="49">
        <f>IF(X$18-U$18&lt;=$E$16,U$21/$E$16,0)</f>
        <v>50.871320962511923</v>
      </c>
      <c r="Y39" s="49">
        <f>IF(Y$18-U$18&lt;=$E$16,U$21/$E$16,0)</f>
        <v>50.871320962511923</v>
      </c>
      <c r="Z39" s="49">
        <f>IF(Z$18-U$18&lt;=$E$16,U$21/$E$16,0)</f>
        <v>50.871320962511923</v>
      </c>
      <c r="AA39" s="49">
        <f>IF(AA$18-U$18&lt;=$E$16,U$21/$E$16,0)</f>
        <v>0</v>
      </c>
      <c r="AB39" s="49">
        <f>IF(AB$18-U$18&lt;=$E$16,U$21/$E$16,0)</f>
        <v>0</v>
      </c>
      <c r="AC39" s="49">
        <f>IF(AC$18-U$18&lt;=$E$16,U$21/$E$16,0)</f>
        <v>0</v>
      </c>
      <c r="AD39" s="49">
        <f>IF(AD$18-U$18&lt;=$E$16,U$21/$E$16,0)</f>
        <v>0</v>
      </c>
      <c r="AE39" s="49">
        <f>IF(AE$18-U$18&lt;=$E$16,U$21/$E$16,0)</f>
        <v>0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2:41" x14ac:dyDescent="0.3">
      <c r="D40" s="51" t="s">
        <v>32</v>
      </c>
      <c r="E40" s="52">
        <f t="shared" si="6"/>
        <v>227.77329098725187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51.888747381762165</v>
      </c>
      <c r="X40" s="49">
        <f>IF(X$18-V$18&lt;=$E$16,V$21/$E$16,0)</f>
        <v>51.888747381762165</v>
      </c>
      <c r="Y40" s="49">
        <f>IF(Y$18-V$18&lt;=$E$16,V$21/$E$16,0)</f>
        <v>51.888747381762165</v>
      </c>
      <c r="Z40" s="49">
        <f>IF(Z$18-V$18&lt;=$E$16,V$21/$E$16,0)</f>
        <v>51.888747381762165</v>
      </c>
      <c r="AA40" s="49">
        <f>IF(AA$18-V$18&lt;=$E$16,V$21/$E$16,0)</f>
        <v>51.888747381762165</v>
      </c>
      <c r="AB40" s="49">
        <f>IF(AB$18-V$18&lt;=$E$16,V$21/$E$16,0)</f>
        <v>0</v>
      </c>
      <c r="AC40" s="49">
        <f>IF(AC$18-V$18&lt;=$E$16,V$21/$E$16,0)</f>
        <v>0</v>
      </c>
      <c r="AD40" s="49">
        <f>IF(AD$18-V$18&lt;=$E$16,V$21/$E$16,0)</f>
        <v>0</v>
      </c>
      <c r="AE40" s="49">
        <f>IF(AE$18-V$18&lt;=$E$16,V$21/$E$16,0)</f>
        <v>0</v>
      </c>
      <c r="AF40" s="49">
        <f>IF(AF$18-V$18&lt;=$E$16,V$21/$E$16,0)</f>
        <v>0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2:41" x14ac:dyDescent="0.3">
      <c r="D41" s="51" t="s">
        <v>33</v>
      </c>
      <c r="E41" s="52">
        <f t="shared" si="6"/>
        <v>232.32875680699686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52.9265223293974</v>
      </c>
      <c r="Y41" s="49">
        <f>IF(Y$18-W$18&lt;=$E$16,W$21/$E$16,0)</f>
        <v>52.9265223293974</v>
      </c>
      <c r="Z41" s="49">
        <f>IF(Z$18-W$18&lt;=$E$16,W$21/$E$16,0)</f>
        <v>52.9265223293974</v>
      </c>
      <c r="AA41" s="49">
        <f>IF(AA$18-W$18&lt;=$E$16,W$21/$E$16,0)</f>
        <v>52.9265223293974</v>
      </c>
      <c r="AB41" s="49">
        <f>IF(AB$18-W$18&lt;=$E$16,W$21/$E$16,0)</f>
        <v>52.9265223293974</v>
      </c>
      <c r="AC41" s="49">
        <f>IF(AC$18-W$18&lt;=$E$16,W$21/$E$16,0)</f>
        <v>0</v>
      </c>
      <c r="AD41" s="49">
        <f>IF(AD$18-W$18&lt;=$E$16,W$21/$E$16,0)</f>
        <v>0</v>
      </c>
      <c r="AE41" s="49">
        <f>IF(AE$18-W$18&lt;=$E$16,W$21/$E$16,0)</f>
        <v>0</v>
      </c>
      <c r="AF41" s="49">
        <f>IF(AF$18-W$18&lt;=$E$16,W$21/$E$16,0)</f>
        <v>0</v>
      </c>
      <c r="AG41" s="49">
        <f>IF(AG$18-W$18&lt;=$E$16,W$21/$E$16,0)</f>
        <v>0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2:41" x14ac:dyDescent="0.3">
      <c r="D42" s="51" t="s">
        <v>34</v>
      </c>
      <c r="E42" s="52">
        <f t="shared" si="6"/>
        <v>236.97533194313684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53.985052775985352</v>
      </c>
      <c r="Z42" s="49">
        <f>IF(Z$18-X$18&lt;=$E$16,X$21/$E$16,0)</f>
        <v>53.985052775985352</v>
      </c>
      <c r="AA42" s="49">
        <f>IF(AA$18-X$18&lt;=$E$16,X$21/$E$16,0)</f>
        <v>53.985052775985352</v>
      </c>
      <c r="AB42" s="49">
        <f>IF(AB$18-X$18&lt;=$E$16,X$21/$E$16,0)</f>
        <v>53.985052775985352</v>
      </c>
      <c r="AC42" s="49">
        <f>IF(AC$18-X$18&lt;=$E$16,X$21/$E$16,0)</f>
        <v>53.985052775985352</v>
      </c>
      <c r="AD42" s="49">
        <f>IF(AD$18-X$18&lt;=$E$16,X$21/$E$16,0)</f>
        <v>0</v>
      </c>
      <c r="AE42" s="49">
        <f>IF(AE$18-X$18&lt;=$E$16,X$21/$E$16,0)</f>
        <v>0</v>
      </c>
      <c r="AF42" s="49">
        <f>IF(AF$18-X$18&lt;=$E$16,X$21/$E$16,0)</f>
        <v>0</v>
      </c>
      <c r="AG42" s="49">
        <f>IF(AG$18-X$18&lt;=$E$16,X$21/$E$16,0)</f>
        <v>0</v>
      </c>
      <c r="AH42" s="49">
        <f>IF(AH$18-X$18&lt;=$E$16,X$21/$E$16,0)</f>
        <v>0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2:41" x14ac:dyDescent="0.3">
      <c r="D43" s="45" t="s">
        <v>35</v>
      </c>
      <c r="E43" s="50">
        <f t="shared" si="6"/>
        <v>241.71483858199957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55.064753831505072</v>
      </c>
      <c r="AA43" s="54">
        <f>IF(AA$18-Y$18&lt;=$E$16,Y$21/$E$16,0)</f>
        <v>55.064753831505072</v>
      </c>
      <c r="AB43" s="54">
        <f>IF(AB$18-Y$18&lt;=$E$16,Y$21/$E$16,0)</f>
        <v>55.064753831505072</v>
      </c>
      <c r="AC43" s="54">
        <f>IF(AC$18-Y$18&lt;=$E$16,Y$21/$E$16,0)</f>
        <v>55.064753831505072</v>
      </c>
      <c r="AD43" s="54">
        <f>IF(AD$18-Y$18&lt;=$E$16,Y$21/$E$16,0)</f>
        <v>55.064753831505072</v>
      </c>
      <c r="AE43" s="54">
        <f>IF(AE$18-Y$18&lt;=$E$16,Y$21/$E$16,0)</f>
        <v>0</v>
      </c>
      <c r="AF43" s="54">
        <f>IF(AF$18-Y$18&lt;=$E$16,Y$21/$E$16,0)</f>
        <v>0</v>
      </c>
      <c r="AG43" s="54">
        <f>IF(AG$18-Y$18&lt;=$E$16,Y$21/$E$16,0)</f>
        <v>0</v>
      </c>
      <c r="AH43" s="54">
        <f>IF(AH$18-Y$18&lt;=$E$16,Y$21/$E$16,0)</f>
        <v>0</v>
      </c>
      <c r="AI43" s="54">
        <f>IF(AI$18-Y$18&lt;=$E$16,Y$21/$E$16,0)</f>
        <v>0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2:41" x14ac:dyDescent="0.3">
      <c r="D44" s="34" t="s">
        <v>6</v>
      </c>
      <c r="E44" s="48">
        <f t="shared" si="6"/>
        <v>2013.2966482637887</v>
      </c>
      <c r="F44" s="49">
        <f t="shared" ref="F44:S44" si="7">SUM(F24:F43)</f>
        <v>0</v>
      </c>
      <c r="G44" s="49">
        <f t="shared" si="7"/>
        <v>34.142399999999995</v>
      </c>
      <c r="H44" s="49">
        <f t="shared" si="7"/>
        <v>69.85972799999999</v>
      </c>
      <c r="I44" s="49">
        <f t="shared" si="7"/>
        <v>107.22808655999998</v>
      </c>
      <c r="J44" s="49">
        <f t="shared" si="7"/>
        <v>146.32733063999999</v>
      </c>
      <c r="K44" s="49">
        <f t="shared" si="7"/>
        <v>187.24125383999998</v>
      </c>
      <c r="L44" s="49">
        <f t="shared" si="7"/>
        <v>194.83105550400001</v>
      </c>
      <c r="M44" s="49">
        <f t="shared" si="7"/>
        <v>201.68057320128</v>
      </c>
      <c r="N44" s="49">
        <f t="shared" si="7"/>
        <v>207.73039725250561</v>
      </c>
      <c r="O44" s="49">
        <f t="shared" si="7"/>
        <v>212.91769943595571</v>
      </c>
      <c r="P44" s="49">
        <f t="shared" si="7"/>
        <v>217.17605342467482</v>
      </c>
      <c r="Q44" s="49">
        <f t="shared" si="7"/>
        <v>221.51957449316831</v>
      </c>
      <c r="R44" s="49">
        <f t="shared" si="7"/>
        <v>225.94996598303169</v>
      </c>
      <c r="S44" s="49">
        <f t="shared" si="7"/>
        <v>230.46896530269237</v>
      </c>
      <c r="T44" s="49">
        <f>SUM(T24:T43)</f>
        <v>235.07834460874619</v>
      </c>
      <c r="U44" s="49">
        <f t="shared" ref="U44:AO44" si="8">SUM(U24:U43)</f>
        <v>239.77991150092112</v>
      </c>
      <c r="V44" s="49">
        <f t="shared" si="8"/>
        <v>244.57550973093956</v>
      </c>
      <c r="W44" s="49">
        <f t="shared" si="8"/>
        <v>249.46701992555836</v>
      </c>
      <c r="X44" s="49">
        <f t="shared" si="8"/>
        <v>254.45636032406952</v>
      </c>
      <c r="Y44" s="49">
        <f t="shared" si="8"/>
        <v>259.54548753055087</v>
      </c>
      <c r="Z44" s="49">
        <f t="shared" si="8"/>
        <v>264.73639728116194</v>
      </c>
      <c r="AA44" s="49">
        <f t="shared" si="8"/>
        <v>213.86507631864998</v>
      </c>
      <c r="AB44" s="49">
        <f t="shared" si="8"/>
        <v>161.97632893688782</v>
      </c>
      <c r="AC44" s="49">
        <f t="shared" si="8"/>
        <v>109.04980660749042</v>
      </c>
      <c r="AD44" s="49">
        <f t="shared" si="8"/>
        <v>55.064753831505072</v>
      </c>
      <c r="AE44" s="49">
        <f t="shared" si="8"/>
        <v>0</v>
      </c>
      <c r="AF44" s="49">
        <f t="shared" si="8"/>
        <v>0</v>
      </c>
      <c r="AG44" s="49">
        <f t="shared" si="8"/>
        <v>0</v>
      </c>
      <c r="AH44" s="49">
        <f t="shared" si="8"/>
        <v>0</v>
      </c>
      <c r="AI44" s="49">
        <f t="shared" si="8"/>
        <v>0</v>
      </c>
      <c r="AJ44" s="49">
        <f t="shared" si="8"/>
        <v>0</v>
      </c>
      <c r="AK44" s="49">
        <f t="shared" si="8"/>
        <v>0</v>
      </c>
      <c r="AL44" s="49">
        <f t="shared" si="8"/>
        <v>0</v>
      </c>
      <c r="AM44" s="49">
        <f t="shared" si="8"/>
        <v>0</v>
      </c>
      <c r="AN44" s="49">
        <f t="shared" si="8"/>
        <v>0</v>
      </c>
      <c r="AO44" s="49">
        <f t="shared" si="8"/>
        <v>0</v>
      </c>
    </row>
    <row r="45" spans="2:41" x14ac:dyDescent="0.3">
      <c r="B45" s="41" t="s">
        <v>84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81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2052</v>
      </c>
      <c r="AK46" s="56">
        <v>2052</v>
      </c>
      <c r="AL46" s="56">
        <v>2052</v>
      </c>
      <c r="AM46" s="56">
        <v>2052</v>
      </c>
      <c r="AN46" s="56">
        <v>2052</v>
      </c>
      <c r="AO46" s="56">
        <v>2052</v>
      </c>
    </row>
    <row r="47" spans="2:41" x14ac:dyDescent="0.3">
      <c r="D47" s="34" t="s">
        <v>77</v>
      </c>
      <c r="E47" s="48">
        <f>NPV($E$15,F47:AO47)*(1+$E$15)</f>
        <v>0</v>
      </c>
      <c r="F47" s="42">
        <f t="shared" ref="F47:AO47" si="9">F19</f>
        <v>0</v>
      </c>
      <c r="G47" s="42">
        <f t="shared" si="9"/>
        <v>0</v>
      </c>
      <c r="H47" s="42">
        <f t="shared" si="9"/>
        <v>0</v>
      </c>
      <c r="I47" s="42">
        <f t="shared" si="9"/>
        <v>0</v>
      </c>
      <c r="J47" s="42">
        <f t="shared" si="9"/>
        <v>0</v>
      </c>
      <c r="K47" s="42">
        <f t="shared" si="9"/>
        <v>0</v>
      </c>
      <c r="L47" s="42">
        <f t="shared" si="9"/>
        <v>0</v>
      </c>
      <c r="M47" s="42">
        <f t="shared" si="9"/>
        <v>0</v>
      </c>
      <c r="N47" s="42">
        <f t="shared" si="9"/>
        <v>0</v>
      </c>
      <c r="O47" s="42">
        <f t="shared" si="9"/>
        <v>0</v>
      </c>
      <c r="P47" s="42">
        <f t="shared" si="9"/>
        <v>0</v>
      </c>
      <c r="Q47" s="42">
        <f t="shared" si="9"/>
        <v>0</v>
      </c>
      <c r="R47" s="42">
        <f t="shared" si="9"/>
        <v>0</v>
      </c>
      <c r="S47" s="42">
        <f t="shared" si="9"/>
        <v>0</v>
      </c>
      <c r="T47" s="42">
        <f t="shared" si="9"/>
        <v>0</v>
      </c>
      <c r="U47" s="42">
        <f t="shared" si="9"/>
        <v>0</v>
      </c>
      <c r="V47" s="42">
        <f t="shared" si="9"/>
        <v>0</v>
      </c>
      <c r="W47" s="42">
        <f t="shared" si="9"/>
        <v>0</v>
      </c>
      <c r="X47" s="42">
        <f t="shared" si="9"/>
        <v>0</v>
      </c>
      <c r="Y47" s="42">
        <f t="shared" si="9"/>
        <v>0</v>
      </c>
      <c r="Z47" s="42">
        <f t="shared" si="9"/>
        <v>0</v>
      </c>
      <c r="AA47" s="42">
        <f t="shared" si="9"/>
        <v>0</v>
      </c>
      <c r="AB47" s="42">
        <f t="shared" si="9"/>
        <v>0</v>
      </c>
      <c r="AC47" s="42">
        <f t="shared" si="9"/>
        <v>0</v>
      </c>
      <c r="AD47" s="42">
        <f t="shared" si="9"/>
        <v>0</v>
      </c>
      <c r="AE47" s="42">
        <f t="shared" si="9"/>
        <v>0</v>
      </c>
      <c r="AF47" s="42">
        <f t="shared" si="9"/>
        <v>0</v>
      </c>
      <c r="AG47" s="42">
        <f t="shared" si="9"/>
        <v>0</v>
      </c>
      <c r="AH47" s="42">
        <f t="shared" si="9"/>
        <v>0</v>
      </c>
      <c r="AI47" s="42">
        <f t="shared" si="9"/>
        <v>0</v>
      </c>
      <c r="AJ47" s="42">
        <f t="shared" si="9"/>
        <v>0</v>
      </c>
      <c r="AK47" s="42">
        <f t="shared" si="9"/>
        <v>0</v>
      </c>
      <c r="AL47" s="42">
        <f t="shared" si="9"/>
        <v>0</v>
      </c>
      <c r="AM47" s="42">
        <f t="shared" si="9"/>
        <v>0</v>
      </c>
      <c r="AN47" s="42">
        <f t="shared" si="9"/>
        <v>0</v>
      </c>
      <c r="AO47" s="42">
        <f t="shared" si="9"/>
        <v>0</v>
      </c>
    </row>
    <row r="48" spans="2:41" x14ac:dyDescent="0.3">
      <c r="D48" s="34" t="s">
        <v>43</v>
      </c>
      <c r="E48" s="48">
        <f t="shared" ref="E48:E58" si="10">NPV($E$15,F48:AO48)*(1+$E$15)</f>
        <v>2153.5864457297457</v>
      </c>
      <c r="F48" s="53"/>
      <c r="G48" s="53">
        <f t="shared" ref="G48:AO48" si="11">G44</f>
        <v>34.142399999999995</v>
      </c>
      <c r="H48" s="53">
        <f t="shared" si="11"/>
        <v>69.85972799999999</v>
      </c>
      <c r="I48" s="53">
        <f t="shared" si="11"/>
        <v>107.22808655999998</v>
      </c>
      <c r="J48" s="53">
        <f t="shared" si="11"/>
        <v>146.32733063999999</v>
      </c>
      <c r="K48" s="53">
        <f t="shared" si="11"/>
        <v>187.24125383999998</v>
      </c>
      <c r="L48" s="53">
        <f t="shared" si="11"/>
        <v>194.83105550400001</v>
      </c>
      <c r="M48" s="53">
        <f t="shared" si="11"/>
        <v>201.68057320128</v>
      </c>
      <c r="N48" s="53">
        <f t="shared" si="11"/>
        <v>207.73039725250561</v>
      </c>
      <c r="O48" s="53">
        <f t="shared" si="11"/>
        <v>212.91769943595571</v>
      </c>
      <c r="P48" s="53">
        <f t="shared" si="11"/>
        <v>217.17605342467482</v>
      </c>
      <c r="Q48" s="53">
        <f t="shared" si="11"/>
        <v>221.51957449316831</v>
      </c>
      <c r="R48" s="53">
        <f t="shared" si="11"/>
        <v>225.94996598303169</v>
      </c>
      <c r="S48" s="53">
        <f t="shared" si="11"/>
        <v>230.46896530269237</v>
      </c>
      <c r="T48" s="53">
        <f t="shared" si="11"/>
        <v>235.07834460874619</v>
      </c>
      <c r="U48" s="53">
        <f t="shared" si="11"/>
        <v>239.77991150092112</v>
      </c>
      <c r="V48" s="53">
        <f t="shared" si="11"/>
        <v>244.57550973093956</v>
      </c>
      <c r="W48" s="53">
        <f t="shared" si="11"/>
        <v>249.46701992555836</v>
      </c>
      <c r="X48" s="53">
        <f t="shared" si="11"/>
        <v>254.45636032406952</v>
      </c>
      <c r="Y48" s="53">
        <f t="shared" si="11"/>
        <v>259.54548753055087</v>
      </c>
      <c r="Z48" s="53">
        <f t="shared" si="11"/>
        <v>264.73639728116194</v>
      </c>
      <c r="AA48" s="53">
        <f t="shared" si="11"/>
        <v>213.86507631864998</v>
      </c>
      <c r="AB48" s="53">
        <f t="shared" si="11"/>
        <v>161.97632893688782</v>
      </c>
      <c r="AC48" s="53">
        <f t="shared" si="11"/>
        <v>109.04980660749042</v>
      </c>
      <c r="AD48" s="53">
        <f t="shared" si="11"/>
        <v>55.064753831505072</v>
      </c>
      <c r="AE48" s="53">
        <f t="shared" si="11"/>
        <v>0</v>
      </c>
      <c r="AF48" s="53">
        <f t="shared" si="11"/>
        <v>0</v>
      </c>
      <c r="AG48" s="53">
        <f t="shared" si="11"/>
        <v>0</v>
      </c>
      <c r="AH48" s="53">
        <f t="shared" si="11"/>
        <v>0</v>
      </c>
      <c r="AI48" s="53">
        <f t="shared" si="11"/>
        <v>0</v>
      </c>
      <c r="AJ48" s="53">
        <f t="shared" si="11"/>
        <v>0</v>
      </c>
      <c r="AK48" s="53">
        <f t="shared" si="11"/>
        <v>0</v>
      </c>
      <c r="AL48" s="53">
        <f t="shared" si="11"/>
        <v>0</v>
      </c>
      <c r="AM48" s="53">
        <f t="shared" si="11"/>
        <v>0</v>
      </c>
      <c r="AN48" s="53">
        <f t="shared" si="11"/>
        <v>0</v>
      </c>
      <c r="AO48" s="53">
        <f t="shared" si="11"/>
        <v>0</v>
      </c>
    </row>
    <row r="49" spans="3:41" x14ac:dyDescent="0.3">
      <c r="D49" s="123" t="s">
        <v>75</v>
      </c>
      <c r="E49" s="124">
        <f t="shared" si="10"/>
        <v>172.8083493487467</v>
      </c>
      <c r="F49" s="123"/>
      <c r="G49" s="125">
        <f t="shared" ref="G49:AO49" si="12">F$22*$H10</f>
        <v>4.3702271999999995</v>
      </c>
      <c r="H49" s="125">
        <f t="shared" si="12"/>
        <v>8.0679997439999998</v>
      </c>
      <c r="I49" s="125">
        <f t="shared" si="12"/>
        <v>11.062740602879998</v>
      </c>
      <c r="J49" s="125">
        <f t="shared" si="12"/>
        <v>13.322404829183998</v>
      </c>
      <c r="K49" s="125">
        <f t="shared" si="12"/>
        <v>14.813407334399999</v>
      </c>
      <c r="L49" s="125">
        <f t="shared" si="12"/>
        <v>15.361753049087996</v>
      </c>
      <c r="M49" s="125">
        <f t="shared" si="12"/>
        <v>15.822634277437436</v>
      </c>
      <c r="N49" s="125">
        <f t="shared" si="12"/>
        <v>16.217138977721543</v>
      </c>
      <c r="O49" s="125">
        <f t="shared" si="12"/>
        <v>16.567918729779013</v>
      </c>
      <c r="P49" s="125">
        <f t="shared" si="12"/>
        <v>16.899277104374594</v>
      </c>
      <c r="Q49" s="125">
        <f t="shared" si="12"/>
        <v>17.237262646462089</v>
      </c>
      <c r="R49" s="125">
        <f t="shared" si="12"/>
        <v>17.582007899391332</v>
      </c>
      <c r="S49" s="125">
        <f t="shared" si="12"/>
        <v>17.933648057379163</v>
      </c>
      <c r="T49" s="125">
        <f t="shared" si="12"/>
        <v>18.292321018526746</v>
      </c>
      <c r="U49" s="125">
        <f t="shared" si="12"/>
        <v>18.658167438897284</v>
      </c>
      <c r="V49" s="125">
        <f t="shared" si="12"/>
        <v>19.03133078767523</v>
      </c>
      <c r="W49" s="125">
        <f t="shared" si="12"/>
        <v>19.411957403428733</v>
      </c>
      <c r="X49" s="125">
        <f t="shared" si="12"/>
        <v>19.800196551497308</v>
      </c>
      <c r="Y49" s="125">
        <f t="shared" si="12"/>
        <v>20.196200482527257</v>
      </c>
      <c r="Z49" s="125">
        <f t="shared" si="12"/>
        <v>20.600124492177798</v>
      </c>
      <c r="AA49" s="125">
        <f t="shared" si="12"/>
        <v>13.822872721780051</v>
      </c>
      <c r="AB49" s="125">
        <f t="shared" si="12"/>
        <v>8.3479267680226119</v>
      </c>
      <c r="AC49" s="125">
        <f t="shared" si="12"/>
        <v>4.2013327472382835</v>
      </c>
      <c r="AD49" s="125">
        <f t="shared" si="12"/>
        <v>1.4096576980865281</v>
      </c>
      <c r="AE49" s="125">
        <f t="shared" si="12"/>
        <v>-1.8189894035458565E-15</v>
      </c>
      <c r="AF49" s="125">
        <f t="shared" si="12"/>
        <v>-1.8189894035458565E-15</v>
      </c>
      <c r="AG49" s="125">
        <f t="shared" si="12"/>
        <v>-1.8189894035458565E-15</v>
      </c>
      <c r="AH49" s="125">
        <f t="shared" si="12"/>
        <v>-1.8189894035458565E-15</v>
      </c>
      <c r="AI49" s="125">
        <f t="shared" si="12"/>
        <v>-1.8189894035458565E-15</v>
      </c>
      <c r="AJ49" s="125">
        <f t="shared" si="12"/>
        <v>-1.8189894035458565E-15</v>
      </c>
      <c r="AK49" s="125">
        <f t="shared" si="12"/>
        <v>-1.8189894035458565E-15</v>
      </c>
      <c r="AL49" s="125">
        <f t="shared" si="12"/>
        <v>-1.8189894035458565E-15</v>
      </c>
      <c r="AM49" s="125">
        <f t="shared" si="12"/>
        <v>-1.8189894035458565E-15</v>
      </c>
      <c r="AN49" s="125">
        <f t="shared" si="12"/>
        <v>-1.8189894035458565E-15</v>
      </c>
      <c r="AO49" s="125">
        <f t="shared" si="12"/>
        <v>-1.8189894035458565E-15</v>
      </c>
    </row>
    <row r="50" spans="3:41" x14ac:dyDescent="0.3">
      <c r="D50" s="126" t="s">
        <v>123</v>
      </c>
      <c r="E50" s="127">
        <f t="shared" si="10"/>
        <v>218.71056714450751</v>
      </c>
      <c r="F50" s="128"/>
      <c r="G50" s="129">
        <f t="shared" ref="G50:AO50" si="13">F$22*$H11</f>
        <v>5.531068799999999</v>
      </c>
      <c r="H50" s="129">
        <f t="shared" si="13"/>
        <v>10.211062175999999</v>
      </c>
      <c r="I50" s="129">
        <f t="shared" si="13"/>
        <v>14.001281075519996</v>
      </c>
      <c r="J50" s="129">
        <f t="shared" si="13"/>
        <v>16.861168611935998</v>
      </c>
      <c r="K50" s="129">
        <f t="shared" si="13"/>
        <v>18.748218657599995</v>
      </c>
      <c r="L50" s="129">
        <f t="shared" si="13"/>
        <v>19.442218702751994</v>
      </c>
      <c r="M50" s="129">
        <f t="shared" si="13"/>
        <v>20.025521507381754</v>
      </c>
      <c r="N50" s="129">
        <f t="shared" si="13"/>
        <v>20.524816518678826</v>
      </c>
      <c r="O50" s="129">
        <f t="shared" si="13"/>
        <v>20.968772142376562</v>
      </c>
      <c r="P50" s="129">
        <f t="shared" si="13"/>
        <v>21.388147585224097</v>
      </c>
      <c r="Q50" s="129">
        <f t="shared" si="13"/>
        <v>21.815910536928577</v>
      </c>
      <c r="R50" s="129">
        <f t="shared" si="13"/>
        <v>22.252228747667154</v>
      </c>
      <c r="S50" s="129">
        <f t="shared" si="13"/>
        <v>22.6972733226205</v>
      </c>
      <c r="T50" s="129">
        <f t="shared" si="13"/>
        <v>23.15121878907291</v>
      </c>
      <c r="U50" s="129">
        <f t="shared" si="13"/>
        <v>23.614243164854368</v>
      </c>
      <c r="V50" s="129">
        <f t="shared" si="13"/>
        <v>24.086528028151459</v>
      </c>
      <c r="W50" s="129">
        <f t="shared" si="13"/>
        <v>24.568258588714489</v>
      </c>
      <c r="X50" s="129">
        <f t="shared" si="13"/>
        <v>25.059623760488776</v>
      </c>
      <c r="Y50" s="129">
        <f t="shared" si="13"/>
        <v>25.560816235698553</v>
      </c>
      <c r="Z50" s="129">
        <f t="shared" si="13"/>
        <v>26.072032560412524</v>
      </c>
      <c r="AA50" s="129">
        <f t="shared" si="13"/>
        <v>17.494573288502878</v>
      </c>
      <c r="AB50" s="129">
        <f t="shared" si="13"/>
        <v>10.565344815778618</v>
      </c>
      <c r="AC50" s="129">
        <f t="shared" si="13"/>
        <v>5.3173117582234513</v>
      </c>
      <c r="AD50" s="129">
        <f t="shared" si="13"/>
        <v>1.784098024140762</v>
      </c>
      <c r="AE50" s="129">
        <f t="shared" si="13"/>
        <v>-2.3021584638627243E-15</v>
      </c>
      <c r="AF50" s="129">
        <f t="shared" si="13"/>
        <v>-2.3021584638627243E-15</v>
      </c>
      <c r="AG50" s="129">
        <f t="shared" si="13"/>
        <v>-2.3021584638627243E-15</v>
      </c>
      <c r="AH50" s="129">
        <f t="shared" si="13"/>
        <v>-2.3021584638627243E-15</v>
      </c>
      <c r="AI50" s="129">
        <f t="shared" si="13"/>
        <v>-2.3021584638627243E-15</v>
      </c>
      <c r="AJ50" s="129">
        <f t="shared" si="13"/>
        <v>-2.3021584638627243E-15</v>
      </c>
      <c r="AK50" s="129">
        <f t="shared" si="13"/>
        <v>-2.3021584638627243E-15</v>
      </c>
      <c r="AL50" s="129">
        <f t="shared" si="13"/>
        <v>-2.3021584638627243E-15</v>
      </c>
      <c r="AM50" s="129">
        <f t="shared" si="13"/>
        <v>-2.3021584638627243E-15</v>
      </c>
      <c r="AN50" s="129">
        <f t="shared" si="13"/>
        <v>-2.3021584638627243E-15</v>
      </c>
      <c r="AO50" s="129">
        <f t="shared" si="13"/>
        <v>-2.3021584638627243E-15</v>
      </c>
    </row>
    <row r="51" spans="3:41" x14ac:dyDescent="0.3">
      <c r="D51" s="34" t="s">
        <v>76</v>
      </c>
      <c r="E51" s="48">
        <f t="shared" si="10"/>
        <v>366.01443321242749</v>
      </c>
      <c r="F51" s="42">
        <f>SUM(F49:F50)</f>
        <v>0</v>
      </c>
      <c r="G51" s="42">
        <f t="shared" ref="G51:AO51" si="14">SUM(G49:G50)</f>
        <v>9.9012959999999985</v>
      </c>
      <c r="H51" s="42">
        <f t="shared" si="14"/>
        <v>18.279061919999997</v>
      </c>
      <c r="I51" s="42">
        <f t="shared" si="14"/>
        <v>25.064021678399996</v>
      </c>
      <c r="J51" s="42">
        <f t="shared" si="14"/>
        <v>30.183573441119997</v>
      </c>
      <c r="K51" s="42">
        <f t="shared" si="14"/>
        <v>33.561625991999996</v>
      </c>
      <c r="L51" s="42">
        <f t="shared" si="14"/>
        <v>34.803971751839988</v>
      </c>
      <c r="M51" s="42">
        <f t="shared" si="14"/>
        <v>35.848155784819191</v>
      </c>
      <c r="N51" s="42">
        <f t="shared" si="14"/>
        <v>36.741955496400365</v>
      </c>
      <c r="O51" s="42">
        <f t="shared" si="14"/>
        <v>37.536690872155575</v>
      </c>
      <c r="P51" s="42">
        <f t="shared" si="14"/>
        <v>38.287424689598694</v>
      </c>
      <c r="Q51" s="42">
        <f t="shared" si="14"/>
        <v>39.053173183390669</v>
      </c>
      <c r="R51" s="42">
        <f t="shared" si="14"/>
        <v>39.834236647058489</v>
      </c>
      <c r="S51" s="42">
        <f t="shared" si="14"/>
        <v>40.630921379999663</v>
      </c>
      <c r="T51" s="42">
        <f t="shared" si="14"/>
        <v>41.443539807599656</v>
      </c>
      <c r="U51" s="42">
        <f t="shared" si="14"/>
        <v>42.272410603751652</v>
      </c>
      <c r="V51" s="42">
        <f t="shared" si="14"/>
        <v>43.117858815826693</v>
      </c>
      <c r="W51" s="42">
        <f t="shared" si="14"/>
        <v>43.980215992143222</v>
      </c>
      <c r="X51" s="42">
        <f t="shared" si="14"/>
        <v>44.859820311986084</v>
      </c>
      <c r="Y51" s="42">
        <f t="shared" si="14"/>
        <v>45.757016718225813</v>
      </c>
      <c r="Z51" s="42">
        <f t="shared" si="14"/>
        <v>46.672157052590322</v>
      </c>
      <c r="AA51" s="42">
        <f t="shared" si="14"/>
        <v>31.317446010282929</v>
      </c>
      <c r="AB51" s="42">
        <f t="shared" si="14"/>
        <v>18.91327158380123</v>
      </c>
      <c r="AC51" s="42">
        <f t="shared" si="14"/>
        <v>9.5186445054617348</v>
      </c>
      <c r="AD51" s="42">
        <f t="shared" si="14"/>
        <v>3.1937557222272899</v>
      </c>
      <c r="AE51" s="42">
        <f t="shared" si="14"/>
        <v>-4.1211478674085808E-15</v>
      </c>
      <c r="AF51" s="42">
        <f t="shared" si="14"/>
        <v>-4.1211478674085808E-15</v>
      </c>
      <c r="AG51" s="42">
        <f t="shared" si="14"/>
        <v>-4.1211478674085808E-15</v>
      </c>
      <c r="AH51" s="42">
        <f t="shared" si="14"/>
        <v>-4.1211478674085808E-15</v>
      </c>
      <c r="AI51" s="42">
        <f t="shared" si="14"/>
        <v>-4.1211478674085808E-15</v>
      </c>
      <c r="AJ51" s="42">
        <f t="shared" si="14"/>
        <v>-4.1211478674085808E-15</v>
      </c>
      <c r="AK51" s="42">
        <f t="shared" si="14"/>
        <v>-4.1211478674085808E-15</v>
      </c>
      <c r="AL51" s="42">
        <f t="shared" si="14"/>
        <v>-4.1211478674085808E-15</v>
      </c>
      <c r="AM51" s="42">
        <f t="shared" si="14"/>
        <v>-4.1211478674085808E-15</v>
      </c>
      <c r="AN51" s="42">
        <f t="shared" si="14"/>
        <v>-4.1211478674085808E-15</v>
      </c>
      <c r="AO51" s="42">
        <f t="shared" si="14"/>
        <v>-4.1211478674085808E-15</v>
      </c>
    </row>
    <row r="52" spans="3:41" x14ac:dyDescent="0.3">
      <c r="D52" s="112" t="s">
        <v>128</v>
      </c>
      <c r="E52" s="106">
        <f t="shared" si="10"/>
        <v>-884.42546453749753</v>
      </c>
      <c r="F52" s="114">
        <f>(F47-F8)*($H$14-1)</f>
        <v>-61.549224489795904</v>
      </c>
      <c r="G52" s="114">
        <f t="shared" ref="G52:AO52" si="15">(G47-G8)*($H$14-1)</f>
        <v>-64.388380408163258</v>
      </c>
      <c r="H52" s="114">
        <f t="shared" si="15"/>
        <v>-67.364728016326509</v>
      </c>
      <c r="I52" s="114">
        <f t="shared" si="15"/>
        <v>-70.485031844897946</v>
      </c>
      <c r="J52" s="114">
        <f t="shared" si="15"/>
        <v>-73.756392163265289</v>
      </c>
      <c r="K52" s="114">
        <f t="shared" si="15"/>
        <v>-75.231520006530602</v>
      </c>
      <c r="L52" s="114">
        <f t="shared" si="15"/>
        <v>-76.73615040666121</v>
      </c>
      <c r="M52" s="114">
        <f t="shared" si="15"/>
        <v>-78.270873414794437</v>
      </c>
      <c r="N52" s="114">
        <f t="shared" si="15"/>
        <v>-79.836290883090328</v>
      </c>
      <c r="O52" s="114">
        <f t="shared" si="15"/>
        <v>-81.433016700752148</v>
      </c>
      <c r="P52" s="114">
        <f t="shared" si="15"/>
        <v>-83.061677034767186</v>
      </c>
      <c r="Q52" s="114">
        <f t="shared" si="15"/>
        <v>-84.722910575462535</v>
      </c>
      <c r="R52" s="114">
        <f t="shared" si="15"/>
        <v>-86.417368786971792</v>
      </c>
      <c r="S52" s="114">
        <f t="shared" si="15"/>
        <v>-88.145716162711224</v>
      </c>
      <c r="T52" s="114">
        <f t="shared" si="15"/>
        <v>-89.908630485965446</v>
      </c>
      <c r="U52" s="114">
        <f t="shared" si="15"/>
        <v>-91.706803095684748</v>
      </c>
      <c r="V52" s="114">
        <f t="shared" si="15"/>
        <v>-93.540939157598444</v>
      </c>
      <c r="W52" s="114">
        <f t="shared" si="15"/>
        <v>-95.411757940750405</v>
      </c>
      <c r="X52" s="114">
        <f t="shared" si="15"/>
        <v>-97.319993099565423</v>
      </c>
      <c r="Y52" s="114">
        <f t="shared" si="15"/>
        <v>-99.266392961556747</v>
      </c>
      <c r="Z52" s="114">
        <f t="shared" si="15"/>
        <v>0</v>
      </c>
      <c r="AA52" s="114">
        <f t="shared" si="15"/>
        <v>0</v>
      </c>
      <c r="AB52" s="114">
        <f t="shared" si="15"/>
        <v>0</v>
      </c>
      <c r="AC52" s="114">
        <f t="shared" si="15"/>
        <v>0</v>
      </c>
      <c r="AD52" s="114">
        <f t="shared" si="15"/>
        <v>0</v>
      </c>
      <c r="AE52" s="114">
        <f t="shared" si="15"/>
        <v>0</v>
      </c>
      <c r="AF52" s="114">
        <f t="shared" si="15"/>
        <v>0</v>
      </c>
      <c r="AG52" s="114">
        <f t="shared" si="15"/>
        <v>0</v>
      </c>
      <c r="AH52" s="114">
        <f t="shared" si="15"/>
        <v>0</v>
      </c>
      <c r="AI52" s="114">
        <f t="shared" si="15"/>
        <v>0</v>
      </c>
      <c r="AJ52" s="114">
        <f t="shared" si="15"/>
        <v>0</v>
      </c>
      <c r="AK52" s="114">
        <f t="shared" si="15"/>
        <v>0</v>
      </c>
      <c r="AL52" s="114">
        <f t="shared" si="15"/>
        <v>0</v>
      </c>
      <c r="AM52" s="114">
        <f t="shared" si="15"/>
        <v>0</v>
      </c>
      <c r="AN52" s="114">
        <f t="shared" si="15"/>
        <v>0</v>
      </c>
      <c r="AO52" s="114">
        <f t="shared" si="15"/>
        <v>0</v>
      </c>
    </row>
    <row r="53" spans="3:41" x14ac:dyDescent="0.3">
      <c r="D53" s="112" t="s">
        <v>129</v>
      </c>
      <c r="E53" s="106">
        <f t="shared" si="10"/>
        <v>725.88246502027766</v>
      </c>
      <c r="F53" s="114">
        <f>F48*($H$14-1)</f>
        <v>0</v>
      </c>
      <c r="G53" s="114">
        <f t="shared" ref="G53:AO53" si="16">G48*($H$14-1)</f>
        <v>12.309844897959181</v>
      </c>
      <c r="H53" s="114">
        <f t="shared" si="16"/>
        <v>25.187520979591831</v>
      </c>
      <c r="I53" s="114">
        <f t="shared" si="16"/>
        <v>38.660466582857133</v>
      </c>
      <c r="J53" s="114">
        <f t="shared" si="16"/>
        <v>52.757472951836725</v>
      </c>
      <c r="K53" s="114">
        <f t="shared" si="16"/>
        <v>67.508751384489784</v>
      </c>
      <c r="L53" s="114">
        <f t="shared" si="16"/>
        <v>70.245210487836729</v>
      </c>
      <c r="M53" s="114">
        <f t="shared" si="16"/>
        <v>72.714764487536314</v>
      </c>
      <c r="N53" s="114">
        <f t="shared" si="16"/>
        <v>74.895993567229908</v>
      </c>
      <c r="O53" s="114">
        <f t="shared" si="16"/>
        <v>76.766245374868376</v>
      </c>
      <c r="P53" s="114">
        <f t="shared" si="16"/>
        <v>78.301570282365745</v>
      </c>
      <c r="Q53" s="114">
        <f t="shared" si="16"/>
        <v>79.867601688013053</v>
      </c>
      <c r="R53" s="114">
        <f t="shared" si="16"/>
        <v>81.464953721773327</v>
      </c>
      <c r="S53" s="114">
        <f t="shared" si="16"/>
        <v>83.094252796208806</v>
      </c>
      <c r="T53" s="114">
        <f t="shared" si="16"/>
        <v>84.756137852132966</v>
      </c>
      <c r="U53" s="114">
        <f t="shared" si="16"/>
        <v>86.451260609175634</v>
      </c>
      <c r="V53" s="114">
        <f t="shared" si="16"/>
        <v>88.180285821359149</v>
      </c>
      <c r="W53" s="114">
        <f t="shared" si="16"/>
        <v>89.943891537786342</v>
      </c>
      <c r="X53" s="114">
        <f t="shared" si="16"/>
        <v>91.742769368542056</v>
      </c>
      <c r="Y53" s="114">
        <f t="shared" si="16"/>
        <v>93.577624755912893</v>
      </c>
      <c r="Z53" s="114">
        <f t="shared" si="16"/>
        <v>95.449177251031159</v>
      </c>
      <c r="AA53" s="114">
        <f t="shared" si="16"/>
        <v>77.107816631894195</v>
      </c>
      <c r="AB53" s="114">
        <f t="shared" si="16"/>
        <v>58.399628800374515</v>
      </c>
      <c r="AC53" s="114">
        <f t="shared" si="16"/>
        <v>39.317277212224433</v>
      </c>
      <c r="AD53" s="114">
        <f t="shared" si="16"/>
        <v>19.853278592311352</v>
      </c>
      <c r="AE53" s="114">
        <f t="shared" si="16"/>
        <v>0</v>
      </c>
      <c r="AF53" s="114">
        <f t="shared" si="16"/>
        <v>0</v>
      </c>
      <c r="AG53" s="114">
        <f t="shared" si="16"/>
        <v>0</v>
      </c>
      <c r="AH53" s="114">
        <f t="shared" si="16"/>
        <v>0</v>
      </c>
      <c r="AI53" s="114">
        <f t="shared" si="16"/>
        <v>0</v>
      </c>
      <c r="AJ53" s="114">
        <f t="shared" si="16"/>
        <v>0</v>
      </c>
      <c r="AK53" s="114">
        <f t="shared" si="16"/>
        <v>0</v>
      </c>
      <c r="AL53" s="114">
        <f t="shared" si="16"/>
        <v>0</v>
      </c>
      <c r="AM53" s="114">
        <f t="shared" si="16"/>
        <v>0</v>
      </c>
      <c r="AN53" s="114">
        <f t="shared" si="16"/>
        <v>0</v>
      </c>
      <c r="AO53" s="114">
        <f t="shared" si="16"/>
        <v>0</v>
      </c>
    </row>
    <row r="54" spans="3:41" x14ac:dyDescent="0.3">
      <c r="D54" s="108" t="s">
        <v>127</v>
      </c>
      <c r="E54" s="109">
        <f t="shared" si="10"/>
        <v>73.718037146654964</v>
      </c>
      <c r="F54" s="110">
        <f>F50*($H$14-1)</f>
        <v>0</v>
      </c>
      <c r="G54" s="110">
        <f t="shared" ref="G54:AO54" si="17">G50*($H$14-1)</f>
        <v>1.9941948734693871</v>
      </c>
      <c r="H54" s="110">
        <f t="shared" si="17"/>
        <v>3.681539423999999</v>
      </c>
      <c r="I54" s="110">
        <f t="shared" si="17"/>
        <v>5.048080931990202</v>
      </c>
      <c r="J54" s="110">
        <f t="shared" si="17"/>
        <v>6.0791968464803254</v>
      </c>
      <c r="K54" s="110">
        <f t="shared" si="17"/>
        <v>6.7595618289306101</v>
      </c>
      <c r="L54" s="110">
        <f t="shared" si="17"/>
        <v>7.0097795322847318</v>
      </c>
      <c r="M54" s="110">
        <f t="shared" si="17"/>
        <v>7.2200859856546451</v>
      </c>
      <c r="N54" s="110">
        <f t="shared" si="17"/>
        <v>7.4001039148978069</v>
      </c>
      <c r="O54" s="110">
        <f t="shared" si="17"/>
        <v>7.5601695479316842</v>
      </c>
      <c r="P54" s="110">
        <f t="shared" si="17"/>
        <v>7.7113729388903201</v>
      </c>
      <c r="Q54" s="110">
        <f t="shared" si="17"/>
        <v>7.8656003976681257</v>
      </c>
      <c r="R54" s="110">
        <f t="shared" si="17"/>
        <v>8.02291240562149</v>
      </c>
      <c r="S54" s="110">
        <f t="shared" si="17"/>
        <v>8.1833706537339204</v>
      </c>
      <c r="T54" s="110">
        <f t="shared" si="17"/>
        <v>8.3470380668085991</v>
      </c>
      <c r="U54" s="110">
        <f t="shared" si="17"/>
        <v>8.5139788281447721</v>
      </c>
      <c r="V54" s="110">
        <f t="shared" si="17"/>
        <v>8.6842584047076681</v>
      </c>
      <c r="W54" s="110">
        <f t="shared" si="17"/>
        <v>8.8579435728018208</v>
      </c>
      <c r="X54" s="110">
        <f t="shared" si="17"/>
        <v>9.0351024442578574</v>
      </c>
      <c r="Y54" s="110">
        <f t="shared" si="17"/>
        <v>9.2158044931430148</v>
      </c>
      <c r="Z54" s="110">
        <f t="shared" si="17"/>
        <v>9.4001205830058741</v>
      </c>
      <c r="AA54" s="110">
        <f t="shared" si="17"/>
        <v>6.3075672400724656</v>
      </c>
      <c r="AB54" s="110">
        <f t="shared" si="17"/>
        <v>3.8092739811990928</v>
      </c>
      <c r="AC54" s="110">
        <f t="shared" si="17"/>
        <v>1.9171260080669583</v>
      </c>
      <c r="AD54" s="110">
        <f t="shared" si="17"/>
        <v>0.64324622639088691</v>
      </c>
      <c r="AE54" s="110">
        <f t="shared" si="17"/>
        <v>-8.3002992234506379E-16</v>
      </c>
      <c r="AF54" s="110">
        <f t="shared" si="17"/>
        <v>-8.3002992234506379E-16</v>
      </c>
      <c r="AG54" s="110">
        <f t="shared" si="17"/>
        <v>-8.3002992234506379E-16</v>
      </c>
      <c r="AH54" s="110">
        <f t="shared" si="17"/>
        <v>-8.3002992234506379E-16</v>
      </c>
      <c r="AI54" s="110">
        <f t="shared" si="17"/>
        <v>-8.3002992234506379E-16</v>
      </c>
      <c r="AJ54" s="110">
        <f t="shared" si="17"/>
        <v>-8.3002992234506379E-16</v>
      </c>
      <c r="AK54" s="110">
        <f t="shared" si="17"/>
        <v>-8.3002992234506379E-16</v>
      </c>
      <c r="AL54" s="110">
        <f t="shared" si="17"/>
        <v>-8.3002992234506379E-16</v>
      </c>
      <c r="AM54" s="110">
        <f t="shared" si="17"/>
        <v>-8.3002992234506379E-16</v>
      </c>
      <c r="AN54" s="110">
        <f t="shared" si="17"/>
        <v>-8.3002992234506379E-16</v>
      </c>
      <c r="AO54" s="110">
        <f t="shared" si="17"/>
        <v>-8.3002992234506379E-16</v>
      </c>
    </row>
    <row r="55" spans="3:41" x14ac:dyDescent="0.3">
      <c r="D55" s="45" t="s">
        <v>130</v>
      </c>
      <c r="E55" s="50">
        <f>NPV($E$15,F55:AO55)*(1+$E$15)</f>
        <v>-84.824962370565018</v>
      </c>
      <c r="F55" s="55">
        <f t="shared" ref="F55:AO55" si="18">(-F21+F48+F50)*($H$14-1)</f>
        <v>-61.549224489795904</v>
      </c>
      <c r="G55" s="55">
        <f t="shared" si="18"/>
        <v>-50.084340636734709</v>
      </c>
      <c r="H55" s="55">
        <f t="shared" si="18"/>
        <v>-38.495667612734685</v>
      </c>
      <c r="I55" s="55">
        <f t="shared" si="18"/>
        <v>-26.776484330050618</v>
      </c>
      <c r="J55" s="55">
        <f t="shared" si="18"/>
        <v>-14.91972236494825</v>
      </c>
      <c r="K55" s="55">
        <f t="shared" si="18"/>
        <v>-0.96320679311020363</v>
      </c>
      <c r="L55" s="55">
        <f t="shared" si="18"/>
        <v>0.51883961346025198</v>
      </c>
      <c r="M55" s="55">
        <f t="shared" si="18"/>
        <v>1.6639770583965268</v>
      </c>
      <c r="N55" s="55">
        <f t="shared" si="18"/>
        <v>2.459806599037385</v>
      </c>
      <c r="O55" s="55">
        <f t="shared" si="18"/>
        <v>2.8933982220479182</v>
      </c>
      <c r="P55" s="55">
        <f t="shared" si="18"/>
        <v>2.9512661864888772</v>
      </c>
      <c r="Q55" s="55">
        <f t="shared" si="18"/>
        <v>3.0102915102186469</v>
      </c>
      <c r="R55" s="55">
        <f t="shared" si="18"/>
        <v>3.0704973404230222</v>
      </c>
      <c r="S55" s="55">
        <f t="shared" si="18"/>
        <v>3.1319072872315061</v>
      </c>
      <c r="T55" s="55">
        <f t="shared" si="18"/>
        <v>3.19454543297612</v>
      </c>
      <c r="U55" s="55">
        <f t="shared" si="18"/>
        <v>3.2584363416356501</v>
      </c>
      <c r="V55" s="55">
        <f t="shared" si="18"/>
        <v>3.3236050684683702</v>
      </c>
      <c r="W55" s="55">
        <f t="shared" si="18"/>
        <v>3.3900771698377494</v>
      </c>
      <c r="X55" s="55">
        <f t="shared" si="18"/>
        <v>3.4578787132344946</v>
      </c>
      <c r="Y55" s="55">
        <f t="shared" si="18"/>
        <v>3.5270362874991514</v>
      </c>
      <c r="Z55" s="55">
        <f t="shared" si="18"/>
        <v>104.84929783403705</v>
      </c>
      <c r="AA55" s="55">
        <f t="shared" si="18"/>
        <v>83.415383871966668</v>
      </c>
      <c r="AB55" s="55">
        <f t="shared" si="18"/>
        <v>62.208902781573606</v>
      </c>
      <c r="AC55" s="55">
        <f t="shared" si="18"/>
        <v>41.234403220291391</v>
      </c>
      <c r="AD55" s="55">
        <f t="shared" si="18"/>
        <v>20.496524818702238</v>
      </c>
      <c r="AE55" s="55">
        <f t="shared" si="18"/>
        <v>-8.3002992234506379E-16</v>
      </c>
      <c r="AF55" s="55">
        <f t="shared" si="18"/>
        <v>-8.3002992234506379E-16</v>
      </c>
      <c r="AG55" s="55">
        <f t="shared" si="18"/>
        <v>-8.3002992234506379E-16</v>
      </c>
      <c r="AH55" s="55">
        <f t="shared" si="18"/>
        <v>-8.3002992234506379E-16</v>
      </c>
      <c r="AI55" s="55">
        <f t="shared" si="18"/>
        <v>-8.3002992234506379E-16</v>
      </c>
      <c r="AJ55" s="55">
        <f t="shared" si="18"/>
        <v>-8.3002992234506379E-16</v>
      </c>
      <c r="AK55" s="55">
        <f t="shared" si="18"/>
        <v>-8.3002992234506379E-16</v>
      </c>
      <c r="AL55" s="55">
        <f t="shared" si="18"/>
        <v>-8.3002992234506379E-16</v>
      </c>
      <c r="AM55" s="55">
        <f t="shared" si="18"/>
        <v>-8.3002992234506379E-16</v>
      </c>
      <c r="AN55" s="55">
        <f t="shared" si="18"/>
        <v>-8.3002992234506379E-16</v>
      </c>
      <c r="AO55" s="55">
        <f t="shared" si="18"/>
        <v>-8.3002992234506379E-16</v>
      </c>
    </row>
    <row r="56" spans="3:41" x14ac:dyDescent="0.3">
      <c r="D56" s="122" t="s">
        <v>49</v>
      </c>
      <c r="E56" s="120">
        <f t="shared" si="10"/>
        <v>2294.4861191056516</v>
      </c>
      <c r="F56" s="121">
        <f t="shared" ref="F56" si="19">SUM(F48,F51,F47,F55)</f>
        <v>-61.549224489795904</v>
      </c>
      <c r="G56" s="121">
        <f>SUM(G48,G51,G47,G55)</f>
        <v>-6.0406446367347115</v>
      </c>
      <c r="H56" s="121">
        <f t="shared" ref="H56:AO56" si="20">SUM(H48,H51,H47,H55)</f>
        <v>49.643122307265308</v>
      </c>
      <c r="I56" s="121">
        <f t="shared" si="20"/>
        <v>105.51562390834935</v>
      </c>
      <c r="J56" s="121">
        <f t="shared" si="20"/>
        <v>161.59118171617172</v>
      </c>
      <c r="K56" s="121">
        <f t="shared" si="20"/>
        <v>219.83967303888977</v>
      </c>
      <c r="L56" s="121">
        <f t="shared" si="20"/>
        <v>230.15386686930023</v>
      </c>
      <c r="M56" s="121">
        <f t="shared" si="20"/>
        <v>239.19270604449574</v>
      </c>
      <c r="N56" s="121">
        <f t="shared" si="20"/>
        <v>246.93215934794335</v>
      </c>
      <c r="O56" s="121">
        <f t="shared" si="20"/>
        <v>253.34778853015919</v>
      </c>
      <c r="P56" s="121">
        <f t="shared" si="20"/>
        <v>258.41474430076238</v>
      </c>
      <c r="Q56" s="121">
        <f t="shared" si="20"/>
        <v>263.58303918677757</v>
      </c>
      <c r="R56" s="121">
        <f t="shared" si="20"/>
        <v>268.8546999705132</v>
      </c>
      <c r="S56" s="121">
        <f t="shared" si="20"/>
        <v>274.23179396992356</v>
      </c>
      <c r="T56" s="121">
        <f t="shared" si="20"/>
        <v>279.71642984932197</v>
      </c>
      <c r="U56" s="121">
        <f t="shared" si="20"/>
        <v>285.31075844630845</v>
      </c>
      <c r="V56" s="121">
        <f t="shared" si="20"/>
        <v>291.01697361523463</v>
      </c>
      <c r="W56" s="121">
        <f t="shared" si="20"/>
        <v>296.83731308753931</v>
      </c>
      <c r="X56" s="121">
        <f t="shared" si="20"/>
        <v>302.7740593492901</v>
      </c>
      <c r="Y56" s="121">
        <f t="shared" si="20"/>
        <v>308.82954053627583</v>
      </c>
      <c r="Z56" s="121">
        <f t="shared" si="20"/>
        <v>416.25785216778928</v>
      </c>
      <c r="AA56" s="121">
        <f t="shared" si="20"/>
        <v>328.59790620089962</v>
      </c>
      <c r="AB56" s="121">
        <f t="shared" si="20"/>
        <v>243.09850330226266</v>
      </c>
      <c r="AC56" s="121">
        <f t="shared" si="20"/>
        <v>159.80285433324354</v>
      </c>
      <c r="AD56" s="121">
        <f t="shared" si="20"/>
        <v>78.755034372434594</v>
      </c>
      <c r="AE56" s="121">
        <f t="shared" si="20"/>
        <v>-4.9511777897536448E-15</v>
      </c>
      <c r="AF56" s="121">
        <f t="shared" si="20"/>
        <v>-4.9511777897536448E-15</v>
      </c>
      <c r="AG56" s="121">
        <f t="shared" si="20"/>
        <v>-4.9511777897536448E-15</v>
      </c>
      <c r="AH56" s="121">
        <f t="shared" si="20"/>
        <v>-4.9511777897536448E-15</v>
      </c>
      <c r="AI56" s="121">
        <f t="shared" si="20"/>
        <v>-4.9511777897536448E-15</v>
      </c>
      <c r="AJ56" s="121">
        <f t="shared" si="20"/>
        <v>-4.9511777897536448E-15</v>
      </c>
      <c r="AK56" s="121">
        <f t="shared" si="20"/>
        <v>-4.9511777897536448E-15</v>
      </c>
      <c r="AL56" s="121">
        <f t="shared" si="20"/>
        <v>-4.9511777897536448E-15</v>
      </c>
      <c r="AM56" s="121">
        <f t="shared" si="20"/>
        <v>-4.9511777897536448E-15</v>
      </c>
      <c r="AN56" s="121">
        <f t="shared" si="20"/>
        <v>-4.9511777897536448E-15</v>
      </c>
      <c r="AO56" s="121">
        <f t="shared" si="20"/>
        <v>-4.9511777897536448E-15</v>
      </c>
    </row>
    <row r="57" spans="3:41" x14ac:dyDescent="0.3">
      <c r="E57" s="48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</row>
    <row r="58" spans="3:41" x14ac:dyDescent="0.3">
      <c r="D58" s="34" t="s">
        <v>108</v>
      </c>
      <c r="E58" s="48">
        <f t="shared" si="10"/>
        <v>-158.54299951721967</v>
      </c>
      <c r="F58" s="49">
        <f t="shared" ref="F58:AO58" si="21">-F8+F56</f>
        <v>-232.26122448979589</v>
      </c>
      <c r="G58" s="49">
        <f t="shared" si="21"/>
        <v>-184.62728463673471</v>
      </c>
      <c r="H58" s="49">
        <f t="shared" si="21"/>
        <v>-137.19867049273466</v>
      </c>
      <c r="I58" s="49">
        <f t="shared" si="21"/>
        <v>-89.980596491650644</v>
      </c>
      <c r="J58" s="49">
        <f t="shared" si="21"/>
        <v>-42.978434283828278</v>
      </c>
      <c r="K58" s="49">
        <f t="shared" si="21"/>
        <v>11.178664718889792</v>
      </c>
      <c r="L58" s="49">
        <f t="shared" si="21"/>
        <v>17.319638382900251</v>
      </c>
      <c r="M58" s="49">
        <f t="shared" si="21"/>
        <v>22.101792988367748</v>
      </c>
      <c r="N58" s="49">
        <f t="shared" si="21"/>
        <v>25.499428030692798</v>
      </c>
      <c r="O58" s="49">
        <f t="shared" si="21"/>
        <v>27.486402586563599</v>
      </c>
      <c r="P58" s="49">
        <f t="shared" si="21"/>
        <v>28.036130638294878</v>
      </c>
      <c r="Q58" s="49">
        <f t="shared" si="21"/>
        <v>28.596853251060708</v>
      </c>
      <c r="R58" s="49">
        <f t="shared" si="21"/>
        <v>29.168790316081981</v>
      </c>
      <c r="S58" s="49">
        <f t="shared" si="21"/>
        <v>29.752166122403736</v>
      </c>
      <c r="T58" s="49">
        <f t="shared" si="21"/>
        <v>30.347209444851728</v>
      </c>
      <c r="U58" s="49">
        <f t="shared" si="21"/>
        <v>30.954153633748831</v>
      </c>
      <c r="V58" s="49">
        <f t="shared" si="21"/>
        <v>31.573236706423813</v>
      </c>
      <c r="W58" s="49">
        <f t="shared" si="21"/>
        <v>32.204701440552299</v>
      </c>
      <c r="X58" s="49">
        <f t="shared" si="21"/>
        <v>32.848795469363324</v>
      </c>
      <c r="Y58" s="49">
        <f t="shared" si="21"/>
        <v>33.505771378750467</v>
      </c>
      <c r="Z58" s="49">
        <f t="shared" si="21"/>
        <v>416.25785216778928</v>
      </c>
      <c r="AA58" s="49">
        <f t="shared" si="21"/>
        <v>328.59790620089962</v>
      </c>
      <c r="AB58" s="49">
        <f t="shared" si="21"/>
        <v>243.09850330226266</v>
      </c>
      <c r="AC58" s="49">
        <f t="shared" si="21"/>
        <v>159.80285433324354</v>
      </c>
      <c r="AD58" s="49">
        <f t="shared" si="21"/>
        <v>78.755034372434594</v>
      </c>
      <c r="AE58" s="49">
        <f t="shared" si="21"/>
        <v>-4.9511777897536448E-15</v>
      </c>
      <c r="AF58" s="49">
        <f t="shared" si="21"/>
        <v>-4.9511777897536448E-15</v>
      </c>
      <c r="AG58" s="49">
        <f t="shared" si="21"/>
        <v>-4.9511777897536448E-15</v>
      </c>
      <c r="AH58" s="49">
        <f t="shared" si="21"/>
        <v>-4.9511777897536448E-15</v>
      </c>
      <c r="AI58" s="49">
        <f t="shared" si="21"/>
        <v>-4.9511777897536448E-15</v>
      </c>
      <c r="AJ58" s="49">
        <f t="shared" si="21"/>
        <v>-4.9511777897536448E-15</v>
      </c>
      <c r="AK58" s="49">
        <f t="shared" si="21"/>
        <v>-4.9511777897536448E-15</v>
      </c>
      <c r="AL58" s="49">
        <f t="shared" si="21"/>
        <v>-4.9511777897536448E-15</v>
      </c>
      <c r="AM58" s="49">
        <f t="shared" si="21"/>
        <v>-4.9511777897536448E-15</v>
      </c>
      <c r="AN58" s="49">
        <f t="shared" si="21"/>
        <v>-4.9511777897536448E-15</v>
      </c>
      <c r="AO58" s="49">
        <f t="shared" si="21"/>
        <v>-4.9511777897536448E-15</v>
      </c>
    </row>
    <row r="59" spans="3:41" x14ac:dyDescent="0.3">
      <c r="C59" s="34"/>
      <c r="D59" s="34" t="s">
        <v>50</v>
      </c>
      <c r="F59" s="49">
        <f>F22</f>
        <v>170.71199999999999</v>
      </c>
      <c r="G59" s="49">
        <f t="shared" ref="G59:AO59" si="22">G22</f>
        <v>315.15623999999997</v>
      </c>
      <c r="H59" s="49">
        <f t="shared" si="22"/>
        <v>432.1383047999999</v>
      </c>
      <c r="I59" s="49">
        <f t="shared" si="22"/>
        <v>520.40643863999992</v>
      </c>
      <c r="J59" s="49">
        <f t="shared" si="22"/>
        <v>578.6487239999999</v>
      </c>
      <c r="K59" s="49">
        <f t="shared" si="22"/>
        <v>600.06847847999984</v>
      </c>
      <c r="L59" s="49">
        <f t="shared" si="22"/>
        <v>618.07165146239981</v>
      </c>
      <c r="M59" s="49">
        <f t="shared" si="22"/>
        <v>633.48199131724778</v>
      </c>
      <c r="N59" s="49">
        <f t="shared" si="22"/>
        <v>647.18432538199272</v>
      </c>
      <c r="O59" s="49">
        <f t="shared" si="22"/>
        <v>660.1280118896326</v>
      </c>
      <c r="P59" s="49">
        <f t="shared" si="22"/>
        <v>673.33057212742528</v>
      </c>
      <c r="Q59" s="49">
        <f t="shared" si="22"/>
        <v>686.79718356997387</v>
      </c>
      <c r="R59" s="49">
        <f t="shared" si="22"/>
        <v>700.53312724137345</v>
      </c>
      <c r="S59" s="49">
        <f t="shared" si="22"/>
        <v>714.54378978620093</v>
      </c>
      <c r="T59" s="49">
        <f t="shared" si="22"/>
        <v>728.83466558192504</v>
      </c>
      <c r="U59" s="49">
        <f t="shared" si="22"/>
        <v>743.4113588935636</v>
      </c>
      <c r="V59" s="49">
        <f t="shared" si="22"/>
        <v>758.27958607143489</v>
      </c>
      <c r="W59" s="49">
        <f t="shared" si="22"/>
        <v>773.44517779286355</v>
      </c>
      <c r="X59" s="49">
        <f t="shared" si="22"/>
        <v>788.91408134872086</v>
      </c>
      <c r="Y59" s="49">
        <f t="shared" si="22"/>
        <v>804.69236297569523</v>
      </c>
      <c r="Z59" s="49">
        <f t="shared" si="22"/>
        <v>539.95596569453323</v>
      </c>
      <c r="AA59" s="49">
        <f t="shared" si="22"/>
        <v>326.09088937588325</v>
      </c>
      <c r="AB59" s="49">
        <f t="shared" si="22"/>
        <v>164.11456043899543</v>
      </c>
      <c r="AC59" s="49">
        <f t="shared" si="22"/>
        <v>55.064753831505001</v>
      </c>
      <c r="AD59" s="49">
        <f t="shared" si="22"/>
        <v>-7.1054273576010019E-14</v>
      </c>
      <c r="AE59" s="49">
        <f t="shared" si="22"/>
        <v>-7.1054273576010019E-14</v>
      </c>
      <c r="AF59" s="49">
        <f t="shared" si="22"/>
        <v>-7.1054273576010019E-14</v>
      </c>
      <c r="AG59" s="49">
        <f t="shared" si="22"/>
        <v>-7.1054273576010019E-14</v>
      </c>
      <c r="AH59" s="49">
        <f t="shared" si="22"/>
        <v>-7.1054273576010019E-14</v>
      </c>
      <c r="AI59" s="49">
        <f t="shared" si="22"/>
        <v>-7.1054273576010019E-14</v>
      </c>
      <c r="AJ59" s="49">
        <f t="shared" si="22"/>
        <v>-7.1054273576010019E-14</v>
      </c>
      <c r="AK59" s="49">
        <f t="shared" si="22"/>
        <v>-7.1054273576010019E-14</v>
      </c>
      <c r="AL59" s="49">
        <f t="shared" si="22"/>
        <v>-7.1054273576010019E-14</v>
      </c>
      <c r="AM59" s="49">
        <f t="shared" si="22"/>
        <v>-7.1054273576010019E-14</v>
      </c>
      <c r="AN59" s="49">
        <f t="shared" si="22"/>
        <v>-7.1054273576010019E-14</v>
      </c>
      <c r="AO59" s="49">
        <f t="shared" si="22"/>
        <v>-7.1054273576010019E-14</v>
      </c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  <row r="65" spans="5:41" x14ac:dyDescent="0.3"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</row>
    <row r="66" spans="5:41" x14ac:dyDescent="0.3"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</row>
    <row r="67" spans="5:41" x14ac:dyDescent="0.3"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DEB13-A2B8-454C-9E05-96C73AE4081F}">
  <dimension ref="A1:AO67"/>
  <sheetViews>
    <sheetView workbookViewId="0">
      <selection activeCell="A3" sqref="A3"/>
    </sheetView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1" width="8.88671875" style="34" bestFit="1" customWidth="1"/>
    <col min="12" max="12" width="9.44140625" style="34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112</v>
      </c>
      <c r="D1" s="40"/>
    </row>
    <row r="2" spans="1:41" x14ac:dyDescent="0.3">
      <c r="A2" s="40" t="s">
        <v>132</v>
      </c>
      <c r="D2" s="40"/>
    </row>
    <row r="3" spans="1:41" x14ac:dyDescent="0.3">
      <c r="D3" s="59" t="s">
        <v>131</v>
      </c>
      <c r="E3" s="58" t="s">
        <v>82</v>
      </c>
      <c r="F3" s="57"/>
      <c r="G3" s="132" t="s">
        <v>40</v>
      </c>
      <c r="H3" s="57"/>
      <c r="I3" s="72" t="s">
        <v>83</v>
      </c>
      <c r="J3" s="82"/>
      <c r="K3" s="57"/>
      <c r="L3" s="87" t="s">
        <v>46</v>
      </c>
      <c r="M3" s="57"/>
      <c r="N3" s="102" t="s">
        <v>0</v>
      </c>
      <c r="O3" s="133">
        <v>1.2</v>
      </c>
      <c r="P3" s="103" t="s">
        <v>111</v>
      </c>
    </row>
    <row r="4" spans="1:41" x14ac:dyDescent="0.3">
      <c r="A4" s="40"/>
      <c r="E4" s="58" t="s">
        <v>39</v>
      </c>
      <c r="F4" s="57"/>
      <c r="G4" s="132">
        <v>20</v>
      </c>
      <c r="H4" s="57" t="s">
        <v>36</v>
      </c>
      <c r="I4" s="72" t="s">
        <v>45</v>
      </c>
      <c r="J4" s="82"/>
      <c r="K4" s="57"/>
      <c r="L4" s="132">
        <v>16</v>
      </c>
      <c r="M4" s="57" t="s">
        <v>36</v>
      </c>
    </row>
    <row r="5" spans="1:41" x14ac:dyDescent="0.3">
      <c r="D5" s="40"/>
    </row>
    <row r="6" spans="1:41" x14ac:dyDescent="0.3">
      <c r="B6" s="41" t="s">
        <v>37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85</v>
      </c>
      <c r="F8" s="42">
        <f>'Am20-10yr'!F8*$O$3</f>
        <v>170.71199999999999</v>
      </c>
      <c r="G8" s="42">
        <f>'Am20-10yr'!G8*$O$3</f>
        <v>178.58664000000002</v>
      </c>
      <c r="H8" s="42">
        <f>'Am20-10yr'!H8*$O$3</f>
        <v>186.84179279999998</v>
      </c>
      <c r="I8" s="42">
        <f>'Am20-10yr'!I8*$O$3</f>
        <v>195.4962204</v>
      </c>
      <c r="J8" s="42">
        <f>'Am20-10yr'!J8*$O$3</f>
        <v>204.569616</v>
      </c>
      <c r="K8" s="42">
        <f>'Am20-10yr'!K8*$O$3</f>
        <v>208.66100831999998</v>
      </c>
      <c r="L8" s="42">
        <f>'Am20-10yr'!L8*$O$3</f>
        <v>212.83422848639998</v>
      </c>
      <c r="M8" s="42">
        <f>'Am20-10yr'!M8*$O$3</f>
        <v>217.09091305612799</v>
      </c>
      <c r="N8" s="42">
        <f>'Am20-10yr'!N8*$O$3</f>
        <v>221.43273131725056</v>
      </c>
      <c r="O8" s="42">
        <f>'Am20-10yr'!O8*$O$3</f>
        <v>225.86138594359559</v>
      </c>
      <c r="P8" s="42">
        <f>'Am20-10yr'!P8*$O$3</f>
        <v>230.3786136624675</v>
      </c>
      <c r="Q8" s="42">
        <f>'Am20-10yr'!Q8*$O$3</f>
        <v>234.98618593571686</v>
      </c>
      <c r="R8" s="42">
        <f>'Am20-10yr'!R8*$O$3</f>
        <v>239.68590965443121</v>
      </c>
      <c r="S8" s="42">
        <f>'Am20-10yr'!S8*$O$3</f>
        <v>244.47962784751982</v>
      </c>
      <c r="T8" s="42">
        <f>'Am20-10yr'!T8*$O$3</f>
        <v>249.36922040447024</v>
      </c>
      <c r="U8" s="42">
        <f>'Am20-10yr'!U8*$O$3</f>
        <v>254.35660481255962</v>
      </c>
      <c r="V8" s="42">
        <f>'Am20-10yr'!V8*$O$3</f>
        <v>259.44373690881082</v>
      </c>
      <c r="W8" s="42">
        <f>'Am20-10yr'!W8*$O$3</f>
        <v>264.63261164698702</v>
      </c>
      <c r="X8" s="42">
        <f>'Am20-10yr'!X8*$O$3</f>
        <v>269.92526387992677</v>
      </c>
      <c r="Y8" s="42">
        <f>'Am20-10yr'!Y8*$O$3</f>
        <v>275.32376915752536</v>
      </c>
    </row>
    <row r="9" spans="1:41" s="3" customFormat="1" ht="21" x14ac:dyDescent="0.25">
      <c r="B9" s="62"/>
      <c r="C9" s="60" t="s">
        <v>38</v>
      </c>
      <c r="F9" s="38" t="s">
        <v>20</v>
      </c>
      <c r="G9" s="39" t="s">
        <v>121</v>
      </c>
      <c r="H9" s="39" t="s">
        <v>80</v>
      </c>
      <c r="I9" s="63"/>
      <c r="J9" s="39" t="s">
        <v>122</v>
      </c>
      <c r="K9" s="39" t="s">
        <v>80</v>
      </c>
    </row>
    <row r="10" spans="1:41" x14ac:dyDescent="0.3">
      <c r="D10" s="34" t="s">
        <v>18</v>
      </c>
      <c r="F10" s="135">
        <v>0.64</v>
      </c>
      <c r="G10" s="136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37">
        <v>0.36</v>
      </c>
      <c r="G11" s="138">
        <v>0.09</v>
      </c>
      <c r="H11" s="46">
        <f t="shared" ref="H11" si="1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74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41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42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86</v>
      </c>
      <c r="E15" s="134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87</v>
      </c>
      <c r="E16" s="140">
        <f>L4</f>
        <v>16</v>
      </c>
      <c r="F16" s="47" t="s">
        <v>36</v>
      </c>
      <c r="G16" s="44"/>
      <c r="H16" s="44"/>
      <c r="I16" s="35"/>
      <c r="J16" s="35"/>
    </row>
    <row r="17" spans="2:41" x14ac:dyDescent="0.3">
      <c r="B17" s="41" t="s">
        <v>88</v>
      </c>
      <c r="E17" s="35"/>
    </row>
    <row r="18" spans="2:41" x14ac:dyDescent="0.3">
      <c r="E18" s="61" t="s">
        <v>81</v>
      </c>
      <c r="F18" s="56">
        <f>F7</f>
        <v>2023</v>
      </c>
      <c r="G18" s="56">
        <f>F18+1</f>
        <v>2024</v>
      </c>
      <c r="H18" s="56">
        <f t="shared" ref="H18:AO18" si="2">G18+1</f>
        <v>2025</v>
      </c>
      <c r="I18" s="56">
        <f t="shared" si="2"/>
        <v>2026</v>
      </c>
      <c r="J18" s="56">
        <f t="shared" si="2"/>
        <v>2027</v>
      </c>
      <c r="K18" s="56">
        <f t="shared" si="2"/>
        <v>2028</v>
      </c>
      <c r="L18" s="56">
        <f t="shared" si="2"/>
        <v>2029</v>
      </c>
      <c r="M18" s="56">
        <f t="shared" si="2"/>
        <v>2030</v>
      </c>
      <c r="N18" s="56">
        <f t="shared" si="2"/>
        <v>2031</v>
      </c>
      <c r="O18" s="56">
        <f t="shared" si="2"/>
        <v>2032</v>
      </c>
      <c r="P18" s="56">
        <f t="shared" si="2"/>
        <v>2033</v>
      </c>
      <c r="Q18" s="56">
        <f t="shared" si="2"/>
        <v>2034</v>
      </c>
      <c r="R18" s="56">
        <f t="shared" si="2"/>
        <v>2035</v>
      </c>
      <c r="S18" s="56">
        <f t="shared" si="2"/>
        <v>2036</v>
      </c>
      <c r="T18" s="56">
        <f t="shared" si="2"/>
        <v>2037</v>
      </c>
      <c r="U18" s="56">
        <f t="shared" si="2"/>
        <v>2038</v>
      </c>
      <c r="V18" s="56">
        <f t="shared" si="2"/>
        <v>2039</v>
      </c>
      <c r="W18" s="56">
        <f t="shared" si="2"/>
        <v>2040</v>
      </c>
      <c r="X18" s="56">
        <f t="shared" si="2"/>
        <v>2041</v>
      </c>
      <c r="Y18" s="56">
        <f t="shared" si="2"/>
        <v>2042</v>
      </c>
      <c r="Z18" s="56">
        <f t="shared" si="2"/>
        <v>2043</v>
      </c>
      <c r="AA18" s="56">
        <f t="shared" si="2"/>
        <v>2044</v>
      </c>
      <c r="AB18" s="56">
        <f t="shared" si="2"/>
        <v>2045</v>
      </c>
      <c r="AC18" s="56">
        <f t="shared" si="2"/>
        <v>2046</v>
      </c>
      <c r="AD18" s="56">
        <f t="shared" si="2"/>
        <v>2047</v>
      </c>
      <c r="AE18" s="56">
        <f t="shared" si="2"/>
        <v>2048</v>
      </c>
      <c r="AF18" s="56">
        <f t="shared" si="2"/>
        <v>2049</v>
      </c>
      <c r="AG18" s="56">
        <f t="shared" si="2"/>
        <v>2050</v>
      </c>
      <c r="AH18" s="56">
        <f t="shared" si="2"/>
        <v>2051</v>
      </c>
      <c r="AI18" s="56">
        <f t="shared" si="2"/>
        <v>2052</v>
      </c>
      <c r="AJ18" s="56">
        <f t="shared" si="2"/>
        <v>2053</v>
      </c>
      <c r="AK18" s="56">
        <f t="shared" si="2"/>
        <v>2054</v>
      </c>
      <c r="AL18" s="56">
        <f t="shared" si="2"/>
        <v>2055</v>
      </c>
      <c r="AM18" s="56">
        <f t="shared" si="2"/>
        <v>2056</v>
      </c>
      <c r="AN18" s="56">
        <f t="shared" si="2"/>
        <v>2057</v>
      </c>
      <c r="AO18" s="56">
        <f t="shared" si="2"/>
        <v>2058</v>
      </c>
    </row>
    <row r="19" spans="2:41" x14ac:dyDescent="0.3">
      <c r="C19" s="40" t="s">
        <v>77</v>
      </c>
      <c r="E19" s="48">
        <f>NPV($E$15,F19:AO19)*(1+$E$15)</f>
        <v>0</v>
      </c>
      <c r="F19" s="53">
        <f t="shared" ref="F19:Y19" si="3">IF($G$3="Expense",F8,0)</f>
        <v>0</v>
      </c>
      <c r="G19" s="53">
        <f t="shared" si="3"/>
        <v>0</v>
      </c>
      <c r="H19" s="53">
        <f t="shared" si="3"/>
        <v>0</v>
      </c>
      <c r="I19" s="53">
        <f t="shared" si="3"/>
        <v>0</v>
      </c>
      <c r="J19" s="53">
        <f t="shared" si="3"/>
        <v>0</v>
      </c>
      <c r="K19" s="53">
        <f t="shared" si="3"/>
        <v>0</v>
      </c>
      <c r="L19" s="53">
        <f t="shared" si="3"/>
        <v>0</v>
      </c>
      <c r="M19" s="53">
        <f t="shared" si="3"/>
        <v>0</v>
      </c>
      <c r="N19" s="53">
        <f t="shared" si="3"/>
        <v>0</v>
      </c>
      <c r="O19" s="53">
        <f t="shared" si="3"/>
        <v>0</v>
      </c>
      <c r="P19" s="53">
        <f t="shared" si="3"/>
        <v>0</v>
      </c>
      <c r="Q19" s="53">
        <f t="shared" si="3"/>
        <v>0</v>
      </c>
      <c r="R19" s="53">
        <f t="shared" si="3"/>
        <v>0</v>
      </c>
      <c r="S19" s="53">
        <f t="shared" si="3"/>
        <v>0</v>
      </c>
      <c r="T19" s="53">
        <f t="shared" si="3"/>
        <v>0</v>
      </c>
      <c r="U19" s="53">
        <f t="shared" si="3"/>
        <v>0</v>
      </c>
      <c r="V19" s="53">
        <f t="shared" si="3"/>
        <v>0</v>
      </c>
      <c r="W19" s="53">
        <f t="shared" si="3"/>
        <v>0</v>
      </c>
      <c r="X19" s="53">
        <f t="shared" si="3"/>
        <v>0</v>
      </c>
      <c r="Y19" s="53">
        <f t="shared" si="3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78</v>
      </c>
    </row>
    <row r="21" spans="2:41" x14ac:dyDescent="0.3">
      <c r="D21" s="34" t="s">
        <v>79</v>
      </c>
      <c r="E21" s="48">
        <f>NPV($E$15,F21:AO21)*(1+$E$15)</f>
        <v>2453.0291186228706</v>
      </c>
      <c r="F21" s="49">
        <f t="shared" ref="F21:Y21" si="4">F8-F19</f>
        <v>170.71199999999999</v>
      </c>
      <c r="G21" s="49">
        <f t="shared" si="4"/>
        <v>178.58664000000002</v>
      </c>
      <c r="H21" s="49">
        <f t="shared" si="4"/>
        <v>186.84179279999998</v>
      </c>
      <c r="I21" s="49">
        <f t="shared" si="4"/>
        <v>195.4962204</v>
      </c>
      <c r="J21" s="49">
        <f t="shared" si="4"/>
        <v>204.569616</v>
      </c>
      <c r="K21" s="49">
        <f t="shared" si="4"/>
        <v>208.66100831999998</v>
      </c>
      <c r="L21" s="49">
        <f t="shared" si="4"/>
        <v>212.83422848639998</v>
      </c>
      <c r="M21" s="49">
        <f t="shared" si="4"/>
        <v>217.09091305612799</v>
      </c>
      <c r="N21" s="49">
        <f t="shared" si="4"/>
        <v>221.43273131725056</v>
      </c>
      <c r="O21" s="49">
        <f t="shared" si="4"/>
        <v>225.86138594359559</v>
      </c>
      <c r="P21" s="49">
        <f t="shared" si="4"/>
        <v>230.3786136624675</v>
      </c>
      <c r="Q21" s="49">
        <f t="shared" si="4"/>
        <v>234.98618593571686</v>
      </c>
      <c r="R21" s="49">
        <f t="shared" si="4"/>
        <v>239.68590965443121</v>
      </c>
      <c r="S21" s="49">
        <f t="shared" si="4"/>
        <v>244.47962784751982</v>
      </c>
      <c r="T21" s="49">
        <f t="shared" si="4"/>
        <v>249.36922040447024</v>
      </c>
      <c r="U21" s="49">
        <f t="shared" si="4"/>
        <v>254.35660481255962</v>
      </c>
      <c r="V21" s="49">
        <f t="shared" si="4"/>
        <v>259.44373690881082</v>
      </c>
      <c r="W21" s="49">
        <f t="shared" si="4"/>
        <v>264.63261164698702</v>
      </c>
      <c r="X21" s="49">
        <f t="shared" si="4"/>
        <v>269.92526387992677</v>
      </c>
      <c r="Y21" s="49">
        <f t="shared" si="4"/>
        <v>275.32376915752536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109</v>
      </c>
      <c r="E22" s="48"/>
      <c r="F22" s="49">
        <f t="shared" ref="F22:AO22" si="5">E22+F21-F44</f>
        <v>170.71199999999999</v>
      </c>
      <c r="G22" s="49">
        <f t="shared" si="5"/>
        <v>338.62914000000001</v>
      </c>
      <c r="H22" s="49">
        <f t="shared" si="5"/>
        <v>503.63976780000002</v>
      </c>
      <c r="I22" s="49">
        <f t="shared" si="5"/>
        <v>665.62721114999999</v>
      </c>
      <c r="J22" s="49">
        <f t="shared" si="5"/>
        <v>824.46953632500004</v>
      </c>
      <c r="K22" s="49">
        <f t="shared" si="5"/>
        <v>974.6176528200001</v>
      </c>
      <c r="L22" s="49">
        <f t="shared" si="5"/>
        <v>1115.8976764614001</v>
      </c>
      <c r="M22" s="49">
        <f t="shared" si="5"/>
        <v>1248.132245392128</v>
      </c>
      <c r="N22" s="49">
        <f t="shared" si="5"/>
        <v>1371.1404505179705</v>
      </c>
      <c r="O22" s="49">
        <f t="shared" si="5"/>
        <v>1484.7377645628301</v>
      </c>
      <c r="P22" s="49">
        <f t="shared" si="5"/>
        <v>1588.7359697050865</v>
      </c>
      <c r="Q22" s="49">
        <f t="shared" si="5"/>
        <v>1682.9430837666882</v>
      </c>
      <c r="R22" s="49">
        <f t="shared" si="5"/>
        <v>1767.163284926022</v>
      </c>
      <c r="S22" s="49">
        <f t="shared" si="5"/>
        <v>1841.1968349250424</v>
      </c>
      <c r="T22" s="49">
        <f t="shared" si="5"/>
        <v>1904.840000740543</v>
      </c>
      <c r="U22" s="49">
        <f t="shared" si="5"/>
        <v>1957.8849746888536</v>
      </c>
      <c r="V22" s="49">
        <f t="shared" si="5"/>
        <v>2000.1197929326308</v>
      </c>
      <c r="W22" s="49">
        <f t="shared" si="5"/>
        <v>2041.9977523577836</v>
      </c>
      <c r="X22" s="49">
        <f t="shared" si="5"/>
        <v>2083.7904907879392</v>
      </c>
      <c r="Y22" s="49">
        <f t="shared" si="5"/>
        <v>2125.7890175531984</v>
      </c>
      <c r="Z22" s="49">
        <f t="shared" si="5"/>
        <v>1887.4745533635864</v>
      </c>
      <c r="AA22" s="49">
        <f t="shared" si="5"/>
        <v>1661.9456901739745</v>
      </c>
      <c r="AB22" s="49">
        <f t="shared" si="5"/>
        <v>1449.4581400043626</v>
      </c>
      <c r="AC22" s="49">
        <f t="shared" si="5"/>
        <v>1250.2727291151507</v>
      </c>
      <c r="AD22" s="49">
        <f t="shared" si="5"/>
        <v>1064.6555002919467</v>
      </c>
      <c r="AE22" s="49">
        <f t="shared" si="5"/>
        <v>892.87781717607106</v>
      </c>
      <c r="AF22" s="49">
        <f t="shared" si="5"/>
        <v>735.2164706816701</v>
      </c>
      <c r="AG22" s="49">
        <f t="shared" si="5"/>
        <v>591.95378754117337</v>
      </c>
      <c r="AH22" s="49">
        <f t="shared" si="5"/>
        <v>463.37774102165895</v>
      </c>
      <c r="AI22" s="49">
        <f t="shared" si="5"/>
        <v>349.78206385554648</v>
      </c>
      <c r="AJ22" s="49">
        <f t="shared" si="5"/>
        <v>251.46636342990399</v>
      </c>
      <c r="AK22" s="49">
        <f t="shared" si="5"/>
        <v>168.73623927954088</v>
      </c>
      <c r="AL22" s="49">
        <f t="shared" si="5"/>
        <v>101.90340292996277</v>
      </c>
      <c r="AM22" s="49">
        <f t="shared" si="5"/>
        <v>51.285800137185319</v>
      </c>
      <c r="AN22" s="49">
        <f t="shared" si="5"/>
        <v>17.207735572344561</v>
      </c>
      <c r="AO22" s="49">
        <f t="shared" si="5"/>
        <v>-7.744915819785092E-13</v>
      </c>
    </row>
    <row r="23" spans="2:41" x14ac:dyDescent="0.3">
      <c r="C23" s="40" t="s">
        <v>43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>NPV($E$15,F24:AO24)*(1+$E$15)</f>
        <v>108.04209983999972</v>
      </c>
      <c r="F24" s="49"/>
      <c r="G24" s="49">
        <f>IF(G$18-F$18&lt;=$E$16,F$21/$E$16,0)</f>
        <v>10.669499999999999</v>
      </c>
      <c r="H24" s="49">
        <f>IF(H$18-F$18&lt;=$E$16,F$21/$E$16,0)</f>
        <v>10.669499999999999</v>
      </c>
      <c r="I24" s="49">
        <f>IF(I$18-F$18&lt;=$E$16,F$21/$E$16,0)</f>
        <v>10.669499999999999</v>
      </c>
      <c r="J24" s="49">
        <f>IF(J$18-F$18&lt;=$E$16,F$21/$E$16,0)</f>
        <v>10.669499999999999</v>
      </c>
      <c r="K24" s="49">
        <f>IF(K$18-F$18&lt;=$E$16,F$21/$E$16,0)</f>
        <v>10.669499999999999</v>
      </c>
      <c r="L24" s="49">
        <f>IF(L$18-F$18&lt;=$E$16,F$21/$E$16,0)</f>
        <v>10.669499999999999</v>
      </c>
      <c r="M24" s="49">
        <f>IF(M$18-F$18&lt;=$E$16,F$21/$E$16,0)</f>
        <v>10.669499999999999</v>
      </c>
      <c r="N24" s="49">
        <f>IF(N$18-F$18&lt;=$E$16,F$21/$E$16,0)</f>
        <v>10.669499999999999</v>
      </c>
      <c r="O24" s="49">
        <f>IF(O$18-F$18&lt;=$E$16,F$21/$E$16,0)</f>
        <v>10.669499999999999</v>
      </c>
      <c r="P24" s="49">
        <f>IF(P$18-F$18&lt;=$E$16,F$21/$E$16,0)</f>
        <v>10.669499999999999</v>
      </c>
      <c r="Q24" s="49">
        <f>IF(Q$18-F$18&lt;=$E$16,F$21/$E$16,0)</f>
        <v>10.669499999999999</v>
      </c>
      <c r="R24" s="49">
        <f>IF(R$18-F$18&lt;=$E$16,F$21/$E$16,0)</f>
        <v>10.669499999999999</v>
      </c>
      <c r="S24" s="49">
        <f>IF(S$18-F$18&lt;=$E$16,F$21/$E$16,0)</f>
        <v>10.669499999999999</v>
      </c>
      <c r="T24" s="49">
        <f>IF(T$18-F$18&lt;=$E$16,F$21/$E$16,0)</f>
        <v>10.669499999999999</v>
      </c>
      <c r="U24" s="49">
        <f>IF(U$18-F$18&lt;=$E$16,F$21/$E$16,0)</f>
        <v>10.669499999999999</v>
      </c>
      <c r="V24" s="49">
        <f>IF(V$18-F$18&lt;=$E$16,F$21/$E$16,0)</f>
        <v>10.669499999999999</v>
      </c>
      <c r="W24" s="49"/>
      <c r="X24" s="49"/>
      <c r="Y24" s="49"/>
    </row>
    <row r="25" spans="2:41" x14ac:dyDescent="0.3">
      <c r="D25" s="34" t="s">
        <v>14</v>
      </c>
      <c r="E25" s="48">
        <f t="shared" ref="E25:E44" si="6">NPV($E$15,F25:AO25)*(1+$E$15)</f>
        <v>113.02588915231553</v>
      </c>
      <c r="F25" s="49"/>
      <c r="G25" s="49"/>
      <c r="H25" s="49">
        <f>IF(H$18-G$18&lt;=$E$16,G$21/$E$16,0)</f>
        <v>11.161665000000001</v>
      </c>
      <c r="I25" s="49">
        <f>IF(I$18-G$18&lt;=$E$16,G$21/$E$16,0)</f>
        <v>11.161665000000001</v>
      </c>
      <c r="J25" s="49">
        <f>IF(J$18-G$18&lt;=$E$16,G$21/$E$16,0)</f>
        <v>11.161665000000001</v>
      </c>
      <c r="K25" s="49">
        <f>IF(K$18-G$18&lt;=$E$16,G$21/$E$16,0)</f>
        <v>11.161665000000001</v>
      </c>
      <c r="L25" s="49">
        <f>IF(L$18-G$18&lt;=$E$16,G$21/$E$16,0)</f>
        <v>11.161665000000001</v>
      </c>
      <c r="M25" s="49">
        <f>IF(M$18-G$18&lt;=$E$16,G$21/$E$16,0)</f>
        <v>11.161665000000001</v>
      </c>
      <c r="N25" s="49">
        <f>IF(N$18-G$18&lt;=$E$16,G$21/$E$16,0)</f>
        <v>11.161665000000001</v>
      </c>
      <c r="O25" s="49">
        <f>IF(O$18-G$18&lt;=$E$16,G$21/$E$16,0)</f>
        <v>11.161665000000001</v>
      </c>
      <c r="P25" s="49">
        <f>IF(P$18-G$18&lt;=$E$16,G$21/$E$16,0)</f>
        <v>11.161665000000001</v>
      </c>
      <c r="Q25" s="49">
        <f>IF(Q$18-G$18&lt;=$E$16,G$21/$E$16,0)</f>
        <v>11.161665000000001</v>
      </c>
      <c r="R25" s="49">
        <f>IF(R$18-G$18&lt;=$E$16,G$21/$E$16,0)</f>
        <v>11.161665000000001</v>
      </c>
      <c r="S25" s="49">
        <f>IF(S$18-G$18&lt;=$E$16,G$21/$E$16,0)</f>
        <v>11.161665000000001</v>
      </c>
      <c r="T25" s="49">
        <f>IF(T$18-G$18&lt;=$E$16,G$21/$E$16,0)</f>
        <v>11.161665000000001</v>
      </c>
      <c r="U25" s="49">
        <f>IF(U$18-G$18&lt;=$E$16,G$21/$E$16,0)</f>
        <v>11.161665000000001</v>
      </c>
      <c r="V25" s="49">
        <f>IF(V$18-G$18&lt;=$E$16,G$21/$E$16,0)</f>
        <v>11.161665000000001</v>
      </c>
      <c r="W25" s="49">
        <f>IF(W$18-G$18&lt;=$E$16,G$21/$E$16,0)</f>
        <v>11.161665000000001</v>
      </c>
      <c r="X25" s="49"/>
      <c r="Y25" s="49"/>
    </row>
    <row r="26" spans="2:41" x14ac:dyDescent="0.3">
      <c r="D26" s="34" t="s">
        <v>15</v>
      </c>
      <c r="E26" s="48">
        <f t="shared" si="6"/>
        <v>118.25050161665345</v>
      </c>
      <c r="F26" s="49"/>
      <c r="G26" s="49"/>
      <c r="H26" s="49"/>
      <c r="I26" s="49">
        <f>IF(I$18-H$18&lt;=$E$16,H$21/$E$16,0)</f>
        <v>11.677612049999999</v>
      </c>
      <c r="J26" s="49">
        <f>IF(J$18-H$18&lt;=$E$16,H$21/$E$16,0)</f>
        <v>11.677612049999999</v>
      </c>
      <c r="K26" s="49">
        <f>IF(K$18-H$18&lt;=$E$16,H$21/$E$16,0)</f>
        <v>11.677612049999999</v>
      </c>
      <c r="L26" s="49">
        <f>IF(L$18-H$18&lt;=$E$16,H$21/$E$16,0)</f>
        <v>11.677612049999999</v>
      </c>
      <c r="M26" s="49">
        <f>IF(M$18-H$18&lt;=$E$16,H$21/$E$16,0)</f>
        <v>11.677612049999999</v>
      </c>
      <c r="N26" s="49">
        <f>IF(N$18-H$18&lt;=$E$16,H$21/$E$16,0)</f>
        <v>11.677612049999999</v>
      </c>
      <c r="O26" s="49">
        <f>IF(O$18-H$18&lt;=$E$16,H$21/$E$16,0)</f>
        <v>11.677612049999999</v>
      </c>
      <c r="P26" s="49">
        <f>IF(P$18-H$18&lt;=$E$16,H$21/$E$16,0)</f>
        <v>11.677612049999999</v>
      </c>
      <c r="Q26" s="49">
        <f>IF(Q$18-H$18&lt;=$E$16,H$21/$E$16,0)</f>
        <v>11.677612049999999</v>
      </c>
      <c r="R26" s="49">
        <f>IF(R$18-H$18&lt;=$E$16,H$21/$E$16,0)</f>
        <v>11.677612049999999</v>
      </c>
      <c r="S26" s="49">
        <f>IF(S$18-H$18&lt;=$E$16,H$21/$E$16,0)</f>
        <v>11.677612049999999</v>
      </c>
      <c r="T26" s="49">
        <f>IF(T$18-H$18&lt;=$E$16,H$21/$E$16,0)</f>
        <v>11.677612049999999</v>
      </c>
      <c r="U26" s="49">
        <f>IF(U$18-H$18&lt;=$E$16,H$21/$E$16,0)</f>
        <v>11.677612049999999</v>
      </c>
      <c r="V26" s="49">
        <f>IF(V$18-H$18&lt;=$E$16,H$21/$E$16,0)</f>
        <v>11.677612049999999</v>
      </c>
      <c r="W26" s="49">
        <f>IF(W$18-H$18&lt;=$E$16,H$21/$E$16,0)</f>
        <v>11.677612049999999</v>
      </c>
      <c r="X26" s="49">
        <f>IF(X$18-H$18&lt;=$E$16,H$21/$E$16,0)</f>
        <v>11.677612049999999</v>
      </c>
      <c r="Y26" s="49"/>
    </row>
    <row r="27" spans="2:41" x14ac:dyDescent="0.3">
      <c r="D27" s="34" t="s">
        <v>16</v>
      </c>
      <c r="E27" s="48">
        <f t="shared" si="6"/>
        <v>123.72781153521365</v>
      </c>
      <c r="F27" s="49"/>
      <c r="G27" s="49"/>
      <c r="H27" s="49"/>
      <c r="I27" s="49"/>
      <c r="J27" s="49">
        <f>IF(J$18-I$18&lt;=$E$16,I$21/$E$16,0)</f>
        <v>12.218513775</v>
      </c>
      <c r="K27" s="49">
        <f>IF(K$18-I$18&lt;=$E$16,I$21/$E$16,0)</f>
        <v>12.218513775</v>
      </c>
      <c r="L27" s="49">
        <f>IF(L$18-I$18&lt;=$E$16,I$21/$E$16,0)</f>
        <v>12.218513775</v>
      </c>
      <c r="M27" s="49">
        <f>IF(M$18-I$18&lt;=$E$16,I$21/$E$16,0)</f>
        <v>12.218513775</v>
      </c>
      <c r="N27" s="49">
        <f>IF(N$18-I$18&lt;=$E$16,I$21/$E$16,0)</f>
        <v>12.218513775</v>
      </c>
      <c r="O27" s="49">
        <f>IF(O$18-I$18&lt;=$E$16,I$21/$E$16,0)</f>
        <v>12.218513775</v>
      </c>
      <c r="P27" s="49">
        <f>IF(P$18-I$18&lt;=$E$16,I$21/$E$16,0)</f>
        <v>12.218513775</v>
      </c>
      <c r="Q27" s="49">
        <f>IF(Q$18-I$18&lt;=$E$16,I$21/$E$16,0)</f>
        <v>12.218513775</v>
      </c>
      <c r="R27" s="49">
        <f>IF(R$18-I$18&lt;=$E$16,I$21/$E$16,0)</f>
        <v>12.218513775</v>
      </c>
      <c r="S27" s="49">
        <f>IF(S$18-I$18&lt;=$E$16,I$21/$E$16,0)</f>
        <v>12.218513775</v>
      </c>
      <c r="T27" s="49">
        <f>IF(T$18-I$18&lt;=$E$16,I$21/$E$16,0)</f>
        <v>12.218513775</v>
      </c>
      <c r="U27" s="49">
        <f>IF(U$18-I$18&lt;=$E$16,I$21/$E$16,0)</f>
        <v>12.218513775</v>
      </c>
      <c r="V27" s="49">
        <f>IF(V$18-I$18&lt;=$E$16,I$21/$E$16,0)</f>
        <v>12.218513775</v>
      </c>
      <c r="W27" s="49">
        <f>IF(W$18-I$18&lt;=$E$16,I$21/$E$16,0)</f>
        <v>12.218513775</v>
      </c>
      <c r="X27" s="49">
        <f>IF(X$18-I$18&lt;=$E$16,I$21/$E$16,0)</f>
        <v>12.218513775</v>
      </c>
      <c r="Y27" s="49">
        <f>IF(Y$18-I$18&lt;=$E$16,I$21/$E$16,0)</f>
        <v>12.218513775</v>
      </c>
    </row>
    <row r="28" spans="2:41" x14ac:dyDescent="0.3">
      <c r="D28" s="51" t="s">
        <v>17</v>
      </c>
      <c r="E28" s="52">
        <f t="shared" si="6"/>
        <v>129.47028255835795</v>
      </c>
      <c r="F28" s="53"/>
      <c r="G28" s="53"/>
      <c r="H28" s="53"/>
      <c r="I28" s="53"/>
      <c r="J28" s="53"/>
      <c r="K28" s="49">
        <f>IF(K$18-J$18&lt;=$E$16,J$21/$E$16,0)</f>
        <v>12.785601</v>
      </c>
      <c r="L28" s="49">
        <f>IF(L$18-J$18&lt;=$E$16,J$21/$E$16,0)</f>
        <v>12.785601</v>
      </c>
      <c r="M28" s="49">
        <f>IF(M$18-J$18&lt;=$E$16,J$21/$E$16,0)</f>
        <v>12.785601</v>
      </c>
      <c r="N28" s="49">
        <f>IF(N$18-J$18&lt;=$E$16,J$21/$E$16,0)</f>
        <v>12.785601</v>
      </c>
      <c r="O28" s="49">
        <f>IF(O$18-J$18&lt;=$E$16,J$21/$E$16,0)</f>
        <v>12.785601</v>
      </c>
      <c r="P28" s="49">
        <f>IF(P$18-J$18&lt;=$E$16,J$21/$E$16,0)</f>
        <v>12.785601</v>
      </c>
      <c r="Q28" s="49">
        <f>IF(Q$18-J$18&lt;=$E$16,J$21/$E$16,0)</f>
        <v>12.785601</v>
      </c>
      <c r="R28" s="49">
        <f>IF(R$18-J$18&lt;=$E$16,J$21/$E$16,0)</f>
        <v>12.785601</v>
      </c>
      <c r="S28" s="49">
        <f>IF(S$18-J$18&lt;=$E$16,J$21/$E$16,0)</f>
        <v>12.785601</v>
      </c>
      <c r="T28" s="49">
        <f>IF(T$18-J$18&lt;=$E$16,J$21/$E$16,0)</f>
        <v>12.785601</v>
      </c>
      <c r="U28" s="49">
        <f>IF(U$18-J$18&lt;=$E$16,J$21/$E$16,0)</f>
        <v>12.785601</v>
      </c>
      <c r="V28" s="49">
        <f>IF(V$18-J$18&lt;=$E$16,J$21/$E$16,0)</f>
        <v>12.785601</v>
      </c>
      <c r="W28" s="49">
        <f>IF(W$18-J$18&lt;=$E$16,J$21/$E$16,0)</f>
        <v>12.785601</v>
      </c>
      <c r="X28" s="49">
        <f>IF(X$18-J$18&lt;=$E$16,J$21/$E$16,0)</f>
        <v>12.785601</v>
      </c>
      <c r="Y28" s="49">
        <f>IF(Y$18-J$18&lt;=$E$16,J$21/$E$16,0)</f>
        <v>12.785601</v>
      </c>
      <c r="Z28" s="49">
        <f>IF(Z$18-J$18&lt;=$E$16,J$21/$E$16,0)</f>
        <v>12.785601</v>
      </c>
    </row>
    <row r="29" spans="2:41" x14ac:dyDescent="0.3">
      <c r="D29" s="51" t="s">
        <v>21</v>
      </c>
      <c r="E29" s="52">
        <f t="shared" si="6"/>
        <v>132.05968820952515</v>
      </c>
      <c r="F29" s="53"/>
      <c r="G29" s="53"/>
      <c r="H29" s="53"/>
      <c r="I29" s="53"/>
      <c r="J29" s="53"/>
      <c r="K29" s="42"/>
      <c r="L29" s="49">
        <f>IF(L$18-K$18&lt;=$E$16,K$21/$E$16,0)</f>
        <v>13.041313019999999</v>
      </c>
      <c r="M29" s="49">
        <f>IF(M$18-K$18&lt;=$E$16,K$21/$E$16,0)</f>
        <v>13.041313019999999</v>
      </c>
      <c r="N29" s="49">
        <f>IF(N$18-K$18&lt;=$E$16,K$21/$E$16,0)</f>
        <v>13.041313019999999</v>
      </c>
      <c r="O29" s="49">
        <f>IF(O$18-K$18&lt;=$E$16,K$21/$E$16,0)</f>
        <v>13.041313019999999</v>
      </c>
      <c r="P29" s="49">
        <f>IF(P$18-K$18&lt;=$E$16,K$21/$E$16,0)</f>
        <v>13.041313019999999</v>
      </c>
      <c r="Q29" s="49">
        <f>IF(Q$18-K$18&lt;=$E$16,K$21/$E$16,0)</f>
        <v>13.041313019999999</v>
      </c>
      <c r="R29" s="49">
        <f>IF(R$18-K$18&lt;=$E$16,K$21/$E$16,0)</f>
        <v>13.041313019999999</v>
      </c>
      <c r="S29" s="49">
        <f>IF(S$18-K$18&lt;=$E$16,K$21/$E$16,0)</f>
        <v>13.041313019999999</v>
      </c>
      <c r="T29" s="49">
        <f>IF(T$18-K$18&lt;=$E$16,K$21/$E$16,0)</f>
        <v>13.041313019999999</v>
      </c>
      <c r="U29" s="49">
        <f>IF(U$18-K$18&lt;=$E$16,K$21/$E$16,0)</f>
        <v>13.041313019999999</v>
      </c>
      <c r="V29" s="49">
        <f>IF(V$18-K$18&lt;=$E$16,K$21/$E$16,0)</f>
        <v>13.041313019999999</v>
      </c>
      <c r="W29" s="49">
        <f>IF(W$18-K$18&lt;=$E$16,K$21/$E$16,0)</f>
        <v>13.041313019999999</v>
      </c>
      <c r="X29" s="49">
        <f>IF(X$18-K$18&lt;=$E$16,K$21/$E$16,0)</f>
        <v>13.041313019999999</v>
      </c>
      <c r="Y29" s="49">
        <f>IF(Y$18-K$18&lt;=$E$16,K$21/$E$16,0)</f>
        <v>13.041313019999999</v>
      </c>
      <c r="Z29" s="49">
        <f>IF(Z$18-K$18&lt;=$E$16,K$21/$E$16,0)</f>
        <v>13.041313019999999</v>
      </c>
      <c r="AA29" s="49">
        <f>IF(AA$18-K$18&lt;=$E$16,K$21/$E$16,0)</f>
        <v>13.041313019999999</v>
      </c>
    </row>
    <row r="30" spans="2:41" x14ac:dyDescent="0.3">
      <c r="D30" s="51" t="s">
        <v>22</v>
      </c>
      <c r="E30" s="52">
        <f t="shared" si="6"/>
        <v>134.70088197371564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13.302139280399999</v>
      </c>
      <c r="N30" s="49">
        <f>IF(N$18-L$18&lt;=$E$16,L$21/$E$16,0)</f>
        <v>13.302139280399999</v>
      </c>
      <c r="O30" s="49">
        <f>IF(O$18-L$18&lt;=$E$16,L$21/$E$16,0)</f>
        <v>13.302139280399999</v>
      </c>
      <c r="P30" s="49">
        <f>IF(P$18-L$18&lt;=$E$16,L$21/$E$16,0)</f>
        <v>13.302139280399999</v>
      </c>
      <c r="Q30" s="49">
        <f>IF(Q$18-L$18&lt;=$E$16,L$21/$E$16,0)</f>
        <v>13.302139280399999</v>
      </c>
      <c r="R30" s="49">
        <f>IF(R$18-L$18&lt;=$E$16,L$21/$E$16,0)</f>
        <v>13.302139280399999</v>
      </c>
      <c r="S30" s="49">
        <f>IF(S$18-L$18&lt;=$E$16,L$21/$E$16,0)</f>
        <v>13.302139280399999</v>
      </c>
      <c r="T30" s="49">
        <f>IF(T$18-L$18&lt;=$E$16,L$21/$E$16,0)</f>
        <v>13.302139280399999</v>
      </c>
      <c r="U30" s="49">
        <f>IF(U$18-L$18&lt;=$E$16,L$21/$E$16,0)</f>
        <v>13.302139280399999</v>
      </c>
      <c r="V30" s="49">
        <f>IF(V$18-L$18&lt;=$E$16,L$21/$E$16,0)</f>
        <v>13.302139280399999</v>
      </c>
      <c r="W30" s="49">
        <f>IF(W$18-L$18&lt;=$E$16,L$21/$E$16,0)</f>
        <v>13.302139280399999</v>
      </c>
      <c r="X30" s="49">
        <f>IF(X$18-L$18&lt;=$E$16,L$21/$E$16,0)</f>
        <v>13.302139280399999</v>
      </c>
      <c r="Y30" s="49">
        <f>IF(Y$18-L$18&lt;=$E$16,L$21/$E$16,0)</f>
        <v>13.302139280399999</v>
      </c>
      <c r="Z30" s="49">
        <f>IF(Z$18-L$18&lt;=$E$16,L$21/$E$16,0)</f>
        <v>13.302139280399999</v>
      </c>
      <c r="AA30" s="49">
        <f>IF(AA$18-L$18&lt;=$E$16,L$21/$E$16,0)</f>
        <v>13.302139280399999</v>
      </c>
      <c r="AB30" s="49">
        <f>IF(AB$18-L$18&lt;=$E$16,L$21/$E$16,0)</f>
        <v>13.302139280399999</v>
      </c>
    </row>
    <row r="31" spans="2:41" x14ac:dyDescent="0.3">
      <c r="D31" s="51" t="s">
        <v>23</v>
      </c>
      <c r="E31" s="52">
        <f t="shared" si="6"/>
        <v>137.39489961318995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13.568182066007999</v>
      </c>
      <c r="O31" s="49">
        <f>IF(O$18-M$18&lt;=$E$16,M$21/$E$16,0)</f>
        <v>13.568182066007999</v>
      </c>
      <c r="P31" s="49">
        <f>IF(P$18-M$18&lt;=$E$16,M$21/$E$16,0)</f>
        <v>13.568182066007999</v>
      </c>
      <c r="Q31" s="49">
        <f>IF(Q$18-M$18&lt;=$E$16,M$21/$E$16,0)</f>
        <v>13.568182066007999</v>
      </c>
      <c r="R31" s="49">
        <f>IF(R$18-M$18&lt;=$E$16,M$21/$E$16,0)</f>
        <v>13.568182066007999</v>
      </c>
      <c r="S31" s="49">
        <f>IF(S$18-M$18&lt;=$E$16,M$21/$E$16,0)</f>
        <v>13.568182066007999</v>
      </c>
      <c r="T31" s="49">
        <f>IF(T$18-M$18&lt;=$E$16,M$21/$E$16,0)</f>
        <v>13.568182066007999</v>
      </c>
      <c r="U31" s="49">
        <f>IF(U$18-M$18&lt;=$E$16,M$21/$E$16,0)</f>
        <v>13.568182066007999</v>
      </c>
      <c r="V31" s="49">
        <f>IF(V$18-M$18&lt;=$E$16,M$21/$E$16,0)</f>
        <v>13.568182066007999</v>
      </c>
      <c r="W31" s="49">
        <f>IF(W$18-M$18&lt;=$E$16,M$21/$E$16,0)</f>
        <v>13.568182066007999</v>
      </c>
      <c r="X31" s="49">
        <f>IF(X$18-M$18&lt;=$E$16,M$21/$E$16,0)</f>
        <v>13.568182066007999</v>
      </c>
      <c r="Y31" s="49">
        <f>IF(Y$18-M$18&lt;=$E$16,M$21/$E$16,0)</f>
        <v>13.568182066007999</v>
      </c>
      <c r="Z31" s="49">
        <f>IF(Z$18-M$18&lt;=$E$16,M$21/$E$16,0)</f>
        <v>13.568182066007999</v>
      </c>
      <c r="AA31" s="49">
        <f>IF(AA$18-M$18&lt;=$E$16,M$21/$E$16,0)</f>
        <v>13.568182066007999</v>
      </c>
      <c r="AB31" s="49">
        <f>IF(AB$18-M$18&lt;=$E$16,M$21/$E$16,0)</f>
        <v>13.568182066007999</v>
      </c>
      <c r="AC31" s="49">
        <f>IF(AC$18-M$18&lt;=$E$16,M$21/$E$16,0)</f>
        <v>13.568182066007999</v>
      </c>
    </row>
    <row r="32" spans="2:41" x14ac:dyDescent="0.3">
      <c r="D32" s="51" t="s">
        <v>24</v>
      </c>
      <c r="E32" s="52">
        <f t="shared" si="6"/>
        <v>140.14279760545372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13.83954570732816</v>
      </c>
      <c r="P32" s="49">
        <f>IF(P$18-N$18&lt;=$E$16,N$21/$E$16,0)</f>
        <v>13.83954570732816</v>
      </c>
      <c r="Q32" s="49">
        <f>IF(Q$18-N$18&lt;=$E$16,N$21/$E$16,0)</f>
        <v>13.83954570732816</v>
      </c>
      <c r="R32" s="49">
        <f>IF(R$18-N$18&lt;=$E$16,N$21/$E$16,0)</f>
        <v>13.83954570732816</v>
      </c>
      <c r="S32" s="49">
        <f>IF(S$18-N$18&lt;=$E$16,N$21/$E$16,0)</f>
        <v>13.83954570732816</v>
      </c>
      <c r="T32" s="49">
        <f>IF(T$18-N$18&lt;=$E$16,N$21/$E$16,0)</f>
        <v>13.83954570732816</v>
      </c>
      <c r="U32" s="49">
        <f>IF(U$18-N$18&lt;=$E$16,N$21/$E$16,0)</f>
        <v>13.83954570732816</v>
      </c>
      <c r="V32" s="49">
        <f>IF(V$18-N$18&lt;=$E$16,N$21/$E$16,0)</f>
        <v>13.83954570732816</v>
      </c>
      <c r="W32" s="49">
        <f>IF(W$18-N$18&lt;=$E$16,N$21/$E$16,0)</f>
        <v>13.83954570732816</v>
      </c>
      <c r="X32" s="49">
        <f>IF(X$18-N$18&lt;=$E$16,N$21/$E$16,0)</f>
        <v>13.83954570732816</v>
      </c>
      <c r="Y32" s="49">
        <f>IF(Y$18-N$18&lt;=$E$16,N$21/$E$16,0)</f>
        <v>13.83954570732816</v>
      </c>
      <c r="Z32" s="49">
        <f>IF(Z$18-N$18&lt;=$E$16,N$21/$E$16,0)</f>
        <v>13.83954570732816</v>
      </c>
      <c r="AA32" s="49">
        <f>IF(AA$18-N$18&lt;=$E$16,N$21/$E$16,0)</f>
        <v>13.83954570732816</v>
      </c>
      <c r="AB32" s="49">
        <f>IF(AB$18-N$18&lt;=$E$16,N$21/$E$16,0)</f>
        <v>13.83954570732816</v>
      </c>
      <c r="AC32" s="49">
        <f>IF(AC$18-N$18&lt;=$E$16,N$21/$E$16,0)</f>
        <v>13.83954570732816</v>
      </c>
      <c r="AD32" s="49">
        <f>IF(AD$18-N$18&lt;=$E$16,N$21/$E$16,0)</f>
        <v>13.83954570732816</v>
      </c>
    </row>
    <row r="33" spans="2:41" x14ac:dyDescent="0.3">
      <c r="D33" s="51" t="s">
        <v>25</v>
      </c>
      <c r="E33" s="52">
        <f t="shared" si="6"/>
        <v>142.94565355756285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14.116336621474725</v>
      </c>
      <c r="Q33" s="49">
        <f>IF(Q$18-O$18&lt;=$E$16,O$21/$E$16,0)</f>
        <v>14.116336621474725</v>
      </c>
      <c r="R33" s="49">
        <f>IF(R$18-O$18&lt;=$E$16,O$21/$E$16,0)</f>
        <v>14.116336621474725</v>
      </c>
      <c r="S33" s="49">
        <f>IF(S$18-O$18&lt;=$E$16,O$21/$E$16,0)</f>
        <v>14.116336621474725</v>
      </c>
      <c r="T33" s="49">
        <f>IF(T$18-O$18&lt;=$E$16,O$21/$E$16,0)</f>
        <v>14.116336621474725</v>
      </c>
      <c r="U33" s="49">
        <f>IF(U$18-O$18&lt;=$E$16,O$21/$E$16,0)</f>
        <v>14.116336621474725</v>
      </c>
      <c r="V33" s="49">
        <f>IF(V$18-O$18&lt;=$E$16,O$21/$E$16,0)</f>
        <v>14.116336621474725</v>
      </c>
      <c r="W33" s="49">
        <f>IF(W$18-O$18&lt;=$E$16,O$21/$E$16,0)</f>
        <v>14.116336621474725</v>
      </c>
      <c r="X33" s="49">
        <f>IF(X$18-O$18&lt;=$E$16,O$21/$E$16,0)</f>
        <v>14.116336621474725</v>
      </c>
      <c r="Y33" s="49">
        <f>IF(Y$18-O$18&lt;=$E$16,O$21/$E$16,0)</f>
        <v>14.116336621474725</v>
      </c>
      <c r="Z33" s="49">
        <f>IF(Z$18-O$18&lt;=$E$16,O$21/$E$16,0)</f>
        <v>14.116336621474725</v>
      </c>
      <c r="AA33" s="49">
        <f>IF(AA$18-O$18&lt;=$E$16,O$21/$E$16,0)</f>
        <v>14.116336621474725</v>
      </c>
      <c r="AB33" s="49">
        <f>IF(AB$18-O$18&lt;=$E$16,O$21/$E$16,0)</f>
        <v>14.116336621474725</v>
      </c>
      <c r="AC33" s="49">
        <f>IF(AC$18-O$18&lt;=$E$16,O$21/$E$16,0)</f>
        <v>14.116336621474725</v>
      </c>
      <c r="AD33" s="49">
        <f>IF(AD$18-O$18&lt;=$E$16,O$21/$E$16,0)</f>
        <v>14.116336621474725</v>
      </c>
      <c r="AE33" s="49">
        <f>IF(AE$18-O$18&lt;=$E$16,O$21/$E$16,0)</f>
        <v>14.116336621474725</v>
      </c>
    </row>
    <row r="34" spans="2:41" x14ac:dyDescent="0.3">
      <c r="D34" s="51" t="s">
        <v>26</v>
      </c>
      <c r="E34" s="52">
        <f t="shared" si="6"/>
        <v>145.8045666287141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14.398663353904219</v>
      </c>
      <c r="R34" s="49">
        <f>IF(R$18-P$18&lt;=$E$16,P$21/$E$16,0)</f>
        <v>14.398663353904219</v>
      </c>
      <c r="S34" s="49">
        <f>IF(S$18-P$18&lt;=$E$16,P$21/$E$16,0)</f>
        <v>14.398663353904219</v>
      </c>
      <c r="T34" s="49">
        <f>IF(T$18-P$18&lt;=$E$16,P$21/$E$16,0)</f>
        <v>14.398663353904219</v>
      </c>
      <c r="U34" s="49">
        <f>IF(U$18-P$18&lt;=$E$16,P$21/$E$16,0)</f>
        <v>14.398663353904219</v>
      </c>
      <c r="V34" s="49">
        <f>IF(V$18-P$18&lt;=$E$16,P$21/$E$16,0)</f>
        <v>14.398663353904219</v>
      </c>
      <c r="W34" s="49">
        <f>IF(W$18-P$18&lt;=$E$16,P$21/$E$16,0)</f>
        <v>14.398663353904219</v>
      </c>
      <c r="X34" s="49">
        <f>IF(X$18-P$18&lt;=$E$16,P$21/$E$16,0)</f>
        <v>14.398663353904219</v>
      </c>
      <c r="Y34" s="49">
        <f>IF(Y$18-P$18&lt;=$E$16,P$21/$E$16,0)</f>
        <v>14.398663353904219</v>
      </c>
      <c r="Z34" s="49">
        <f>IF(Z$18-P$18&lt;=$E$16,P$21/$E$16,0)</f>
        <v>14.398663353904219</v>
      </c>
      <c r="AA34" s="49">
        <f>IF(AA$18-P$18&lt;=$E$16,P$21/$E$16,0)</f>
        <v>14.398663353904219</v>
      </c>
      <c r="AB34" s="49">
        <f>IF(AB$18-P$18&lt;=$E$16,P$21/$E$16,0)</f>
        <v>14.398663353904219</v>
      </c>
      <c r="AC34" s="49">
        <f>IF(AC$18-P$18&lt;=$E$16,P$21/$E$16,0)</f>
        <v>14.398663353904219</v>
      </c>
      <c r="AD34" s="49">
        <f>IF(AD$18-P$18&lt;=$E$16,P$21/$E$16,0)</f>
        <v>14.398663353904219</v>
      </c>
      <c r="AE34" s="49">
        <f>IF(AE$18-P$18&lt;=$E$16,P$21/$E$16,0)</f>
        <v>14.398663353904219</v>
      </c>
      <c r="AF34" s="49">
        <f>IF(AF$18-P$18&lt;=$E$16,P$21/$E$16,0)</f>
        <v>14.398663353904219</v>
      </c>
    </row>
    <row r="35" spans="2:41" x14ac:dyDescent="0.3">
      <c r="D35" s="51" t="s">
        <v>27</v>
      </c>
      <c r="E35" s="52">
        <f t="shared" si="6"/>
        <v>148.7206579612884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14.686636620982304</v>
      </c>
      <c r="S35" s="49">
        <f>IF(S$18-Q$18&lt;=$E$16,Q$21/$E$16,0)</f>
        <v>14.686636620982304</v>
      </c>
      <c r="T35" s="49">
        <f>IF(T$18-Q$18&lt;=$E$16,Q$21/$E$16,0)</f>
        <v>14.686636620982304</v>
      </c>
      <c r="U35" s="49">
        <f>IF(U$18-Q$18&lt;=$E$16,Q$21/$E$16,0)</f>
        <v>14.686636620982304</v>
      </c>
      <c r="V35" s="49">
        <f>IF(V$18-Q$18&lt;=$E$16,Q$21/$E$16,0)</f>
        <v>14.686636620982304</v>
      </c>
      <c r="W35" s="49">
        <f>IF(W$18-Q$18&lt;=$E$16,Q$21/$E$16,0)</f>
        <v>14.686636620982304</v>
      </c>
      <c r="X35" s="49">
        <f>IF(X$18-Q$18&lt;=$E$16,Q$21/$E$16,0)</f>
        <v>14.686636620982304</v>
      </c>
      <c r="Y35" s="49">
        <f>IF(Y$18-Q$18&lt;=$E$16,Q$21/$E$16,0)</f>
        <v>14.686636620982304</v>
      </c>
      <c r="Z35" s="49">
        <f>IF(Z$18-Q$18&lt;=$E$16,Q$21/$E$16,0)</f>
        <v>14.686636620982304</v>
      </c>
      <c r="AA35" s="49">
        <f>IF(AA$18-Q$18&lt;=$E$16,Q$21/$E$16,0)</f>
        <v>14.686636620982304</v>
      </c>
      <c r="AB35" s="49">
        <f>IF(AB$18-Q$18&lt;=$E$16,Q$21/$E$16,0)</f>
        <v>14.686636620982304</v>
      </c>
      <c r="AC35" s="49">
        <f>IF(AC$18-Q$18&lt;=$E$16,Q$21/$E$16,0)</f>
        <v>14.686636620982304</v>
      </c>
      <c r="AD35" s="49">
        <f>IF(AD$18-Q$18&lt;=$E$16,Q$21/$E$16,0)</f>
        <v>14.686636620982304</v>
      </c>
      <c r="AE35" s="49">
        <f>IF(AE$18-Q$18&lt;=$E$16,Q$21/$E$16,0)</f>
        <v>14.686636620982304</v>
      </c>
      <c r="AF35" s="49">
        <f>IF(AF$18-Q$18&lt;=$E$16,Q$21/$E$16,0)</f>
        <v>14.686636620982304</v>
      </c>
      <c r="AG35" s="49">
        <f>IF(AG$18-Q$18&lt;=$E$16,Q$21/$E$16,0)</f>
        <v>14.686636620982304</v>
      </c>
    </row>
    <row r="36" spans="2:41" x14ac:dyDescent="0.3">
      <c r="D36" s="51" t="s">
        <v>28</v>
      </c>
      <c r="E36" s="52">
        <f t="shared" si="6"/>
        <v>151.69507112051411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14.980369353401951</v>
      </c>
      <c r="T36" s="49">
        <f>IF(T$18-R$18&lt;=$E$16,R$21/$E$16,0)</f>
        <v>14.980369353401951</v>
      </c>
      <c r="U36" s="49">
        <f>IF(U$18-R$18&lt;=$E$16,R$21/$E$16,0)</f>
        <v>14.980369353401951</v>
      </c>
      <c r="V36" s="49">
        <f>IF(V$18-R$18&lt;=$E$16,R$21/$E$16,0)</f>
        <v>14.980369353401951</v>
      </c>
      <c r="W36" s="49">
        <f>IF(W$18-R$18&lt;=$E$16,R$21/$E$16,0)</f>
        <v>14.980369353401951</v>
      </c>
      <c r="X36" s="49">
        <f>IF(X$18-R$18&lt;=$E$16,R$21/$E$16,0)</f>
        <v>14.980369353401951</v>
      </c>
      <c r="Y36" s="49">
        <f>IF(Y$18-R$18&lt;=$E$16,R$21/$E$16,0)</f>
        <v>14.980369353401951</v>
      </c>
      <c r="Z36" s="49">
        <f>IF(Z$18-R$18&lt;=$E$16,R$21/$E$16,0)</f>
        <v>14.980369353401951</v>
      </c>
      <c r="AA36" s="49">
        <f>IF(AA$18-R$18&lt;=$E$16,R$21/$E$16,0)</f>
        <v>14.980369353401951</v>
      </c>
      <c r="AB36" s="49">
        <f>IF(AB$18-R$18&lt;=$E$16,R$21/$E$16,0)</f>
        <v>14.980369353401951</v>
      </c>
      <c r="AC36" s="49">
        <f>IF(AC$18-R$18&lt;=$E$16,R$21/$E$16,0)</f>
        <v>14.980369353401951</v>
      </c>
      <c r="AD36" s="49">
        <f>IF(AD$18-R$18&lt;=$E$16,R$21/$E$16,0)</f>
        <v>14.980369353401951</v>
      </c>
      <c r="AE36" s="49">
        <f>IF(AE$18-R$18&lt;=$E$16,R$21/$E$16,0)</f>
        <v>14.980369353401951</v>
      </c>
      <c r="AF36" s="49">
        <f>IF(AF$18-R$18&lt;=$E$16,R$21/$E$16,0)</f>
        <v>14.980369353401951</v>
      </c>
      <c r="AG36" s="49">
        <f>IF(AG$18-R$18&lt;=$E$16,R$21/$E$16,0)</f>
        <v>14.980369353401951</v>
      </c>
      <c r="AH36" s="49">
        <f>IF(AH$18-R$18&lt;=$E$16,R$21/$E$16,0)</f>
        <v>14.980369353401951</v>
      </c>
    </row>
    <row r="37" spans="2:41" x14ac:dyDescent="0.3">
      <c r="D37" s="51" t="s">
        <v>29</v>
      </c>
      <c r="E37" s="52">
        <f t="shared" si="6"/>
        <v>154.72897254292442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15.279976740469989</v>
      </c>
      <c r="U37" s="49">
        <f>IF(U$18-S$18&lt;=$E$16,S$21/$E$16,0)</f>
        <v>15.279976740469989</v>
      </c>
      <c r="V37" s="49">
        <f>IF(V$18-S$18&lt;=$E$16,S$21/$E$16,0)</f>
        <v>15.279976740469989</v>
      </c>
      <c r="W37" s="49">
        <f>IF(W$18-S$18&lt;=$E$16,S$21/$E$16,0)</f>
        <v>15.279976740469989</v>
      </c>
      <c r="X37" s="49">
        <f>IF(X$18-S$18&lt;=$E$16,S$21/$E$16,0)</f>
        <v>15.279976740469989</v>
      </c>
      <c r="Y37" s="49">
        <f>IF(Y$18-S$18&lt;=$E$16,S$21/$E$16,0)</f>
        <v>15.279976740469989</v>
      </c>
      <c r="Z37" s="49">
        <f>IF(Z$18-S$18&lt;=$E$16,S$21/$E$16,0)</f>
        <v>15.279976740469989</v>
      </c>
      <c r="AA37" s="49">
        <f>IF(AA$18-S$18&lt;=$E$16,S$21/$E$16,0)</f>
        <v>15.279976740469989</v>
      </c>
      <c r="AB37" s="49">
        <f>IF(AB$18-S$18&lt;=$E$16,S$21/$E$16,0)</f>
        <v>15.279976740469989</v>
      </c>
      <c r="AC37" s="49">
        <f>IF(AC$18-S$18&lt;=$E$16,S$21/$E$16,0)</f>
        <v>15.279976740469989</v>
      </c>
      <c r="AD37" s="49">
        <f>IF(AD$18-S$18&lt;=$E$16,S$21/$E$16,0)</f>
        <v>15.279976740469989</v>
      </c>
      <c r="AE37" s="49">
        <f>IF(AE$18-S$18&lt;=$E$16,S$21/$E$16,0)</f>
        <v>15.279976740469989</v>
      </c>
      <c r="AF37" s="49">
        <f>IF(AF$18-S$18&lt;=$E$16,S$21/$E$16,0)</f>
        <v>15.279976740469989</v>
      </c>
      <c r="AG37" s="49">
        <f>IF(AG$18-S$18&lt;=$E$16,S$21/$E$16,0)</f>
        <v>15.279976740469989</v>
      </c>
      <c r="AH37" s="49">
        <f>IF(AH$18-S$18&lt;=$E$16,S$21/$E$16,0)</f>
        <v>15.279976740469989</v>
      </c>
      <c r="AI37" s="49">
        <f>IF(AI$18-S$18&lt;=$E$16,S$21/$E$16,0)</f>
        <v>15.279976740469989</v>
      </c>
    </row>
    <row r="38" spans="2:41" x14ac:dyDescent="0.3">
      <c r="D38" s="51" t="s">
        <v>30</v>
      </c>
      <c r="E38" s="52">
        <f t="shared" si="6"/>
        <v>157.82355199378293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15.58557627527939</v>
      </c>
      <c r="V38" s="49">
        <f>IF(V$18-T$18&lt;=$E$16,T$21/$E$16,0)</f>
        <v>15.58557627527939</v>
      </c>
      <c r="W38" s="49">
        <f>IF(W$18-T$18&lt;=$E$16,T$21/$E$16,0)</f>
        <v>15.58557627527939</v>
      </c>
      <c r="X38" s="49">
        <f>IF(X$18-T$18&lt;=$E$16,T$21/$E$16,0)</f>
        <v>15.58557627527939</v>
      </c>
      <c r="Y38" s="49">
        <f>IF(Y$18-T$18&lt;=$E$16,T$21/$E$16,0)</f>
        <v>15.58557627527939</v>
      </c>
      <c r="Z38" s="49">
        <f>IF(Z$18-T$18&lt;=$E$16,T$21/$E$16,0)</f>
        <v>15.58557627527939</v>
      </c>
      <c r="AA38" s="49">
        <f>IF(AA$18-T$18&lt;=$E$16,T$21/$E$16,0)</f>
        <v>15.58557627527939</v>
      </c>
      <c r="AB38" s="49">
        <f>IF(AB$18-T$18&lt;=$E$16,T$21/$E$16,0)</f>
        <v>15.58557627527939</v>
      </c>
      <c r="AC38" s="49">
        <f>IF(AC$18-T$18&lt;=$E$16,T$21/$E$16,0)</f>
        <v>15.58557627527939</v>
      </c>
      <c r="AD38" s="49">
        <f>IF(AD$18-T$18&lt;=$E$16,T$21/$E$16,0)</f>
        <v>15.58557627527939</v>
      </c>
      <c r="AE38" s="49">
        <f>IF(AE$18-T$18&lt;=$E$16,T$21/$E$16,0)</f>
        <v>15.58557627527939</v>
      </c>
      <c r="AF38" s="49">
        <f>IF(AF$18-T$18&lt;=$E$16,T$21/$E$16,0)</f>
        <v>15.58557627527939</v>
      </c>
      <c r="AG38" s="49">
        <f>IF(AG$18-T$18&lt;=$E$16,T$21/$E$16,0)</f>
        <v>15.58557627527939</v>
      </c>
      <c r="AH38" s="49">
        <f>IF(AH$18-T$18&lt;=$E$16,T$21/$E$16,0)</f>
        <v>15.58557627527939</v>
      </c>
      <c r="AI38" s="49">
        <f>IF(AI$18-T$18&lt;=$E$16,T$21/$E$16,0)</f>
        <v>15.58557627527939</v>
      </c>
      <c r="AJ38" s="49">
        <f>IF(AJ$18-T$18&lt;=$E$16,T$21/$E$16,0)</f>
        <v>15.58557627527939</v>
      </c>
    </row>
    <row r="39" spans="2:41" x14ac:dyDescent="0.3">
      <c r="D39" s="51" t="s">
        <v>31</v>
      </c>
      <c r="E39" s="52">
        <f t="shared" si="6"/>
        <v>160.98002303365863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15.897287800784976</v>
      </c>
      <c r="W39" s="49">
        <f>IF(W$18-U$18&lt;=$E$16,U$21/$E$16,0)</f>
        <v>15.897287800784976</v>
      </c>
      <c r="X39" s="49">
        <f>IF(X$18-U$18&lt;=$E$16,U$21/$E$16,0)</f>
        <v>15.897287800784976</v>
      </c>
      <c r="Y39" s="49">
        <f>IF(Y$18-U$18&lt;=$E$16,U$21/$E$16,0)</f>
        <v>15.897287800784976</v>
      </c>
      <c r="Z39" s="49">
        <f>IF(Z$18-U$18&lt;=$E$16,U$21/$E$16,0)</f>
        <v>15.897287800784976</v>
      </c>
      <c r="AA39" s="49">
        <f>IF(AA$18-U$18&lt;=$E$16,U$21/$E$16,0)</f>
        <v>15.897287800784976</v>
      </c>
      <c r="AB39" s="49">
        <f>IF(AB$18-U$18&lt;=$E$16,U$21/$E$16,0)</f>
        <v>15.897287800784976</v>
      </c>
      <c r="AC39" s="49">
        <f>IF(AC$18-U$18&lt;=$E$16,U$21/$E$16,0)</f>
        <v>15.897287800784976</v>
      </c>
      <c r="AD39" s="49">
        <f>IF(AD$18-U$18&lt;=$E$16,U$21/$E$16,0)</f>
        <v>15.897287800784976</v>
      </c>
      <c r="AE39" s="49">
        <f>IF(AE$18-U$18&lt;=$E$16,U$21/$E$16,0)</f>
        <v>15.897287800784976</v>
      </c>
      <c r="AF39" s="49">
        <f>IF(AF$18-U$18&lt;=$E$16,U$21/$E$16,0)</f>
        <v>15.897287800784976</v>
      </c>
      <c r="AG39" s="49">
        <f>IF(AG$18-U$18&lt;=$E$16,U$21/$E$16,0)</f>
        <v>15.897287800784976</v>
      </c>
      <c r="AH39" s="49">
        <f>IF(AH$18-U$18&lt;=$E$16,U$21/$E$16,0)</f>
        <v>15.897287800784976</v>
      </c>
      <c r="AI39" s="49">
        <f>IF(AI$18-U$18&lt;=$E$16,U$21/$E$16,0)</f>
        <v>15.897287800784976</v>
      </c>
      <c r="AJ39" s="49">
        <f>IF(AJ$18-U$18&lt;=$E$16,U$21/$E$16,0)</f>
        <v>15.897287800784976</v>
      </c>
      <c r="AK39" s="49">
        <f>IF(AK$18-U$18&lt;=$E$16,U$21/$E$16,0)</f>
        <v>15.897287800784976</v>
      </c>
    </row>
    <row r="40" spans="2:41" x14ac:dyDescent="0.3">
      <c r="D40" s="51" t="s">
        <v>32</v>
      </c>
      <c r="E40" s="52">
        <f t="shared" si="6"/>
        <v>164.1996234943318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16.215233556800676</v>
      </c>
      <c r="X40" s="49">
        <f>IF(X$18-V$18&lt;=$E$16,V$21/$E$16,0)</f>
        <v>16.215233556800676</v>
      </c>
      <c r="Y40" s="49">
        <f>IF(Y$18-V$18&lt;=$E$16,V$21/$E$16,0)</f>
        <v>16.215233556800676</v>
      </c>
      <c r="Z40" s="49">
        <f>IF(Z$18-V$18&lt;=$E$16,V$21/$E$16,0)</f>
        <v>16.215233556800676</v>
      </c>
      <c r="AA40" s="49">
        <f>IF(AA$18-V$18&lt;=$E$16,V$21/$E$16,0)</f>
        <v>16.215233556800676</v>
      </c>
      <c r="AB40" s="49">
        <f>IF(AB$18-V$18&lt;=$E$16,V$21/$E$16,0)</f>
        <v>16.215233556800676</v>
      </c>
      <c r="AC40" s="49">
        <f>IF(AC$18-V$18&lt;=$E$16,V$21/$E$16,0)</f>
        <v>16.215233556800676</v>
      </c>
      <c r="AD40" s="49">
        <f>IF(AD$18-V$18&lt;=$E$16,V$21/$E$16,0)</f>
        <v>16.215233556800676</v>
      </c>
      <c r="AE40" s="49">
        <f>IF(AE$18-V$18&lt;=$E$16,V$21/$E$16,0)</f>
        <v>16.215233556800676</v>
      </c>
      <c r="AF40" s="49">
        <f>IF(AF$18-V$18&lt;=$E$16,V$21/$E$16,0)</f>
        <v>16.215233556800676</v>
      </c>
      <c r="AG40" s="49">
        <f>IF(AG$18-V$18&lt;=$E$16,V$21/$E$16,0)</f>
        <v>16.215233556800676</v>
      </c>
      <c r="AH40" s="49">
        <f>IF(AH$18-V$18&lt;=$E$16,V$21/$E$16,0)</f>
        <v>16.215233556800676</v>
      </c>
      <c r="AI40" s="49">
        <f>IF(AI$18-V$18&lt;=$E$16,V$21/$E$16,0)</f>
        <v>16.215233556800676</v>
      </c>
      <c r="AJ40" s="49">
        <f>IF(AJ$18-V$18&lt;=$E$16,V$21/$E$16,0)</f>
        <v>16.215233556800676</v>
      </c>
      <c r="AK40" s="49">
        <f>IF(AK$18-V$18&lt;=$E$16,V$21/$E$16,0)</f>
        <v>16.215233556800676</v>
      </c>
      <c r="AL40" s="49">
        <f>IF(AL$18-V$18&lt;=$E$16,V$21/$E$16,0)</f>
        <v>16.215233556800676</v>
      </c>
    </row>
    <row r="41" spans="2:41" x14ac:dyDescent="0.3">
      <c r="D41" s="51" t="s">
        <v>33</v>
      </c>
      <c r="E41" s="52">
        <f t="shared" si="6"/>
        <v>167.48361596421839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16.539538227936688</v>
      </c>
      <c r="Y41" s="49">
        <f>IF(Y$18-W$18&lt;=$E$16,W$21/$E$16,0)</f>
        <v>16.539538227936688</v>
      </c>
      <c r="Z41" s="49">
        <f>IF(Z$18-W$18&lt;=$E$16,W$21/$E$16,0)</f>
        <v>16.539538227936688</v>
      </c>
      <c r="AA41" s="49">
        <f>IF(AA$18-W$18&lt;=$E$16,W$21/$E$16,0)</f>
        <v>16.539538227936688</v>
      </c>
      <c r="AB41" s="49">
        <f>IF(AB$18-W$18&lt;=$E$16,W$21/$E$16,0)</f>
        <v>16.539538227936688</v>
      </c>
      <c r="AC41" s="49">
        <f>IF(AC$18-W$18&lt;=$E$16,W$21/$E$16,0)</f>
        <v>16.539538227936688</v>
      </c>
      <c r="AD41" s="49">
        <f>IF(AD$18-W$18&lt;=$E$16,W$21/$E$16,0)</f>
        <v>16.539538227936688</v>
      </c>
      <c r="AE41" s="49">
        <f>IF(AE$18-W$18&lt;=$E$16,W$21/$E$16,0)</f>
        <v>16.539538227936688</v>
      </c>
      <c r="AF41" s="49">
        <f>IF(AF$18-W$18&lt;=$E$16,W$21/$E$16,0)</f>
        <v>16.539538227936688</v>
      </c>
      <c r="AG41" s="49">
        <f>IF(AG$18-W$18&lt;=$E$16,W$21/$E$16,0)</f>
        <v>16.539538227936688</v>
      </c>
      <c r="AH41" s="49">
        <f>IF(AH$18-W$18&lt;=$E$16,W$21/$E$16,0)</f>
        <v>16.539538227936688</v>
      </c>
      <c r="AI41" s="49">
        <f>IF(AI$18-W$18&lt;=$E$16,W$21/$E$16,0)</f>
        <v>16.539538227936688</v>
      </c>
      <c r="AJ41" s="49">
        <f>IF(AJ$18-W$18&lt;=$E$16,W$21/$E$16,0)</f>
        <v>16.539538227936688</v>
      </c>
      <c r="AK41" s="49">
        <f>IF(AK$18-W$18&lt;=$E$16,W$21/$E$16,0)</f>
        <v>16.539538227936688</v>
      </c>
      <c r="AL41" s="49">
        <f>IF(AL$18-W$18&lt;=$E$16,W$21/$E$16,0)</f>
        <v>16.539538227936688</v>
      </c>
      <c r="AM41" s="49">
        <f>IF(AM$18-W$18&lt;=$E$16,W$21/$E$16,0)</f>
        <v>16.539538227936688</v>
      </c>
    </row>
    <row r="42" spans="2:41" x14ac:dyDescent="0.3">
      <c r="D42" s="51" t="s">
        <v>34</v>
      </c>
      <c r="E42" s="52">
        <f t="shared" si="6"/>
        <v>170.83328828350281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16.870328992495423</v>
      </c>
      <c r="Z42" s="49">
        <f>IF(Z$18-X$18&lt;=$E$16,X$21/$E$16,0)</f>
        <v>16.870328992495423</v>
      </c>
      <c r="AA42" s="49">
        <f>IF(AA$18-X$18&lt;=$E$16,X$21/$E$16,0)</f>
        <v>16.870328992495423</v>
      </c>
      <c r="AB42" s="49">
        <f>IF(AB$18-X$18&lt;=$E$16,X$21/$E$16,0)</f>
        <v>16.870328992495423</v>
      </c>
      <c r="AC42" s="49">
        <f>IF(AC$18-X$18&lt;=$E$16,X$21/$E$16,0)</f>
        <v>16.870328992495423</v>
      </c>
      <c r="AD42" s="49">
        <f>IF(AD$18-X$18&lt;=$E$16,X$21/$E$16,0)</f>
        <v>16.870328992495423</v>
      </c>
      <c r="AE42" s="49">
        <f>IF(AE$18-X$18&lt;=$E$16,X$21/$E$16,0)</f>
        <v>16.870328992495423</v>
      </c>
      <c r="AF42" s="49">
        <f>IF(AF$18-X$18&lt;=$E$16,X$21/$E$16,0)</f>
        <v>16.870328992495423</v>
      </c>
      <c r="AG42" s="49">
        <f>IF(AG$18-X$18&lt;=$E$16,X$21/$E$16,0)</f>
        <v>16.870328992495423</v>
      </c>
      <c r="AH42" s="49">
        <f>IF(AH$18-X$18&lt;=$E$16,X$21/$E$16,0)</f>
        <v>16.870328992495423</v>
      </c>
      <c r="AI42" s="49">
        <f>IF(AI$18-X$18&lt;=$E$16,X$21/$E$16,0)</f>
        <v>16.870328992495423</v>
      </c>
      <c r="AJ42" s="49">
        <f>IF(AJ$18-X$18&lt;=$E$16,X$21/$E$16,0)</f>
        <v>16.870328992495423</v>
      </c>
      <c r="AK42" s="49">
        <f>IF(AK$18-X$18&lt;=$E$16,X$21/$E$16,0)</f>
        <v>16.870328992495423</v>
      </c>
      <c r="AL42" s="49">
        <f>IF(AL$18-X$18&lt;=$E$16,X$21/$E$16,0)</f>
        <v>16.870328992495423</v>
      </c>
      <c r="AM42" s="49">
        <f>IF(AM$18-X$18&lt;=$E$16,X$21/$E$16,0)</f>
        <v>16.870328992495423</v>
      </c>
      <c r="AN42" s="49">
        <f>IF(AN$18-X$18&lt;=$E$16,X$21/$E$16,0)</f>
        <v>16.870328992495423</v>
      </c>
    </row>
    <row r="43" spans="2:41" x14ac:dyDescent="0.3">
      <c r="D43" s="45" t="s">
        <v>35</v>
      </c>
      <c r="E43" s="50">
        <f t="shared" si="6"/>
        <v>174.24995404917283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17.207735572345335</v>
      </c>
      <c r="AA43" s="54">
        <f>IF(AA$18-Y$18&lt;=$E$16,Y$21/$E$16,0)</f>
        <v>17.207735572345335</v>
      </c>
      <c r="AB43" s="54">
        <f>IF(AB$18-Y$18&lt;=$E$16,Y$21/$E$16,0)</f>
        <v>17.207735572345335</v>
      </c>
      <c r="AC43" s="54">
        <f>IF(AC$18-Y$18&lt;=$E$16,Y$21/$E$16,0)</f>
        <v>17.207735572345335</v>
      </c>
      <c r="AD43" s="54">
        <f>IF(AD$18-Y$18&lt;=$E$16,Y$21/$E$16,0)</f>
        <v>17.207735572345335</v>
      </c>
      <c r="AE43" s="54">
        <f>IF(AE$18-Y$18&lt;=$E$16,Y$21/$E$16,0)</f>
        <v>17.207735572345335</v>
      </c>
      <c r="AF43" s="54">
        <f>IF(AF$18-Y$18&lt;=$E$16,Y$21/$E$16,0)</f>
        <v>17.207735572345335</v>
      </c>
      <c r="AG43" s="54">
        <f>IF(AG$18-Y$18&lt;=$E$16,Y$21/$E$16,0)</f>
        <v>17.207735572345335</v>
      </c>
      <c r="AH43" s="54">
        <f>IF(AH$18-Y$18&lt;=$E$16,Y$21/$E$16,0)</f>
        <v>17.207735572345335</v>
      </c>
      <c r="AI43" s="54">
        <f>IF(AI$18-Y$18&lt;=$E$16,Y$21/$E$16,0)</f>
        <v>17.207735572345335</v>
      </c>
      <c r="AJ43" s="54">
        <f>IF(AJ$18-Y$18&lt;=$E$16,Y$21/$E$16,0)</f>
        <v>17.207735572345335</v>
      </c>
      <c r="AK43" s="54">
        <f>IF(AK$18-Y$18&lt;=$E$16,Y$21/$E$16,0)</f>
        <v>17.207735572345335</v>
      </c>
      <c r="AL43" s="54">
        <f>IF(AL$18-Y$18&lt;=$E$16,Y$21/$E$16,0)</f>
        <v>17.207735572345335</v>
      </c>
      <c r="AM43" s="54">
        <f>IF(AM$18-Y$18&lt;=$E$16,Y$21/$E$16,0)</f>
        <v>17.207735572345335</v>
      </c>
      <c r="AN43" s="54">
        <f>IF(AN$18-Y$18&lt;=$E$16,Y$21/$E$16,0)</f>
        <v>17.207735572345335</v>
      </c>
      <c r="AO43" s="54">
        <f>IF(AO$18-Y$18&lt;=$E$16,Y$21/$E$16,0)</f>
        <v>17.207735572345335</v>
      </c>
    </row>
    <row r="44" spans="2:41" x14ac:dyDescent="0.3">
      <c r="D44" s="34" t="s">
        <v>6</v>
      </c>
      <c r="E44" s="48">
        <f t="shared" si="6"/>
        <v>1451.3666207062727</v>
      </c>
      <c r="F44" s="49">
        <f t="shared" ref="F44:S44" si="7">SUM(F24:F43)</f>
        <v>0</v>
      </c>
      <c r="G44" s="49">
        <f t="shared" si="7"/>
        <v>10.669499999999999</v>
      </c>
      <c r="H44" s="49">
        <f t="shared" si="7"/>
        <v>21.831164999999999</v>
      </c>
      <c r="I44" s="49">
        <f t="shared" si="7"/>
        <v>33.508777049999999</v>
      </c>
      <c r="J44" s="49">
        <f t="shared" si="7"/>
        <v>45.727290824999997</v>
      </c>
      <c r="K44" s="49">
        <f t="shared" si="7"/>
        <v>58.512891824999997</v>
      </c>
      <c r="L44" s="49">
        <f t="shared" si="7"/>
        <v>71.554204845000001</v>
      </c>
      <c r="M44" s="49">
        <f t="shared" si="7"/>
        <v>84.8563441254</v>
      </c>
      <c r="N44" s="49">
        <f t="shared" si="7"/>
        <v>98.424526191408006</v>
      </c>
      <c r="O44" s="49">
        <f t="shared" si="7"/>
        <v>112.26407189873616</v>
      </c>
      <c r="P44" s="49">
        <f t="shared" si="7"/>
        <v>126.38040852021089</v>
      </c>
      <c r="Q44" s="49">
        <f t="shared" si="7"/>
        <v>140.77907187411512</v>
      </c>
      <c r="R44" s="49">
        <f t="shared" si="7"/>
        <v>155.46570849509743</v>
      </c>
      <c r="S44" s="49">
        <f t="shared" si="7"/>
        <v>170.44607784849939</v>
      </c>
      <c r="T44" s="49">
        <f>SUM(T24:T43)</f>
        <v>185.72605458896936</v>
      </c>
      <c r="U44" s="49">
        <f t="shared" ref="U44:AO44" si="8">SUM(U24:U43)</f>
        <v>201.31163086424874</v>
      </c>
      <c r="V44" s="49">
        <f t="shared" si="8"/>
        <v>217.20891866503371</v>
      </c>
      <c r="W44" s="49">
        <f t="shared" si="8"/>
        <v>222.75465222183439</v>
      </c>
      <c r="X44" s="49">
        <f t="shared" si="8"/>
        <v>228.13252544977104</v>
      </c>
      <c r="Y44" s="49">
        <f t="shared" si="8"/>
        <v>233.32524239226646</v>
      </c>
      <c r="Z44" s="49">
        <f t="shared" si="8"/>
        <v>238.31446418961184</v>
      </c>
      <c r="AA44" s="49">
        <f t="shared" si="8"/>
        <v>225.5288631896118</v>
      </c>
      <c r="AB44" s="49">
        <f t="shared" si="8"/>
        <v>212.48755016961184</v>
      </c>
      <c r="AC44" s="49">
        <f t="shared" si="8"/>
        <v>199.18541088921182</v>
      </c>
      <c r="AD44" s="49">
        <f t="shared" si="8"/>
        <v>185.61722882320385</v>
      </c>
      <c r="AE44" s="49">
        <f t="shared" si="8"/>
        <v>171.77768311587567</v>
      </c>
      <c r="AF44" s="49">
        <f t="shared" si="8"/>
        <v>157.66134649440099</v>
      </c>
      <c r="AG44" s="49">
        <f t="shared" si="8"/>
        <v>143.26268314049676</v>
      </c>
      <c r="AH44" s="49">
        <f t="shared" si="8"/>
        <v>128.57604651951445</v>
      </c>
      <c r="AI44" s="49">
        <f t="shared" si="8"/>
        <v>113.59567716611247</v>
      </c>
      <c r="AJ44" s="49">
        <f t="shared" si="8"/>
        <v>98.31570042564249</v>
      </c>
      <c r="AK44" s="49">
        <f t="shared" si="8"/>
        <v>82.73012415036311</v>
      </c>
      <c r="AL44" s="49">
        <f t="shared" si="8"/>
        <v>66.832836349578116</v>
      </c>
      <c r="AM44" s="49">
        <f t="shared" si="8"/>
        <v>50.617602792777447</v>
      </c>
      <c r="AN44" s="49">
        <f t="shared" si="8"/>
        <v>34.078064564840759</v>
      </c>
      <c r="AO44" s="49">
        <f t="shared" si="8"/>
        <v>17.207735572345335</v>
      </c>
    </row>
    <row r="45" spans="2:41" x14ac:dyDescent="0.3">
      <c r="B45" s="41" t="s">
        <v>84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81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2052</v>
      </c>
      <c r="AK46" s="56">
        <v>2052</v>
      </c>
      <c r="AL46" s="56">
        <v>2052</v>
      </c>
      <c r="AM46" s="56">
        <v>2052</v>
      </c>
      <c r="AN46" s="56">
        <v>2052</v>
      </c>
      <c r="AO46" s="56">
        <v>2052</v>
      </c>
    </row>
    <row r="47" spans="2:41" x14ac:dyDescent="0.3">
      <c r="D47" s="34" t="s">
        <v>77</v>
      </c>
      <c r="E47" s="48">
        <f>NPV($E$15,F47:AO47)*(1+$E$15)</f>
        <v>0</v>
      </c>
      <c r="F47" s="42">
        <f t="shared" ref="F47:AO47" si="9">F19</f>
        <v>0</v>
      </c>
      <c r="G47" s="42">
        <f t="shared" si="9"/>
        <v>0</v>
      </c>
      <c r="H47" s="42">
        <f t="shared" si="9"/>
        <v>0</v>
      </c>
      <c r="I47" s="42">
        <f t="shared" si="9"/>
        <v>0</v>
      </c>
      <c r="J47" s="42">
        <f t="shared" si="9"/>
        <v>0</v>
      </c>
      <c r="K47" s="42">
        <f t="shared" si="9"/>
        <v>0</v>
      </c>
      <c r="L47" s="42">
        <f t="shared" si="9"/>
        <v>0</v>
      </c>
      <c r="M47" s="42">
        <f t="shared" si="9"/>
        <v>0</v>
      </c>
      <c r="N47" s="42">
        <f t="shared" si="9"/>
        <v>0</v>
      </c>
      <c r="O47" s="42">
        <f t="shared" si="9"/>
        <v>0</v>
      </c>
      <c r="P47" s="42">
        <f t="shared" si="9"/>
        <v>0</v>
      </c>
      <c r="Q47" s="42">
        <f t="shared" si="9"/>
        <v>0</v>
      </c>
      <c r="R47" s="42">
        <f t="shared" si="9"/>
        <v>0</v>
      </c>
      <c r="S47" s="42">
        <f t="shared" si="9"/>
        <v>0</v>
      </c>
      <c r="T47" s="42">
        <f t="shared" si="9"/>
        <v>0</v>
      </c>
      <c r="U47" s="42">
        <f t="shared" si="9"/>
        <v>0</v>
      </c>
      <c r="V47" s="42">
        <f t="shared" si="9"/>
        <v>0</v>
      </c>
      <c r="W47" s="42">
        <f t="shared" si="9"/>
        <v>0</v>
      </c>
      <c r="X47" s="42">
        <f t="shared" si="9"/>
        <v>0</v>
      </c>
      <c r="Y47" s="42">
        <f t="shared" si="9"/>
        <v>0</v>
      </c>
      <c r="Z47" s="42">
        <f t="shared" si="9"/>
        <v>0</v>
      </c>
      <c r="AA47" s="42">
        <f t="shared" si="9"/>
        <v>0</v>
      </c>
      <c r="AB47" s="42">
        <f t="shared" si="9"/>
        <v>0</v>
      </c>
      <c r="AC47" s="42">
        <f t="shared" si="9"/>
        <v>0</v>
      </c>
      <c r="AD47" s="42">
        <f t="shared" si="9"/>
        <v>0</v>
      </c>
      <c r="AE47" s="42">
        <f t="shared" si="9"/>
        <v>0</v>
      </c>
      <c r="AF47" s="42">
        <f t="shared" si="9"/>
        <v>0</v>
      </c>
      <c r="AG47" s="42">
        <f t="shared" si="9"/>
        <v>0</v>
      </c>
      <c r="AH47" s="42">
        <f t="shared" si="9"/>
        <v>0</v>
      </c>
      <c r="AI47" s="42">
        <f t="shared" si="9"/>
        <v>0</v>
      </c>
      <c r="AJ47" s="42">
        <f t="shared" si="9"/>
        <v>0</v>
      </c>
      <c r="AK47" s="42">
        <f t="shared" si="9"/>
        <v>0</v>
      </c>
      <c r="AL47" s="42">
        <f t="shared" si="9"/>
        <v>0</v>
      </c>
      <c r="AM47" s="42">
        <f t="shared" si="9"/>
        <v>0</v>
      </c>
      <c r="AN47" s="42">
        <f t="shared" si="9"/>
        <v>0</v>
      </c>
      <c r="AO47" s="42">
        <f t="shared" si="9"/>
        <v>0</v>
      </c>
    </row>
    <row r="48" spans="2:41" x14ac:dyDescent="0.3">
      <c r="D48" s="34" t="s">
        <v>43</v>
      </c>
      <c r="E48" s="48">
        <f t="shared" ref="E48:E58" si="10">NPV($E$15,F48:AO48)*(1+$E$15)</f>
        <v>1552.500216415242</v>
      </c>
      <c r="F48" s="53"/>
      <c r="G48" s="53">
        <f t="shared" ref="G48:AO48" si="11">G44</f>
        <v>10.669499999999999</v>
      </c>
      <c r="H48" s="53">
        <f t="shared" si="11"/>
        <v>21.831164999999999</v>
      </c>
      <c r="I48" s="53">
        <f t="shared" si="11"/>
        <v>33.508777049999999</v>
      </c>
      <c r="J48" s="53">
        <f t="shared" si="11"/>
        <v>45.727290824999997</v>
      </c>
      <c r="K48" s="53">
        <f t="shared" si="11"/>
        <v>58.512891824999997</v>
      </c>
      <c r="L48" s="53">
        <f t="shared" si="11"/>
        <v>71.554204845000001</v>
      </c>
      <c r="M48" s="53">
        <f t="shared" si="11"/>
        <v>84.8563441254</v>
      </c>
      <c r="N48" s="53">
        <f t="shared" si="11"/>
        <v>98.424526191408006</v>
      </c>
      <c r="O48" s="53">
        <f t="shared" si="11"/>
        <v>112.26407189873616</v>
      </c>
      <c r="P48" s="53">
        <f t="shared" si="11"/>
        <v>126.38040852021089</v>
      </c>
      <c r="Q48" s="53">
        <f t="shared" si="11"/>
        <v>140.77907187411512</v>
      </c>
      <c r="R48" s="53">
        <f t="shared" si="11"/>
        <v>155.46570849509743</v>
      </c>
      <c r="S48" s="53">
        <f t="shared" si="11"/>
        <v>170.44607784849939</v>
      </c>
      <c r="T48" s="53">
        <f t="shared" si="11"/>
        <v>185.72605458896936</v>
      </c>
      <c r="U48" s="53">
        <f t="shared" si="11"/>
        <v>201.31163086424874</v>
      </c>
      <c r="V48" s="53">
        <f t="shared" si="11"/>
        <v>217.20891866503371</v>
      </c>
      <c r="W48" s="53">
        <f t="shared" si="11"/>
        <v>222.75465222183439</v>
      </c>
      <c r="X48" s="53">
        <f t="shared" si="11"/>
        <v>228.13252544977104</v>
      </c>
      <c r="Y48" s="53">
        <f t="shared" si="11"/>
        <v>233.32524239226646</v>
      </c>
      <c r="Z48" s="53">
        <f t="shared" si="11"/>
        <v>238.31446418961184</v>
      </c>
      <c r="AA48" s="53">
        <f t="shared" si="11"/>
        <v>225.5288631896118</v>
      </c>
      <c r="AB48" s="53">
        <f t="shared" si="11"/>
        <v>212.48755016961184</v>
      </c>
      <c r="AC48" s="53">
        <f t="shared" si="11"/>
        <v>199.18541088921182</v>
      </c>
      <c r="AD48" s="53">
        <f t="shared" si="11"/>
        <v>185.61722882320385</v>
      </c>
      <c r="AE48" s="53">
        <f t="shared" si="11"/>
        <v>171.77768311587567</v>
      </c>
      <c r="AF48" s="53">
        <f t="shared" si="11"/>
        <v>157.66134649440099</v>
      </c>
      <c r="AG48" s="53">
        <f t="shared" si="11"/>
        <v>143.26268314049676</v>
      </c>
      <c r="AH48" s="53">
        <f t="shared" si="11"/>
        <v>128.57604651951445</v>
      </c>
      <c r="AI48" s="53">
        <f t="shared" si="11"/>
        <v>113.59567716611247</v>
      </c>
      <c r="AJ48" s="53">
        <f t="shared" si="11"/>
        <v>98.31570042564249</v>
      </c>
      <c r="AK48" s="53">
        <f t="shared" si="11"/>
        <v>82.73012415036311</v>
      </c>
      <c r="AL48" s="53">
        <f t="shared" si="11"/>
        <v>66.832836349578116</v>
      </c>
      <c r="AM48" s="53">
        <f t="shared" si="11"/>
        <v>50.617602792777447</v>
      </c>
      <c r="AN48" s="53">
        <f t="shared" si="11"/>
        <v>34.078064564840759</v>
      </c>
      <c r="AO48" s="53">
        <f t="shared" si="11"/>
        <v>17.207735572345335</v>
      </c>
    </row>
    <row r="49" spans="3:41" x14ac:dyDescent="0.3">
      <c r="D49" s="112" t="s">
        <v>75</v>
      </c>
      <c r="E49" s="113">
        <f t="shared" si="10"/>
        <v>393.63852919062634</v>
      </c>
      <c r="F49" s="112"/>
      <c r="G49" s="115">
        <f t="shared" ref="G49:AO49" si="12">F$22*$H10</f>
        <v>4.3702271999999995</v>
      </c>
      <c r="H49" s="115">
        <f t="shared" si="12"/>
        <v>8.6689059840000002</v>
      </c>
      <c r="I49" s="115">
        <f t="shared" si="12"/>
        <v>12.893178055680002</v>
      </c>
      <c r="J49" s="115">
        <f t="shared" si="12"/>
        <v>17.04005660544</v>
      </c>
      <c r="K49" s="115">
        <f t="shared" si="12"/>
        <v>21.106420129920004</v>
      </c>
      <c r="L49" s="115">
        <f t="shared" si="12"/>
        <v>24.950211912192003</v>
      </c>
      <c r="M49" s="115">
        <f t="shared" si="12"/>
        <v>28.566980517411846</v>
      </c>
      <c r="N49" s="115">
        <f t="shared" si="12"/>
        <v>31.952185482038477</v>
      </c>
      <c r="O49" s="115">
        <f t="shared" si="12"/>
        <v>35.101195533260046</v>
      </c>
      <c r="P49" s="115">
        <f t="shared" si="12"/>
        <v>38.009286772808451</v>
      </c>
      <c r="Q49" s="115">
        <f t="shared" si="12"/>
        <v>40.671640824450215</v>
      </c>
      <c r="R49" s="115">
        <f t="shared" si="12"/>
        <v>43.083342944427223</v>
      </c>
      <c r="S49" s="115">
        <f t="shared" si="12"/>
        <v>45.239380094106167</v>
      </c>
      <c r="T49" s="115">
        <f t="shared" si="12"/>
        <v>47.134638974081085</v>
      </c>
      <c r="U49" s="115">
        <f t="shared" si="12"/>
        <v>48.763904018957902</v>
      </c>
      <c r="V49" s="115">
        <f t="shared" si="12"/>
        <v>50.121855352034657</v>
      </c>
      <c r="W49" s="115">
        <f t="shared" si="12"/>
        <v>51.20306669907535</v>
      </c>
      <c r="X49" s="115">
        <f t="shared" si="12"/>
        <v>52.275142460359262</v>
      </c>
      <c r="Y49" s="115">
        <f t="shared" si="12"/>
        <v>53.345036564171245</v>
      </c>
      <c r="Z49" s="115">
        <f t="shared" si="12"/>
        <v>54.420198849361881</v>
      </c>
      <c r="AA49" s="115">
        <f t="shared" si="12"/>
        <v>48.319348566107813</v>
      </c>
      <c r="AB49" s="115">
        <f t="shared" si="12"/>
        <v>42.545809668453749</v>
      </c>
      <c r="AC49" s="115">
        <f t="shared" si="12"/>
        <v>37.106128384111685</v>
      </c>
      <c r="AD49" s="115">
        <f t="shared" si="12"/>
        <v>32.006981865347861</v>
      </c>
      <c r="AE49" s="115">
        <f t="shared" si="12"/>
        <v>27.255180807473838</v>
      </c>
      <c r="AF49" s="115">
        <f t="shared" si="12"/>
        <v>22.85767211970742</v>
      </c>
      <c r="AG49" s="115">
        <f t="shared" si="12"/>
        <v>18.821541649450754</v>
      </c>
      <c r="AH49" s="115">
        <f t="shared" si="12"/>
        <v>15.154016961054039</v>
      </c>
      <c r="AI49" s="115">
        <f t="shared" si="12"/>
        <v>11.86247017015447</v>
      </c>
      <c r="AJ49" s="115">
        <f t="shared" si="12"/>
        <v>8.95442083470199</v>
      </c>
      <c r="AK49" s="115">
        <f t="shared" si="12"/>
        <v>6.4375389038055424</v>
      </c>
      <c r="AL49" s="115">
        <f t="shared" si="12"/>
        <v>4.3196477255562469</v>
      </c>
      <c r="AM49" s="115">
        <f t="shared" si="12"/>
        <v>2.608727115007047</v>
      </c>
      <c r="AN49" s="115">
        <f t="shared" si="12"/>
        <v>1.3129164835119442</v>
      </c>
      <c r="AO49" s="115">
        <f t="shared" si="12"/>
        <v>0.44051803065202078</v>
      </c>
    </row>
    <row r="50" spans="3:41" x14ac:dyDescent="0.3">
      <c r="D50" s="108" t="s">
        <v>123</v>
      </c>
      <c r="E50" s="109">
        <f t="shared" si="10"/>
        <v>498.19876350688651</v>
      </c>
      <c r="F50" s="110"/>
      <c r="G50" s="111">
        <f t="shared" ref="G50:AO50" si="13">F$22*$H11</f>
        <v>5.531068799999999</v>
      </c>
      <c r="H50" s="111">
        <f t="shared" si="13"/>
        <v>10.971584135999999</v>
      </c>
      <c r="I50" s="111">
        <f t="shared" si="13"/>
        <v>16.317928476719999</v>
      </c>
      <c r="J50" s="111">
        <f t="shared" si="13"/>
        <v>21.56632164126</v>
      </c>
      <c r="K50" s="111">
        <f t="shared" si="13"/>
        <v>26.71281297693</v>
      </c>
      <c r="L50" s="111">
        <f t="shared" si="13"/>
        <v>31.577611951368002</v>
      </c>
      <c r="M50" s="111">
        <f t="shared" si="13"/>
        <v>36.155084717349361</v>
      </c>
      <c r="N50" s="111">
        <f t="shared" si="13"/>
        <v>40.439484750704942</v>
      </c>
      <c r="O50" s="111">
        <f t="shared" si="13"/>
        <v>44.424950596782246</v>
      </c>
      <c r="P50" s="111">
        <f t="shared" si="13"/>
        <v>48.10550357183569</v>
      </c>
      <c r="Q50" s="111">
        <f t="shared" si="13"/>
        <v>51.4750454184448</v>
      </c>
      <c r="R50" s="111">
        <f t="shared" si="13"/>
        <v>54.527355914040697</v>
      </c>
      <c r="S50" s="111">
        <f t="shared" si="13"/>
        <v>57.256090431603113</v>
      </c>
      <c r="T50" s="111">
        <f t="shared" si="13"/>
        <v>59.65477745157137</v>
      </c>
      <c r="U50" s="111">
        <f t="shared" si="13"/>
        <v>61.716816023993587</v>
      </c>
      <c r="V50" s="111">
        <f t="shared" si="13"/>
        <v>63.435473179918851</v>
      </c>
      <c r="W50" s="111">
        <f t="shared" si="13"/>
        <v>64.803881291017234</v>
      </c>
      <c r="X50" s="111">
        <f t="shared" si="13"/>
        <v>66.160727176392186</v>
      </c>
      <c r="Y50" s="111">
        <f t="shared" si="13"/>
        <v>67.514811901529228</v>
      </c>
      <c r="Z50" s="111">
        <f t="shared" si="13"/>
        <v>68.875564168723628</v>
      </c>
      <c r="AA50" s="111">
        <f t="shared" si="13"/>
        <v>61.154175528980197</v>
      </c>
      <c r="AB50" s="111">
        <f t="shared" si="13"/>
        <v>53.847040361636772</v>
      </c>
      <c r="AC50" s="111">
        <f t="shared" si="13"/>
        <v>46.962443736141346</v>
      </c>
      <c r="AD50" s="111">
        <f t="shared" si="13"/>
        <v>40.508836423330884</v>
      </c>
      <c r="AE50" s="111">
        <f t="shared" si="13"/>
        <v>34.494838209459076</v>
      </c>
      <c r="AF50" s="111">
        <f t="shared" si="13"/>
        <v>28.929241276504701</v>
      </c>
      <c r="AG50" s="111">
        <f t="shared" si="13"/>
        <v>23.821013650086108</v>
      </c>
      <c r="AH50" s="111">
        <f t="shared" si="13"/>
        <v>19.179302716334018</v>
      </c>
      <c r="AI50" s="111">
        <f t="shared" si="13"/>
        <v>15.01343880910175</v>
      </c>
      <c r="AJ50" s="111">
        <f t="shared" si="13"/>
        <v>11.332938868919705</v>
      </c>
      <c r="AK50" s="111">
        <f t="shared" si="13"/>
        <v>8.1475101751288896</v>
      </c>
      <c r="AL50" s="111">
        <f t="shared" si="13"/>
        <v>5.4670541526571244</v>
      </c>
      <c r="AM50" s="111">
        <f t="shared" si="13"/>
        <v>3.3016702549307935</v>
      </c>
      <c r="AN50" s="111">
        <f t="shared" si="13"/>
        <v>1.6616599244448043</v>
      </c>
      <c r="AO50" s="111">
        <f t="shared" si="13"/>
        <v>0.55753063254396373</v>
      </c>
    </row>
    <row r="51" spans="3:41" x14ac:dyDescent="0.3">
      <c r="D51" s="34" t="s">
        <v>76</v>
      </c>
      <c r="E51" s="48">
        <f t="shared" si="10"/>
        <v>833.74086781835013</v>
      </c>
      <c r="F51" s="42">
        <f>SUM(F49:F50)</f>
        <v>0</v>
      </c>
      <c r="G51" s="42">
        <f t="shared" ref="G51:AO51" si="14">SUM(G49:G50)</f>
        <v>9.9012959999999985</v>
      </c>
      <c r="H51" s="42">
        <f t="shared" si="14"/>
        <v>19.640490119999999</v>
      </c>
      <c r="I51" s="42">
        <f t="shared" si="14"/>
        <v>29.211106532400002</v>
      </c>
      <c r="J51" s="42">
        <f t="shared" si="14"/>
        <v>38.606378246700004</v>
      </c>
      <c r="K51" s="42">
        <f t="shared" si="14"/>
        <v>47.819233106850007</v>
      </c>
      <c r="L51" s="42">
        <f t="shared" si="14"/>
        <v>56.527823863560002</v>
      </c>
      <c r="M51" s="42">
        <f t="shared" si="14"/>
        <v>64.722065234761203</v>
      </c>
      <c r="N51" s="42">
        <f t="shared" si="14"/>
        <v>72.391670232743422</v>
      </c>
      <c r="O51" s="42">
        <f t="shared" si="14"/>
        <v>79.526146130042292</v>
      </c>
      <c r="P51" s="42">
        <f t="shared" si="14"/>
        <v>86.114790344644149</v>
      </c>
      <c r="Q51" s="42">
        <f t="shared" si="14"/>
        <v>92.146686242895015</v>
      </c>
      <c r="R51" s="42">
        <f t="shared" si="14"/>
        <v>97.610698858467913</v>
      </c>
      <c r="S51" s="42">
        <f t="shared" si="14"/>
        <v>102.49547052570928</v>
      </c>
      <c r="T51" s="42">
        <f t="shared" si="14"/>
        <v>106.78941642565246</v>
      </c>
      <c r="U51" s="42">
        <f t="shared" si="14"/>
        <v>110.48072004295149</v>
      </c>
      <c r="V51" s="42">
        <f t="shared" si="14"/>
        <v>113.55732853195352</v>
      </c>
      <c r="W51" s="42">
        <f t="shared" si="14"/>
        <v>116.00694799009258</v>
      </c>
      <c r="X51" s="42">
        <f t="shared" si="14"/>
        <v>118.43586963675145</v>
      </c>
      <c r="Y51" s="42">
        <f t="shared" si="14"/>
        <v>120.85984846570048</v>
      </c>
      <c r="Z51" s="42">
        <f t="shared" si="14"/>
        <v>123.29576301808551</v>
      </c>
      <c r="AA51" s="42">
        <f t="shared" si="14"/>
        <v>109.47352409508801</v>
      </c>
      <c r="AB51" s="42">
        <f t="shared" si="14"/>
        <v>96.392850030090528</v>
      </c>
      <c r="AC51" s="42">
        <f t="shared" si="14"/>
        <v>84.068572120253037</v>
      </c>
      <c r="AD51" s="42">
        <f t="shared" si="14"/>
        <v>72.515818288678744</v>
      </c>
      <c r="AE51" s="42">
        <f t="shared" si="14"/>
        <v>61.75001901693291</v>
      </c>
      <c r="AF51" s="42">
        <f t="shared" si="14"/>
        <v>51.786913396212121</v>
      </c>
      <c r="AG51" s="42">
        <f t="shared" si="14"/>
        <v>42.642555299536866</v>
      </c>
      <c r="AH51" s="42">
        <f t="shared" si="14"/>
        <v>34.333319677388054</v>
      </c>
      <c r="AI51" s="42">
        <f t="shared" si="14"/>
        <v>26.87590897925622</v>
      </c>
      <c r="AJ51" s="42">
        <f t="shared" si="14"/>
        <v>20.287359703621696</v>
      </c>
      <c r="AK51" s="42">
        <f t="shared" si="14"/>
        <v>14.585049078934432</v>
      </c>
      <c r="AL51" s="42">
        <f t="shared" si="14"/>
        <v>9.7867018782133712</v>
      </c>
      <c r="AM51" s="42">
        <f t="shared" si="14"/>
        <v>5.91039736993784</v>
      </c>
      <c r="AN51" s="42">
        <f t="shared" si="14"/>
        <v>2.9745764079567483</v>
      </c>
      <c r="AO51" s="42">
        <f t="shared" si="14"/>
        <v>0.99804866319598451</v>
      </c>
    </row>
    <row r="52" spans="3:41" x14ac:dyDescent="0.3">
      <c r="D52" s="112" t="s">
        <v>128</v>
      </c>
      <c r="E52" s="106">
        <f t="shared" si="10"/>
        <v>-884.42546453749753</v>
      </c>
      <c r="F52" s="114">
        <f>(F47-F8)*($H$14-1)</f>
        <v>-61.549224489795904</v>
      </c>
      <c r="G52" s="114">
        <f t="shared" ref="G52:AO52" si="15">(G47-G8)*($H$14-1)</f>
        <v>-64.388380408163258</v>
      </c>
      <c r="H52" s="114">
        <f t="shared" si="15"/>
        <v>-67.364728016326509</v>
      </c>
      <c r="I52" s="114">
        <f t="shared" si="15"/>
        <v>-70.485031844897946</v>
      </c>
      <c r="J52" s="114">
        <f t="shared" si="15"/>
        <v>-73.756392163265289</v>
      </c>
      <c r="K52" s="114">
        <f t="shared" si="15"/>
        <v>-75.231520006530602</v>
      </c>
      <c r="L52" s="114">
        <f t="shared" si="15"/>
        <v>-76.73615040666121</v>
      </c>
      <c r="M52" s="114">
        <f t="shared" si="15"/>
        <v>-78.270873414794437</v>
      </c>
      <c r="N52" s="114">
        <f t="shared" si="15"/>
        <v>-79.836290883090328</v>
      </c>
      <c r="O52" s="114">
        <f t="shared" si="15"/>
        <v>-81.433016700752148</v>
      </c>
      <c r="P52" s="114">
        <f t="shared" si="15"/>
        <v>-83.061677034767186</v>
      </c>
      <c r="Q52" s="114">
        <f t="shared" si="15"/>
        <v>-84.722910575462535</v>
      </c>
      <c r="R52" s="114">
        <f t="shared" si="15"/>
        <v>-86.417368786971792</v>
      </c>
      <c r="S52" s="114">
        <f t="shared" si="15"/>
        <v>-88.145716162711224</v>
      </c>
      <c r="T52" s="114">
        <f t="shared" si="15"/>
        <v>-89.908630485965446</v>
      </c>
      <c r="U52" s="114">
        <f t="shared" si="15"/>
        <v>-91.706803095684748</v>
      </c>
      <c r="V52" s="114">
        <f t="shared" si="15"/>
        <v>-93.540939157598444</v>
      </c>
      <c r="W52" s="114">
        <f t="shared" si="15"/>
        <v>-95.411757940750405</v>
      </c>
      <c r="X52" s="114">
        <f t="shared" si="15"/>
        <v>-97.319993099565423</v>
      </c>
      <c r="Y52" s="114">
        <f t="shared" si="15"/>
        <v>-99.266392961556747</v>
      </c>
      <c r="Z52" s="114">
        <f t="shared" si="15"/>
        <v>0</v>
      </c>
      <c r="AA52" s="114">
        <f t="shared" si="15"/>
        <v>0</v>
      </c>
      <c r="AB52" s="114">
        <f t="shared" si="15"/>
        <v>0</v>
      </c>
      <c r="AC52" s="114">
        <f t="shared" si="15"/>
        <v>0</v>
      </c>
      <c r="AD52" s="114">
        <f t="shared" si="15"/>
        <v>0</v>
      </c>
      <c r="AE52" s="114">
        <f t="shared" si="15"/>
        <v>0</v>
      </c>
      <c r="AF52" s="114">
        <f t="shared" si="15"/>
        <v>0</v>
      </c>
      <c r="AG52" s="114">
        <f t="shared" si="15"/>
        <v>0</v>
      </c>
      <c r="AH52" s="114">
        <f t="shared" si="15"/>
        <v>0</v>
      </c>
      <c r="AI52" s="114">
        <f t="shared" si="15"/>
        <v>0</v>
      </c>
      <c r="AJ52" s="114">
        <f t="shared" si="15"/>
        <v>0</v>
      </c>
      <c r="AK52" s="114">
        <f t="shared" si="15"/>
        <v>0</v>
      </c>
      <c r="AL52" s="114">
        <f t="shared" si="15"/>
        <v>0</v>
      </c>
      <c r="AM52" s="114">
        <f t="shared" si="15"/>
        <v>0</v>
      </c>
      <c r="AN52" s="114">
        <f t="shared" si="15"/>
        <v>0</v>
      </c>
      <c r="AO52" s="114">
        <f t="shared" si="15"/>
        <v>0</v>
      </c>
    </row>
    <row r="53" spans="3:41" x14ac:dyDescent="0.3">
      <c r="D53" s="112" t="s">
        <v>129</v>
      </c>
      <c r="E53" s="106">
        <f t="shared" si="10"/>
        <v>523.28184283967641</v>
      </c>
      <c r="F53" s="114">
        <f>F48*($H$14-1)</f>
        <v>0</v>
      </c>
      <c r="G53" s="114">
        <f t="shared" ref="G53:AO53" si="16">G48*($H$14-1)</f>
        <v>3.846826530612244</v>
      </c>
      <c r="H53" s="114">
        <f t="shared" si="16"/>
        <v>7.8711003061224476</v>
      </c>
      <c r="I53" s="114">
        <f t="shared" si="16"/>
        <v>12.081395807142856</v>
      </c>
      <c r="J53" s="114">
        <f t="shared" si="16"/>
        <v>16.486710297448976</v>
      </c>
      <c r="K53" s="114">
        <f t="shared" si="16"/>
        <v>21.096484807653059</v>
      </c>
      <c r="L53" s="114">
        <f t="shared" si="16"/>
        <v>25.798454808061223</v>
      </c>
      <c r="M53" s="114">
        <f t="shared" si="16"/>
        <v>30.594464208477547</v>
      </c>
      <c r="N53" s="114">
        <f t="shared" si="16"/>
        <v>35.486393796902199</v>
      </c>
      <c r="O53" s="114">
        <f t="shared" si="16"/>
        <v>40.476161977095344</v>
      </c>
      <c r="P53" s="114">
        <f t="shared" si="16"/>
        <v>45.565725520892357</v>
      </c>
      <c r="Q53" s="114">
        <f t="shared" si="16"/>
        <v>50.757080335565306</v>
      </c>
      <c r="R53" s="114">
        <f t="shared" si="16"/>
        <v>56.052262246531718</v>
      </c>
      <c r="S53" s="114">
        <f t="shared" si="16"/>
        <v>61.453347795717455</v>
      </c>
      <c r="T53" s="114">
        <f t="shared" si="16"/>
        <v>66.962455055886906</v>
      </c>
      <c r="U53" s="114">
        <f t="shared" si="16"/>
        <v>72.581744461259746</v>
      </c>
      <c r="V53" s="114">
        <f t="shared" si="16"/>
        <v>78.313419654740031</v>
      </c>
      <c r="W53" s="114">
        <f t="shared" si="16"/>
        <v>80.312901821477695</v>
      </c>
      <c r="X53" s="114">
        <f t="shared" si="16"/>
        <v>82.251862917264376</v>
      </c>
      <c r="Y53" s="114">
        <f t="shared" si="16"/>
        <v>84.124066984966802</v>
      </c>
      <c r="Z53" s="114">
        <f t="shared" si="16"/>
        <v>85.922902054757998</v>
      </c>
      <c r="AA53" s="114">
        <f t="shared" si="16"/>
        <v>81.313127544553907</v>
      </c>
      <c r="AB53" s="114">
        <f t="shared" si="16"/>
        <v>76.611157544145755</v>
      </c>
      <c r="AC53" s="114">
        <f t="shared" si="16"/>
        <v>71.815148143729431</v>
      </c>
      <c r="AD53" s="114">
        <f t="shared" si="16"/>
        <v>66.923218555304786</v>
      </c>
      <c r="AE53" s="114">
        <f t="shared" si="16"/>
        <v>61.933450375111633</v>
      </c>
      <c r="AF53" s="114">
        <f t="shared" si="16"/>
        <v>56.843886831314634</v>
      </c>
      <c r="AG53" s="114">
        <f t="shared" si="16"/>
        <v>51.652532016641686</v>
      </c>
      <c r="AH53" s="114">
        <f t="shared" si="16"/>
        <v>46.357350105675273</v>
      </c>
      <c r="AI53" s="114">
        <f t="shared" si="16"/>
        <v>40.956264556489522</v>
      </c>
      <c r="AJ53" s="114">
        <f t="shared" si="16"/>
        <v>35.447157296320079</v>
      </c>
      <c r="AK53" s="114">
        <f t="shared" si="16"/>
        <v>29.827867890947239</v>
      </c>
      <c r="AL53" s="114">
        <f t="shared" si="16"/>
        <v>24.096192697466936</v>
      </c>
      <c r="AM53" s="114">
        <f t="shared" si="16"/>
        <v>18.249884000117035</v>
      </c>
      <c r="AN53" s="114">
        <f t="shared" si="16"/>
        <v>12.286649128820136</v>
      </c>
      <c r="AO53" s="114">
        <f t="shared" si="16"/>
        <v>6.2041495600972967</v>
      </c>
    </row>
    <row r="54" spans="3:41" x14ac:dyDescent="0.3">
      <c r="D54" s="108" t="s">
        <v>127</v>
      </c>
      <c r="E54" s="109">
        <f t="shared" si="10"/>
        <v>167.92163009824901</v>
      </c>
      <c r="F54" s="110">
        <f>F50*($H$14-1)</f>
        <v>0</v>
      </c>
      <c r="G54" s="110">
        <f t="shared" ref="G54:AO54" si="17">G50*($H$14-1)</f>
        <v>1.9941948734693871</v>
      </c>
      <c r="H54" s="110">
        <f t="shared" si="17"/>
        <v>3.9557412191020398</v>
      </c>
      <c r="I54" s="110">
        <f t="shared" si="17"/>
        <v>5.8833347569126522</v>
      </c>
      <c r="J54" s="110">
        <f t="shared" si="17"/>
        <v>7.7756125645359173</v>
      </c>
      <c r="K54" s="110">
        <f t="shared" si="17"/>
        <v>9.6311502569883665</v>
      </c>
      <c r="L54" s="110">
        <f t="shared" si="17"/>
        <v>11.385125397431999</v>
      </c>
      <c r="M54" s="110">
        <f t="shared" si="17"/>
        <v>13.035506734826638</v>
      </c>
      <c r="N54" s="110">
        <f t="shared" si="17"/>
        <v>14.580222393111304</v>
      </c>
      <c r="O54" s="110">
        <f t="shared" si="17"/>
        <v>16.0171590587038</v>
      </c>
      <c r="P54" s="110">
        <f t="shared" si="17"/>
        <v>17.344161151750281</v>
      </c>
      <c r="Q54" s="110">
        <f t="shared" si="17"/>
        <v>18.559029980799824</v>
      </c>
      <c r="R54" s="110">
        <f t="shared" si="17"/>
        <v>19.659522880572492</v>
      </c>
      <c r="S54" s="110">
        <f t="shared" si="17"/>
        <v>20.643352332482753</v>
      </c>
      <c r="T54" s="110">
        <f t="shared" si="17"/>
        <v>21.508185067573347</v>
      </c>
      <c r="U54" s="110">
        <f t="shared" si="17"/>
        <v>22.25164115150789</v>
      </c>
      <c r="V54" s="110">
        <f t="shared" si="17"/>
        <v>22.871293051263258</v>
      </c>
      <c r="W54" s="110">
        <f t="shared" si="17"/>
        <v>23.364664683155869</v>
      </c>
      <c r="X54" s="110">
        <f t="shared" si="17"/>
        <v>23.85386762142031</v>
      </c>
      <c r="Y54" s="110">
        <f t="shared" si="17"/>
        <v>24.342075039326861</v>
      </c>
      <c r="Z54" s="110">
        <f t="shared" si="17"/>
        <v>24.832686400968381</v>
      </c>
      <c r="AA54" s="110">
        <f t="shared" si="17"/>
        <v>22.048784374394216</v>
      </c>
      <c r="AB54" s="110">
        <f t="shared" si="17"/>
        <v>19.414239041950669</v>
      </c>
      <c r="AC54" s="110">
        <f t="shared" si="17"/>
        <v>16.932037537520348</v>
      </c>
      <c r="AD54" s="110">
        <f t="shared" si="17"/>
        <v>14.605226737663514</v>
      </c>
      <c r="AE54" s="110">
        <f t="shared" si="17"/>
        <v>12.436914456471637</v>
      </c>
      <c r="AF54" s="110">
        <f t="shared" si="17"/>
        <v>10.430270664318019</v>
      </c>
      <c r="AG54" s="110">
        <f t="shared" si="17"/>
        <v>8.5885287309834251</v>
      </c>
      <c r="AH54" s="110">
        <f t="shared" si="17"/>
        <v>6.914986693644237</v>
      </c>
      <c r="AI54" s="110">
        <f t="shared" si="17"/>
        <v>5.4130085502203578</v>
      </c>
      <c r="AJ54" s="110">
        <f t="shared" si="17"/>
        <v>4.086025578590097</v>
      </c>
      <c r="AK54" s="110">
        <f t="shared" si="17"/>
        <v>2.9375376821893271</v>
      </c>
      <c r="AL54" s="110">
        <f t="shared" si="17"/>
        <v>1.9711147625226364</v>
      </c>
      <c r="AM54" s="110">
        <f t="shared" si="17"/>
        <v>1.1903981191247077</v>
      </c>
      <c r="AN54" s="110">
        <f t="shared" si="17"/>
        <v>0.5991018775209157</v>
      </c>
      <c r="AO54" s="110">
        <f t="shared" si="17"/>
        <v>0.20101444574714336</v>
      </c>
    </row>
    <row r="55" spans="3:41" x14ac:dyDescent="0.3">
      <c r="D55" s="45" t="s">
        <v>130</v>
      </c>
      <c r="E55" s="50">
        <f>NPV($E$15,F55:AO55)*(1+$E$15)</f>
        <v>-193.22199159957216</v>
      </c>
      <c r="F55" s="55">
        <f t="shared" ref="F55:AO55" si="18">(-F21+F48+F50)*($H$14-1)</f>
        <v>-61.549224489795904</v>
      </c>
      <c r="G55" s="55">
        <f t="shared" si="18"/>
        <v>-58.547359004081635</v>
      </c>
      <c r="H55" s="55">
        <f t="shared" si="18"/>
        <v>-55.537886491102029</v>
      </c>
      <c r="I55" s="55">
        <f t="shared" si="18"/>
        <v>-52.520301280842446</v>
      </c>
      <c r="J55" s="55">
        <f t="shared" si="18"/>
        <v>-49.494069301280398</v>
      </c>
      <c r="K55" s="55">
        <f t="shared" si="18"/>
        <v>-44.503884941889176</v>
      </c>
      <c r="L55" s="55">
        <f t="shared" si="18"/>
        <v>-39.552570201167981</v>
      </c>
      <c r="M55" s="55">
        <f t="shared" si="18"/>
        <v>-34.64090247149025</v>
      </c>
      <c r="N55" s="55">
        <f t="shared" si="18"/>
        <v>-29.769674693076823</v>
      </c>
      <c r="O55" s="55">
        <f t="shared" si="18"/>
        <v>-24.939695664953</v>
      </c>
      <c r="P55" s="55">
        <f t="shared" si="18"/>
        <v>-20.151790362124547</v>
      </c>
      <c r="Q55" s="55">
        <f t="shared" si="18"/>
        <v>-15.4068002590974</v>
      </c>
      <c r="R55" s="55">
        <f t="shared" si="18"/>
        <v>-10.705583659867573</v>
      </c>
      <c r="S55" s="55">
        <f t="shared" si="18"/>
        <v>-6.0490160345110073</v>
      </c>
      <c r="T55" s="55">
        <f t="shared" si="18"/>
        <v>-1.4379903625051971</v>
      </c>
      <c r="U55" s="55">
        <f t="shared" si="18"/>
        <v>3.1265825170828796</v>
      </c>
      <c r="V55" s="55">
        <f t="shared" si="18"/>
        <v>7.6437735484048437</v>
      </c>
      <c r="W55" s="55">
        <f t="shared" si="18"/>
        <v>8.2658085638831569</v>
      </c>
      <c r="X55" s="55">
        <f t="shared" si="18"/>
        <v>8.7857374391192629</v>
      </c>
      <c r="Y55" s="55">
        <f t="shared" si="18"/>
        <v>9.1997490627369185</v>
      </c>
      <c r="Z55" s="55">
        <f t="shared" si="18"/>
        <v>110.75558845572637</v>
      </c>
      <c r="AA55" s="55">
        <f t="shared" si="18"/>
        <v>103.36191191894812</v>
      </c>
      <c r="AB55" s="55">
        <f t="shared" si="18"/>
        <v>96.025396586096434</v>
      </c>
      <c r="AC55" s="55">
        <f t="shared" si="18"/>
        <v>88.747185681249775</v>
      </c>
      <c r="AD55" s="55">
        <f t="shared" si="18"/>
        <v>81.528445292968286</v>
      </c>
      <c r="AE55" s="55">
        <f t="shared" si="18"/>
        <v>74.370364831583274</v>
      </c>
      <c r="AF55" s="55">
        <f t="shared" si="18"/>
        <v>67.274157495632664</v>
      </c>
      <c r="AG55" s="55">
        <f t="shared" si="18"/>
        <v>60.241060747625113</v>
      </c>
      <c r="AH55" s="55">
        <f t="shared" si="18"/>
        <v>53.272336799319504</v>
      </c>
      <c r="AI55" s="55">
        <f t="shared" si="18"/>
        <v>46.369273106709883</v>
      </c>
      <c r="AJ55" s="55">
        <f t="shared" si="18"/>
        <v>39.533182874910175</v>
      </c>
      <c r="AK55" s="55">
        <f t="shared" si="18"/>
        <v>32.765405573136569</v>
      </c>
      <c r="AL55" s="55">
        <f t="shared" si="18"/>
        <v>26.067307459989575</v>
      </c>
      <c r="AM55" s="55">
        <f t="shared" si="18"/>
        <v>19.440282119241743</v>
      </c>
      <c r="AN55" s="55">
        <f t="shared" si="18"/>
        <v>12.885751006341051</v>
      </c>
      <c r="AO55" s="55">
        <f t="shared" si="18"/>
        <v>6.4051640058444406</v>
      </c>
    </row>
    <row r="56" spans="3:41" x14ac:dyDescent="0.3">
      <c r="D56" s="40" t="s">
        <v>49</v>
      </c>
      <c r="E56" s="120">
        <f t="shared" si="10"/>
        <v>2091.8854969250506</v>
      </c>
      <c r="F56" s="121">
        <f t="shared" ref="F56" si="19">SUM(F48,F51,F47,F55)</f>
        <v>-61.549224489795904</v>
      </c>
      <c r="G56" s="121">
        <f>SUM(G48,G51,G47,G55)</f>
        <v>-37.97656300408164</v>
      </c>
      <c r="H56" s="121">
        <f t="shared" ref="H56:AO56" si="20">SUM(H48,H51,H47,H55)</f>
        <v>-14.066231371102035</v>
      </c>
      <c r="I56" s="121">
        <f t="shared" si="20"/>
        <v>10.199582301557555</v>
      </c>
      <c r="J56" s="121">
        <f t="shared" si="20"/>
        <v>34.839599770419603</v>
      </c>
      <c r="K56" s="121">
        <f t="shared" si="20"/>
        <v>61.828239989960828</v>
      </c>
      <c r="L56" s="121">
        <f t="shared" si="20"/>
        <v>88.529458507392036</v>
      </c>
      <c r="M56" s="121">
        <f t="shared" si="20"/>
        <v>114.93750688867095</v>
      </c>
      <c r="N56" s="121">
        <f t="shared" si="20"/>
        <v>141.04652173107462</v>
      </c>
      <c r="O56" s="121">
        <f t="shared" si="20"/>
        <v>166.85052236382543</v>
      </c>
      <c r="P56" s="121">
        <f t="shared" si="20"/>
        <v>192.34340850273048</v>
      </c>
      <c r="Q56" s="121">
        <f t="shared" si="20"/>
        <v>217.51895785791274</v>
      </c>
      <c r="R56" s="121">
        <f t="shared" si="20"/>
        <v>242.37082369369776</v>
      </c>
      <c r="S56" s="121">
        <f t="shared" si="20"/>
        <v>266.89253233969765</v>
      </c>
      <c r="T56" s="121">
        <f t="shared" si="20"/>
        <v>291.07748065211661</v>
      </c>
      <c r="U56" s="121">
        <f t="shared" si="20"/>
        <v>314.91893342428307</v>
      </c>
      <c r="V56" s="121">
        <f t="shared" si="20"/>
        <v>338.4100207453921</v>
      </c>
      <c r="W56" s="121">
        <f t="shared" si="20"/>
        <v>347.02740877581016</v>
      </c>
      <c r="X56" s="121">
        <f t="shared" si="20"/>
        <v>355.35413252564177</v>
      </c>
      <c r="Y56" s="121">
        <f t="shared" si="20"/>
        <v>363.38483992070388</v>
      </c>
      <c r="Z56" s="121">
        <f t="shared" si="20"/>
        <v>472.36581566342369</v>
      </c>
      <c r="AA56" s="121">
        <f t="shared" si="20"/>
        <v>438.36429920364793</v>
      </c>
      <c r="AB56" s="121">
        <f t="shared" si="20"/>
        <v>404.90579678579877</v>
      </c>
      <c r="AC56" s="121">
        <f t="shared" si="20"/>
        <v>372.00116869071462</v>
      </c>
      <c r="AD56" s="121">
        <f t="shared" si="20"/>
        <v>339.66149240485089</v>
      </c>
      <c r="AE56" s="121">
        <f t="shared" si="20"/>
        <v>307.89806696439189</v>
      </c>
      <c r="AF56" s="121">
        <f t="shared" si="20"/>
        <v>276.72241738624575</v>
      </c>
      <c r="AG56" s="121">
        <f t="shared" si="20"/>
        <v>246.14629918765874</v>
      </c>
      <c r="AH56" s="121">
        <f t="shared" si="20"/>
        <v>216.18170299622201</v>
      </c>
      <c r="AI56" s="121">
        <f t="shared" si="20"/>
        <v>186.84085925207859</v>
      </c>
      <c r="AJ56" s="121">
        <f t="shared" si="20"/>
        <v>158.13624300417436</v>
      </c>
      <c r="AK56" s="121">
        <f t="shared" si="20"/>
        <v>130.0805788024341</v>
      </c>
      <c r="AL56" s="121">
        <f t="shared" si="20"/>
        <v>102.68684568778106</v>
      </c>
      <c r="AM56" s="121">
        <f t="shared" si="20"/>
        <v>75.96828228195703</v>
      </c>
      <c r="AN56" s="121">
        <f t="shared" si="20"/>
        <v>49.938391979138558</v>
      </c>
      <c r="AO56" s="121">
        <f t="shared" si="20"/>
        <v>24.61094824138576</v>
      </c>
    </row>
    <row r="57" spans="3:41" x14ac:dyDescent="0.3">
      <c r="E57" s="48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</row>
    <row r="58" spans="3:41" x14ac:dyDescent="0.3">
      <c r="D58" s="34" t="s">
        <v>108</v>
      </c>
      <c r="E58" s="48">
        <f t="shared" si="10"/>
        <v>-361.14362169782009</v>
      </c>
      <c r="F58" s="49">
        <f t="shared" ref="F58:AO58" si="21">-F8+F56</f>
        <v>-232.26122448979589</v>
      </c>
      <c r="G58" s="49">
        <f t="shared" si="21"/>
        <v>-216.56320300408166</v>
      </c>
      <c r="H58" s="49">
        <f t="shared" si="21"/>
        <v>-200.908024171102</v>
      </c>
      <c r="I58" s="49">
        <f t="shared" si="21"/>
        <v>-185.29663809844243</v>
      </c>
      <c r="J58" s="49">
        <f t="shared" si="21"/>
        <v>-169.7300162295804</v>
      </c>
      <c r="K58" s="49">
        <f t="shared" si="21"/>
        <v>-146.83276833003916</v>
      </c>
      <c r="L58" s="49">
        <f t="shared" si="21"/>
        <v>-124.30476997900794</v>
      </c>
      <c r="M58" s="49">
        <f t="shared" si="21"/>
        <v>-102.15340616745704</v>
      </c>
      <c r="N58" s="49">
        <f t="shared" si="21"/>
        <v>-80.386209586175937</v>
      </c>
      <c r="O58" s="49">
        <f t="shared" si="21"/>
        <v>-59.01086357977016</v>
      </c>
      <c r="P58" s="49">
        <f t="shared" si="21"/>
        <v>-38.035205159737018</v>
      </c>
      <c r="Q58" s="49">
        <f t="shared" si="21"/>
        <v>-17.467228077804123</v>
      </c>
      <c r="R58" s="49">
        <f t="shared" si="21"/>
        <v>2.6849140392665447</v>
      </c>
      <c r="S58" s="49">
        <f t="shared" si="21"/>
        <v>22.41290449217783</v>
      </c>
      <c r="T58" s="49">
        <f t="shared" si="21"/>
        <v>41.708260247646365</v>
      </c>
      <c r="U58" s="49">
        <f t="shared" si="21"/>
        <v>60.562328611723444</v>
      </c>
      <c r="V58" s="49">
        <f t="shared" si="21"/>
        <v>78.966283836581283</v>
      </c>
      <c r="W58" s="49">
        <f t="shared" si="21"/>
        <v>82.394797128823143</v>
      </c>
      <c r="X58" s="49">
        <f t="shared" si="21"/>
        <v>85.428868645714999</v>
      </c>
      <c r="Y58" s="49">
        <f t="shared" si="21"/>
        <v>88.06107076317852</v>
      </c>
      <c r="Z58" s="49">
        <f t="shared" si="21"/>
        <v>472.36581566342369</v>
      </c>
      <c r="AA58" s="49">
        <f t="shared" si="21"/>
        <v>438.36429920364793</v>
      </c>
      <c r="AB58" s="49">
        <f t="shared" si="21"/>
        <v>404.90579678579877</v>
      </c>
      <c r="AC58" s="49">
        <f t="shared" si="21"/>
        <v>372.00116869071462</v>
      </c>
      <c r="AD58" s="49">
        <f t="shared" si="21"/>
        <v>339.66149240485089</v>
      </c>
      <c r="AE58" s="49">
        <f t="shared" si="21"/>
        <v>307.89806696439189</v>
      </c>
      <c r="AF58" s="49">
        <f t="shared" si="21"/>
        <v>276.72241738624575</v>
      </c>
      <c r="AG58" s="49">
        <f t="shared" si="21"/>
        <v>246.14629918765874</v>
      </c>
      <c r="AH58" s="49">
        <f t="shared" si="21"/>
        <v>216.18170299622201</v>
      </c>
      <c r="AI58" s="49">
        <f t="shared" si="21"/>
        <v>186.84085925207859</v>
      </c>
      <c r="AJ58" s="49">
        <f t="shared" si="21"/>
        <v>158.13624300417436</v>
      </c>
      <c r="AK58" s="49">
        <f t="shared" si="21"/>
        <v>130.0805788024341</v>
      </c>
      <c r="AL58" s="49">
        <f t="shared" si="21"/>
        <v>102.68684568778106</v>
      </c>
      <c r="AM58" s="49">
        <f t="shared" si="21"/>
        <v>75.96828228195703</v>
      </c>
      <c r="AN58" s="49">
        <f t="shared" si="21"/>
        <v>49.938391979138558</v>
      </c>
      <c r="AO58" s="49">
        <f t="shared" si="21"/>
        <v>24.61094824138576</v>
      </c>
    </row>
    <row r="59" spans="3:41" x14ac:dyDescent="0.3">
      <c r="C59" s="34"/>
      <c r="D59" s="34" t="s">
        <v>50</v>
      </c>
      <c r="F59" s="49">
        <f>F22</f>
        <v>170.71199999999999</v>
      </c>
      <c r="G59" s="49">
        <f t="shared" ref="G59:AO59" si="22">G22</f>
        <v>338.62914000000001</v>
      </c>
      <c r="H59" s="49">
        <f t="shared" si="22"/>
        <v>503.63976780000002</v>
      </c>
      <c r="I59" s="49">
        <f t="shared" si="22"/>
        <v>665.62721114999999</v>
      </c>
      <c r="J59" s="49">
        <f t="shared" si="22"/>
        <v>824.46953632500004</v>
      </c>
      <c r="K59" s="49">
        <f t="shared" si="22"/>
        <v>974.6176528200001</v>
      </c>
      <c r="L59" s="49">
        <f t="shared" si="22"/>
        <v>1115.8976764614001</v>
      </c>
      <c r="M59" s="49">
        <f t="shared" si="22"/>
        <v>1248.132245392128</v>
      </c>
      <c r="N59" s="49">
        <f t="shared" si="22"/>
        <v>1371.1404505179705</v>
      </c>
      <c r="O59" s="49">
        <f t="shared" si="22"/>
        <v>1484.7377645628301</v>
      </c>
      <c r="P59" s="49">
        <f t="shared" si="22"/>
        <v>1588.7359697050865</v>
      </c>
      <c r="Q59" s="49">
        <f t="shared" si="22"/>
        <v>1682.9430837666882</v>
      </c>
      <c r="R59" s="49">
        <f t="shared" si="22"/>
        <v>1767.163284926022</v>
      </c>
      <c r="S59" s="49">
        <f t="shared" si="22"/>
        <v>1841.1968349250424</v>
      </c>
      <c r="T59" s="49">
        <f t="shared" si="22"/>
        <v>1904.840000740543</v>
      </c>
      <c r="U59" s="49">
        <f t="shared" si="22"/>
        <v>1957.8849746888536</v>
      </c>
      <c r="V59" s="49">
        <f t="shared" si="22"/>
        <v>2000.1197929326308</v>
      </c>
      <c r="W59" s="49">
        <f t="shared" si="22"/>
        <v>2041.9977523577836</v>
      </c>
      <c r="X59" s="49">
        <f t="shared" si="22"/>
        <v>2083.7904907879392</v>
      </c>
      <c r="Y59" s="49">
        <f t="shared" si="22"/>
        <v>2125.7890175531984</v>
      </c>
      <c r="Z59" s="49">
        <f t="shared" si="22"/>
        <v>1887.4745533635864</v>
      </c>
      <c r="AA59" s="49">
        <f t="shared" si="22"/>
        <v>1661.9456901739745</v>
      </c>
      <c r="AB59" s="49">
        <f t="shared" si="22"/>
        <v>1449.4581400043626</v>
      </c>
      <c r="AC59" s="49">
        <f t="shared" si="22"/>
        <v>1250.2727291151507</v>
      </c>
      <c r="AD59" s="49">
        <f t="shared" si="22"/>
        <v>1064.6555002919467</v>
      </c>
      <c r="AE59" s="49">
        <f t="shared" si="22"/>
        <v>892.87781717607106</v>
      </c>
      <c r="AF59" s="49">
        <f t="shared" si="22"/>
        <v>735.2164706816701</v>
      </c>
      <c r="AG59" s="49">
        <f t="shared" si="22"/>
        <v>591.95378754117337</v>
      </c>
      <c r="AH59" s="49">
        <f t="shared" si="22"/>
        <v>463.37774102165895</v>
      </c>
      <c r="AI59" s="49">
        <f t="shared" si="22"/>
        <v>349.78206385554648</v>
      </c>
      <c r="AJ59" s="49">
        <f t="shared" si="22"/>
        <v>251.46636342990399</v>
      </c>
      <c r="AK59" s="49">
        <f t="shared" si="22"/>
        <v>168.73623927954088</v>
      </c>
      <c r="AL59" s="49">
        <f t="shared" si="22"/>
        <v>101.90340292996277</v>
      </c>
      <c r="AM59" s="49">
        <f t="shared" si="22"/>
        <v>51.285800137185319</v>
      </c>
      <c r="AN59" s="49">
        <f t="shared" si="22"/>
        <v>17.207735572344561</v>
      </c>
      <c r="AO59" s="49">
        <f t="shared" si="22"/>
        <v>-7.744915819785092E-13</v>
      </c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  <row r="65" spans="5:41" x14ac:dyDescent="0.3"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</row>
    <row r="66" spans="5:41" x14ac:dyDescent="0.3"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</row>
    <row r="67" spans="5:41" x14ac:dyDescent="0.3"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FCF1-D5BC-4758-93E7-04B75B1B4654}">
  <dimension ref="A1:AK32"/>
  <sheetViews>
    <sheetView workbookViewId="0"/>
  </sheetViews>
  <sheetFormatPr defaultRowHeight="13.2" x14ac:dyDescent="0.25"/>
  <cols>
    <col min="1" max="1" width="1.77734375" style="1" customWidth="1"/>
    <col min="2" max="2" width="1.77734375" style="65" customWidth="1"/>
    <col min="3" max="3" width="12.88671875" style="1" bestFit="1" customWidth="1"/>
    <col min="4" max="33" width="7.77734375" style="1" customWidth="1"/>
    <col min="34" max="34" width="8.88671875" style="1"/>
    <col min="35" max="35" width="1.77734375" style="1" customWidth="1"/>
    <col min="36" max="36" width="17.21875" style="1" bestFit="1" customWidth="1"/>
    <col min="37" max="16384" width="8.88671875" style="1"/>
  </cols>
  <sheetData>
    <row r="1" spans="1:37" x14ac:dyDescent="0.25">
      <c r="A1" s="64" t="s">
        <v>107</v>
      </c>
    </row>
    <row r="2" spans="1:37" x14ac:dyDescent="0.25">
      <c r="A2" s="64"/>
    </row>
    <row r="3" spans="1:37" x14ac:dyDescent="0.25">
      <c r="B3" s="65" t="s">
        <v>52</v>
      </c>
      <c r="D3" s="69">
        <v>2023</v>
      </c>
      <c r="E3" s="69">
        <v>2024</v>
      </c>
      <c r="F3" s="69">
        <v>2025</v>
      </c>
      <c r="G3" s="69">
        <v>2026</v>
      </c>
      <c r="H3" s="69">
        <v>2027</v>
      </c>
      <c r="I3" s="69">
        <v>2028</v>
      </c>
      <c r="J3" s="69">
        <v>2029</v>
      </c>
      <c r="K3" s="69">
        <v>2030</v>
      </c>
      <c r="L3" s="69">
        <v>2031</v>
      </c>
      <c r="M3" s="69">
        <v>2032</v>
      </c>
      <c r="N3" s="69">
        <v>2033</v>
      </c>
      <c r="P3" s="65" t="str">
        <f>B3</f>
        <v>Expense</v>
      </c>
    </row>
    <row r="4" spans="1:37" x14ac:dyDescent="0.25">
      <c r="C4" s="73" t="s">
        <v>12</v>
      </c>
      <c r="D4" s="95">
        <f>-'Xp1'!F$8</f>
        <v>-142.26</v>
      </c>
      <c r="E4" s="95">
        <f>-'Xp1'!G$8</f>
        <v>0</v>
      </c>
      <c r="F4" s="95">
        <f>-'Xp1'!H$8</f>
        <v>0</v>
      </c>
      <c r="G4" s="95">
        <f>-'Xp1'!I$8</f>
        <v>0</v>
      </c>
      <c r="H4" s="95">
        <f>-'Xp1'!J$8</f>
        <v>0</v>
      </c>
      <c r="I4" s="95">
        <f>-'Xp1'!K$8</f>
        <v>0</v>
      </c>
      <c r="J4" s="95">
        <f>-'Xp1'!L$8</f>
        <v>0</v>
      </c>
      <c r="K4" s="95">
        <f>-'Xp1'!M$8</f>
        <v>0</v>
      </c>
      <c r="L4" s="95">
        <f>-'Xp1'!N$8</f>
        <v>0</v>
      </c>
      <c r="M4" s="95">
        <f>-'Xp1'!O$8</f>
        <v>0</v>
      </c>
      <c r="N4" s="96">
        <f>-'Xp1'!P$8</f>
        <v>0</v>
      </c>
      <c r="P4" s="65"/>
      <c r="Q4" s="71" t="s">
        <v>66</v>
      </c>
      <c r="R4" s="70">
        <f>'Xp1'!$E$56</f>
        <v>142.26</v>
      </c>
    </row>
    <row r="5" spans="1:37" x14ac:dyDescent="0.25">
      <c r="C5" s="76" t="s">
        <v>52</v>
      </c>
      <c r="D5" s="97">
        <f>'Xp1'!F$47</f>
        <v>142.26</v>
      </c>
      <c r="E5" s="97">
        <f>'Xp1'!G$47</f>
        <v>0</v>
      </c>
      <c r="F5" s="97">
        <f>'Xp1'!H$47</f>
        <v>0</v>
      </c>
      <c r="G5" s="97">
        <f>'Xp1'!I$47</f>
        <v>0</v>
      </c>
      <c r="H5" s="97">
        <f>'Xp1'!J$47</f>
        <v>0</v>
      </c>
      <c r="I5" s="97">
        <f>'Xp1'!K$47</f>
        <v>0</v>
      </c>
      <c r="J5" s="97">
        <f>'Xp1'!L$47</f>
        <v>0</v>
      </c>
      <c r="K5" s="97">
        <f>'Xp1'!M$47</f>
        <v>0</v>
      </c>
      <c r="L5" s="97">
        <f>'Xp1'!N$47</f>
        <v>0</v>
      </c>
      <c r="M5" s="97">
        <f>'Xp1'!O$47</f>
        <v>0</v>
      </c>
      <c r="N5" s="98">
        <f>'Xp1'!P$47</f>
        <v>0</v>
      </c>
      <c r="P5" s="65"/>
      <c r="Q5" s="1" t="s">
        <v>67</v>
      </c>
      <c r="R5" s="70">
        <f>'Xp1'!$E$58</f>
        <v>0</v>
      </c>
    </row>
    <row r="6" spans="1:37" x14ac:dyDescent="0.25">
      <c r="C6" s="76" t="s">
        <v>43</v>
      </c>
      <c r="D6" s="97">
        <f>'Xp1'!F$48</f>
        <v>0</v>
      </c>
      <c r="E6" s="97">
        <f>'Xp1'!G$48</f>
        <v>0</v>
      </c>
      <c r="F6" s="97">
        <f>'Xp1'!H$48</f>
        <v>0</v>
      </c>
      <c r="G6" s="97">
        <f>'Xp1'!I$48</f>
        <v>0</v>
      </c>
      <c r="H6" s="97">
        <f>'Xp1'!J$48</f>
        <v>0</v>
      </c>
      <c r="I6" s="97">
        <f>'Xp1'!K$48</f>
        <v>0</v>
      </c>
      <c r="J6" s="97">
        <f>'Xp1'!L$48</f>
        <v>0</v>
      </c>
      <c r="K6" s="97">
        <f>'Xp1'!M$48</f>
        <v>0</v>
      </c>
      <c r="L6" s="97">
        <f>'Xp1'!N$48</f>
        <v>0</v>
      </c>
      <c r="M6" s="97">
        <f>'Xp1'!O$48</f>
        <v>0</v>
      </c>
      <c r="N6" s="98">
        <f>'Xp1'!P$48</f>
        <v>0</v>
      </c>
      <c r="P6" s="65"/>
    </row>
    <row r="7" spans="1:37" x14ac:dyDescent="0.25">
      <c r="C7" s="76" t="s">
        <v>51</v>
      </c>
      <c r="D7" s="97">
        <f>'Xp1'!F$51</f>
        <v>0</v>
      </c>
      <c r="E7" s="97">
        <f>'Xp1'!G$51</f>
        <v>0</v>
      </c>
      <c r="F7" s="97">
        <f>'Xp1'!H$51</f>
        <v>0</v>
      </c>
      <c r="G7" s="97">
        <f>'Xp1'!I$51</f>
        <v>0</v>
      </c>
      <c r="H7" s="97">
        <f>'Xp1'!J$51</f>
        <v>0</v>
      </c>
      <c r="I7" s="97">
        <f>'Xp1'!K$51</f>
        <v>0</v>
      </c>
      <c r="J7" s="97">
        <f>'Xp1'!L$51</f>
        <v>0</v>
      </c>
      <c r="K7" s="97">
        <f>'Xp1'!M$51</f>
        <v>0</v>
      </c>
      <c r="L7" s="97">
        <f>'Xp1'!N$51</f>
        <v>0</v>
      </c>
      <c r="M7" s="97">
        <f>'Xp1'!O$51</f>
        <v>0</v>
      </c>
      <c r="N7" s="98">
        <f>'Xp1'!P$51</f>
        <v>0</v>
      </c>
      <c r="P7" s="65"/>
    </row>
    <row r="8" spans="1:37" x14ac:dyDescent="0.25">
      <c r="C8" s="79" t="s">
        <v>125</v>
      </c>
      <c r="D8" s="99">
        <f>'Xp1'!F$55</f>
        <v>0</v>
      </c>
      <c r="E8" s="99">
        <f>'Xp1'!G$55</f>
        <v>0</v>
      </c>
      <c r="F8" s="99">
        <f>'Xp1'!H$55</f>
        <v>0</v>
      </c>
      <c r="G8" s="99">
        <f>'Xp1'!I$55</f>
        <v>0</v>
      </c>
      <c r="H8" s="99">
        <f>'Xp1'!J$55</f>
        <v>0</v>
      </c>
      <c r="I8" s="99">
        <f>'Xp1'!K$55</f>
        <v>0</v>
      </c>
      <c r="J8" s="99">
        <f>'Xp1'!L$55</f>
        <v>0</v>
      </c>
      <c r="K8" s="99">
        <f>'Xp1'!M$55</f>
        <v>0</v>
      </c>
      <c r="L8" s="99">
        <f>'Xp1'!N$55</f>
        <v>0</v>
      </c>
      <c r="M8" s="99">
        <f>'Xp1'!O$55</f>
        <v>0</v>
      </c>
      <c r="N8" s="100">
        <f>'Xp1'!P$55</f>
        <v>0</v>
      </c>
      <c r="P8" s="65"/>
    </row>
    <row r="9" spans="1:37" x14ac:dyDescent="0.25">
      <c r="P9" s="65"/>
      <c r="R9" s="70"/>
    </row>
    <row r="10" spans="1:37" x14ac:dyDescent="0.25">
      <c r="B10" s="65" t="s">
        <v>43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P10" s="65" t="str">
        <f>B10</f>
        <v>Amortization</v>
      </c>
      <c r="R10" s="6"/>
    </row>
    <row r="11" spans="1:37" x14ac:dyDescent="0.25">
      <c r="C11" s="73" t="s">
        <v>126</v>
      </c>
      <c r="D11" s="95">
        <f>-'Am1-10yr'!F$8-'Am1-10yr'!F52</f>
        <v>-90.968979591836728</v>
      </c>
      <c r="E11" s="95">
        <f>-'Am1-10yr'!G$8-'Am1-10yr'!G52</f>
        <v>0</v>
      </c>
      <c r="F11" s="95">
        <f>-'Am1-10yr'!H$8-'Am1-10yr'!H52</f>
        <v>0</v>
      </c>
      <c r="G11" s="95">
        <f>-'Am1-10yr'!I$8-'Am1-10yr'!I52</f>
        <v>0</v>
      </c>
      <c r="H11" s="95">
        <f>-'Am1-10yr'!J$8-'Am1-10yr'!J52</f>
        <v>0</v>
      </c>
      <c r="I11" s="95">
        <f>-'Am1-10yr'!K$8-'Am1-10yr'!K52</f>
        <v>0</v>
      </c>
      <c r="J11" s="95">
        <f>-'Am1-10yr'!L$8-'Am1-10yr'!L52</f>
        <v>0</v>
      </c>
      <c r="K11" s="95">
        <f>-'Am1-10yr'!M$8-'Am1-10yr'!M52</f>
        <v>0</v>
      </c>
      <c r="L11" s="95">
        <f>-'Am1-10yr'!N$8-'Am1-10yr'!N52</f>
        <v>0</v>
      </c>
      <c r="M11" s="95">
        <f>-'Am1-10yr'!O$8-'Am1-10yr'!O52</f>
        <v>0</v>
      </c>
      <c r="N11" s="96">
        <f>-'Am1-10yr'!P$8-'Am1-10yr'!P52</f>
        <v>0</v>
      </c>
      <c r="P11" s="65"/>
      <c r="Q11" s="71" t="s">
        <v>66</v>
      </c>
      <c r="R11" s="70">
        <f>'Am1-10yr'!$E$56</f>
        <v>127.04672158590523</v>
      </c>
    </row>
    <row r="12" spans="1:37" x14ac:dyDescent="0.25">
      <c r="C12" s="76" t="s">
        <v>52</v>
      </c>
      <c r="D12" s="97">
        <f>'Am1-10yr'!F$47</f>
        <v>0</v>
      </c>
      <c r="E12" s="97">
        <f>'Am1-10yr'!G$47</f>
        <v>0</v>
      </c>
      <c r="F12" s="97">
        <f>'Am1-10yr'!H$47</f>
        <v>0</v>
      </c>
      <c r="G12" s="97">
        <f>'Am1-10yr'!I$47</f>
        <v>0</v>
      </c>
      <c r="H12" s="97">
        <f>'Am1-10yr'!J$47</f>
        <v>0</v>
      </c>
      <c r="I12" s="97">
        <f>'Am1-10yr'!K$47</f>
        <v>0</v>
      </c>
      <c r="J12" s="97">
        <f>'Am1-10yr'!L$47</f>
        <v>0</v>
      </c>
      <c r="K12" s="97">
        <f>'Am1-10yr'!M$47</f>
        <v>0</v>
      </c>
      <c r="L12" s="97">
        <f>'Am1-10yr'!N$47</f>
        <v>0</v>
      </c>
      <c r="M12" s="97">
        <f>'Am1-10yr'!O$47</f>
        <v>0</v>
      </c>
      <c r="N12" s="98">
        <f>'Am1-10yr'!P$47</f>
        <v>0</v>
      </c>
      <c r="P12" s="65"/>
      <c r="Q12" s="1" t="s">
        <v>67</v>
      </c>
      <c r="R12" s="70">
        <f>'Am1-10yr'!$E$58</f>
        <v>-15.213278414094793</v>
      </c>
    </row>
    <row r="13" spans="1:37" x14ac:dyDescent="0.25">
      <c r="C13" s="76" t="s">
        <v>43</v>
      </c>
      <c r="D13" s="97">
        <f>'Am1-10yr'!F$48</f>
        <v>0</v>
      </c>
      <c r="E13" s="97">
        <f>'Am1-10yr'!G$48</f>
        <v>14.225999999999999</v>
      </c>
      <c r="F13" s="97">
        <f>'Am1-10yr'!H$48</f>
        <v>14.225999999999999</v>
      </c>
      <c r="G13" s="97">
        <f>'Am1-10yr'!I$48</f>
        <v>14.225999999999999</v>
      </c>
      <c r="H13" s="97">
        <f>'Am1-10yr'!J$48</f>
        <v>14.225999999999999</v>
      </c>
      <c r="I13" s="97">
        <f>'Am1-10yr'!K$48</f>
        <v>14.225999999999999</v>
      </c>
      <c r="J13" s="97">
        <f>'Am1-10yr'!L$48</f>
        <v>14.225999999999999</v>
      </c>
      <c r="K13" s="97">
        <f>'Am1-10yr'!M$48</f>
        <v>14.225999999999999</v>
      </c>
      <c r="L13" s="97">
        <f>'Am1-10yr'!N$48</f>
        <v>14.225999999999999</v>
      </c>
      <c r="M13" s="97">
        <f>'Am1-10yr'!O$48</f>
        <v>14.225999999999999</v>
      </c>
      <c r="N13" s="98">
        <f>'Am1-10yr'!P$48</f>
        <v>14.225999999999999</v>
      </c>
      <c r="AI13" s="65"/>
    </row>
    <row r="14" spans="1:37" x14ac:dyDescent="0.25">
      <c r="C14" s="76" t="s">
        <v>51</v>
      </c>
      <c r="D14" s="97">
        <f>'Am1-10yr'!F$51</f>
        <v>0</v>
      </c>
      <c r="E14" s="97">
        <f>'Am1-10yr'!G$51</f>
        <v>8.2510799999999982</v>
      </c>
      <c r="F14" s="97">
        <f>'Am1-10yr'!H$51</f>
        <v>7.4259719999999998</v>
      </c>
      <c r="G14" s="97">
        <f>'Am1-10yr'!I$51</f>
        <v>6.6008639999999996</v>
      </c>
      <c r="H14" s="97">
        <f>'Am1-10yr'!J$51</f>
        <v>5.7757559999999994</v>
      </c>
      <c r="I14" s="97">
        <f>'Am1-10yr'!K$51</f>
        <v>4.9506479999999993</v>
      </c>
      <c r="J14" s="97">
        <f>'Am1-10yr'!L$51</f>
        <v>4.1255399999999991</v>
      </c>
      <c r="K14" s="97">
        <f>'Am1-10yr'!M$51</f>
        <v>3.3004319999999998</v>
      </c>
      <c r="L14" s="97">
        <f>'Am1-10yr'!N$51</f>
        <v>2.4753239999999996</v>
      </c>
      <c r="M14" s="97">
        <f>'Am1-10yr'!O$51</f>
        <v>1.6502159999999999</v>
      </c>
      <c r="N14" s="98">
        <f>'Am1-10yr'!P$51</f>
        <v>0.82510799999999995</v>
      </c>
      <c r="AI14" s="65"/>
      <c r="AK14" s="70"/>
    </row>
    <row r="15" spans="1:37" x14ac:dyDescent="0.25">
      <c r="C15" s="79" t="s">
        <v>125</v>
      </c>
      <c r="D15" s="99">
        <f>'Am1-10yr'!F$55</f>
        <v>-51.291020408163256</v>
      </c>
      <c r="E15" s="99">
        <f>'Am1-10yr'!G$55</f>
        <v>6.7909311020408154</v>
      </c>
      <c r="F15" s="99">
        <f>'Am1-10yr'!H$55</f>
        <v>6.6247481959183663</v>
      </c>
      <c r="G15" s="99">
        <f>'Am1-10yr'!I$55</f>
        <v>6.4585652897959172</v>
      </c>
      <c r="H15" s="99">
        <f>'Am1-10yr'!J$55</f>
        <v>6.292382383673468</v>
      </c>
      <c r="I15" s="99">
        <f>'Am1-10yr'!K$55</f>
        <v>6.1261994775510198</v>
      </c>
      <c r="J15" s="99">
        <f>'Am1-10yr'!L$55</f>
        <v>5.9600165714285707</v>
      </c>
      <c r="K15" s="99">
        <f>'Am1-10yr'!M$55</f>
        <v>5.7938336653061215</v>
      </c>
      <c r="L15" s="99">
        <f>'Am1-10yr'!N$55</f>
        <v>5.6276507591836724</v>
      </c>
      <c r="M15" s="99">
        <f>'Am1-10yr'!O$55</f>
        <v>5.4614678530612242</v>
      </c>
      <c r="N15" s="100">
        <f>'Am1-10yr'!P$55</f>
        <v>5.2952849469387751</v>
      </c>
      <c r="AI15" s="65"/>
      <c r="AK15" s="70"/>
    </row>
    <row r="16" spans="1:37" x14ac:dyDescent="0.25"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</row>
    <row r="17" spans="4:33" x14ac:dyDescent="0.25">
      <c r="D17" s="36" t="s">
        <v>93</v>
      </c>
      <c r="N17" s="68"/>
      <c r="O17" s="68"/>
      <c r="P17" s="36" t="s">
        <v>94</v>
      </c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</row>
    <row r="18" spans="4:33" x14ac:dyDescent="0.25"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</row>
    <row r="19" spans="4:33" x14ac:dyDescent="0.25"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</row>
    <row r="20" spans="4:33" x14ac:dyDescent="0.25"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</row>
    <row r="21" spans="4:33" x14ac:dyDescent="0.25"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</row>
    <row r="22" spans="4:33" x14ac:dyDescent="0.25"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</row>
    <row r="23" spans="4:33" x14ac:dyDescent="0.25"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</row>
    <row r="24" spans="4:33" x14ac:dyDescent="0.25"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</row>
    <row r="25" spans="4:33" x14ac:dyDescent="0.25"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</row>
    <row r="26" spans="4:33" x14ac:dyDescent="0.25"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</row>
    <row r="27" spans="4:33" x14ac:dyDescent="0.25"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</row>
    <row r="28" spans="4:33" x14ac:dyDescent="0.25"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</row>
    <row r="29" spans="4:33" x14ac:dyDescent="0.25"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</row>
    <row r="30" spans="4:33" x14ac:dyDescent="0.25"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</row>
    <row r="31" spans="4:33" x14ac:dyDescent="0.2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</row>
    <row r="32" spans="4:33" x14ac:dyDescent="0.25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D2BF3-1968-488A-807C-F7C8EF483908}">
  <dimension ref="A1:AG10"/>
  <sheetViews>
    <sheetView workbookViewId="0"/>
  </sheetViews>
  <sheetFormatPr defaultRowHeight="13.2" x14ac:dyDescent="0.25"/>
  <cols>
    <col min="1" max="1" width="1.77734375" style="1" customWidth="1"/>
    <col min="2" max="2" width="1.77734375" style="65" customWidth="1"/>
    <col min="3" max="3" width="19.77734375" style="1" bestFit="1" customWidth="1"/>
    <col min="4" max="4" width="7.77734375" style="1" customWidth="1"/>
    <col min="5" max="5" width="8.88671875" style="1" bestFit="1" customWidth="1"/>
    <col min="6" max="33" width="7.77734375" style="1" customWidth="1"/>
    <col min="34" max="34" width="8.88671875" style="1"/>
    <col min="35" max="35" width="1.77734375" style="1" customWidth="1"/>
    <col min="36" max="36" width="17.21875" style="1" bestFit="1" customWidth="1"/>
    <col min="37" max="38" width="8.88671875" style="1"/>
    <col min="39" max="39" width="17.21875" style="1" bestFit="1" customWidth="1"/>
    <col min="40" max="16384" width="8.88671875" style="1"/>
  </cols>
  <sheetData>
    <row r="1" spans="1:33" x14ac:dyDescent="0.25">
      <c r="A1" s="64" t="s">
        <v>95</v>
      </c>
    </row>
    <row r="3" spans="1:33" x14ac:dyDescent="0.25">
      <c r="B3" s="65" t="s">
        <v>49</v>
      </c>
      <c r="D3" s="69">
        <v>2023</v>
      </c>
      <c r="E3" s="69">
        <v>2024</v>
      </c>
      <c r="F3" s="69">
        <v>2025</v>
      </c>
      <c r="G3" s="69">
        <v>2026</v>
      </c>
      <c r="H3" s="69">
        <v>2027</v>
      </c>
      <c r="I3" s="69">
        <v>2028</v>
      </c>
      <c r="J3" s="69">
        <v>2029</v>
      </c>
      <c r="K3" s="69">
        <v>2030</v>
      </c>
      <c r="L3" s="69">
        <v>2031</v>
      </c>
      <c r="M3" s="69">
        <v>2032</v>
      </c>
      <c r="N3" s="69">
        <v>2033</v>
      </c>
      <c r="O3" s="69">
        <v>2034</v>
      </c>
      <c r="P3" s="69">
        <v>2035</v>
      </c>
      <c r="Q3" s="69">
        <v>2036</v>
      </c>
      <c r="R3" s="69">
        <v>2037</v>
      </c>
      <c r="S3" s="69">
        <v>2038</v>
      </c>
      <c r="T3" s="69">
        <v>2039</v>
      </c>
      <c r="U3" s="69">
        <v>2040</v>
      </c>
      <c r="V3" s="69">
        <v>2041</v>
      </c>
      <c r="W3" s="69">
        <v>2042</v>
      </c>
      <c r="X3" s="69">
        <v>2043</v>
      </c>
      <c r="Y3" s="69">
        <v>2044</v>
      </c>
      <c r="Z3" s="69">
        <v>2045</v>
      </c>
      <c r="AA3" s="69">
        <v>2046</v>
      </c>
      <c r="AB3" s="69">
        <v>2047</v>
      </c>
      <c r="AC3" s="69">
        <v>2048</v>
      </c>
      <c r="AD3" s="69">
        <v>2049</v>
      </c>
      <c r="AE3" s="69">
        <v>2050</v>
      </c>
      <c r="AF3" s="69">
        <v>2051</v>
      </c>
      <c r="AG3" s="69">
        <v>2052</v>
      </c>
    </row>
    <row r="4" spans="1:33" x14ac:dyDescent="0.25">
      <c r="C4" s="73" t="s">
        <v>65</v>
      </c>
      <c r="D4" s="74">
        <f>'Am20-10yr'!F$56</f>
        <v>-51.291020408163256</v>
      </c>
      <c r="E4" s="74">
        <f>'Am20-10yr'!G$56</f>
        <v>-24.388972571428571</v>
      </c>
      <c r="F4" s="74">
        <f>'Am20-10yr'!H$56</f>
        <v>2.7575390873469416</v>
      </c>
      <c r="G4" s="74">
        <f>'Am20-10yr'!I$56</f>
        <v>30.162388646780947</v>
      </c>
      <c r="H4" s="74">
        <f>'Am20-10yr'!J$56</f>
        <v>57.840177523626672</v>
      </c>
      <c r="I4" s="74">
        <f>'Am20-10yr'!K$56</f>
        <v>87.435222654269381</v>
      </c>
      <c r="J4" s="74">
        <f>'Am20-10yr'!L$56</f>
        <v>116.51924267885715</v>
      </c>
      <c r="K4" s="74">
        <f>'Am20-10yr'!M$56</f>
        <v>145.08201709526887</v>
      </c>
      <c r="L4" s="74">
        <f>'Am20-10yr'!N$56</f>
        <v>173.11312099134096</v>
      </c>
      <c r="M4" s="74">
        <f>'Am20-10yr'!O$56</f>
        <v>200.60192095666665</v>
      </c>
      <c r="N4" s="74">
        <f>'Am20-10yr'!P$56</f>
        <v>227.53757091263108</v>
      </c>
      <c r="O4" s="74">
        <f>'Am20-10yr'!Q$56</f>
        <v>234.55390581823062</v>
      </c>
      <c r="P4" s="74">
        <f>'Am20-10yr'!R$56</f>
        <v>241.09321803368249</v>
      </c>
      <c r="Q4" s="74">
        <f>'Am20-10yr'!S$56</f>
        <v>247.1465820537552</v>
      </c>
      <c r="R4" s="74">
        <f>'Am20-10yr'!T$56</f>
        <v>252.70492452618745</v>
      </c>
      <c r="S4" s="74">
        <f>'Am20-10yr'!U$56</f>
        <v>257.75902301671118</v>
      </c>
      <c r="T4" s="74">
        <f>'Am20-10yr'!V$56</f>
        <v>262.91420347704548</v>
      </c>
      <c r="U4" s="74">
        <f>'Am20-10yr'!W$56</f>
        <v>268.17248754658635</v>
      </c>
      <c r="V4" s="74">
        <f>'Am20-10yr'!X$56</f>
        <v>273.53593729751805</v>
      </c>
      <c r="W4" s="74">
        <f>'Am20-10yr'!Y$56</f>
        <v>279.00665604346835</v>
      </c>
      <c r="X4" s="74">
        <f>'Am20-10yr'!Z$56</f>
        <v>368.96322318166096</v>
      </c>
      <c r="Y4" s="74">
        <f>'Am20-10yr'!AA$56</f>
        <v>328.19506558354499</v>
      </c>
      <c r="Z4" s="74">
        <f>'Am20-10yr'!AB$56</f>
        <v>288.24227066162939</v>
      </c>
      <c r="AA4" s="74">
        <f>'Am20-10yr'!AC$56</f>
        <v>249.12114566943814</v>
      </c>
      <c r="AB4" s="74">
        <f>'Am20-10yr'!AD$56</f>
        <v>210.8483240055659</v>
      </c>
      <c r="AC4" s="74">
        <f>'Am20-10yr'!AE$56</f>
        <v>173.44077173657885</v>
      </c>
      <c r="AD4" s="74">
        <f>'Am20-10yr'!AF$56</f>
        <v>136.91579425037486</v>
      </c>
      <c r="AE4" s="74">
        <f>'Am20-10yr'!AG$56</f>
        <v>101.29104304260946</v>
      </c>
      <c r="AF4" s="74">
        <f>'Am20-10yr'!AH$56</f>
        <v>66.584522638851482</v>
      </c>
      <c r="AG4" s="75">
        <f>'Am20-10yr'!AI$56</f>
        <v>32.814597655181089</v>
      </c>
    </row>
    <row r="5" spans="1:33" x14ac:dyDescent="0.25">
      <c r="C5" s="79" t="s">
        <v>64</v>
      </c>
      <c r="D5" s="80">
        <f>'Xp20'!F$56</f>
        <v>142.26</v>
      </c>
      <c r="E5" s="80">
        <f>'Xp20'!G$56</f>
        <v>148.82220000000001</v>
      </c>
      <c r="F5" s="80">
        <f>'Xp20'!H$56</f>
        <v>155.701494</v>
      </c>
      <c r="G5" s="80">
        <f>'Xp20'!I$56</f>
        <v>162.91351700000001</v>
      </c>
      <c r="H5" s="80">
        <f>'Xp20'!J$56</f>
        <v>170.47468000000001</v>
      </c>
      <c r="I5" s="80">
        <f>'Xp20'!K$56</f>
        <v>173.8841736</v>
      </c>
      <c r="J5" s="80">
        <f>'Xp20'!L$56</f>
        <v>177.36185707199999</v>
      </c>
      <c r="K5" s="80">
        <f>'Xp20'!M$56</f>
        <v>180.90909421344</v>
      </c>
      <c r="L5" s="80">
        <f>'Xp20'!N$56</f>
        <v>184.52727609770881</v>
      </c>
      <c r="M5" s="80">
        <f>'Xp20'!O$56</f>
        <v>188.217821619663</v>
      </c>
      <c r="N5" s="80">
        <f>'Xp20'!P$56</f>
        <v>191.98217805205627</v>
      </c>
      <c r="O5" s="80">
        <f>'Xp20'!Q$56</f>
        <v>195.8218216130974</v>
      </c>
      <c r="P5" s="80">
        <f>'Xp20'!R$56</f>
        <v>199.73825804535934</v>
      </c>
      <c r="Q5" s="80">
        <f>'Xp20'!S$56</f>
        <v>203.73302320626652</v>
      </c>
      <c r="R5" s="80">
        <f>'Xp20'!T$56</f>
        <v>207.80768367039187</v>
      </c>
      <c r="S5" s="80">
        <f>'Xp20'!U$56</f>
        <v>211.9638373437997</v>
      </c>
      <c r="T5" s="80">
        <f>'Xp20'!V$56</f>
        <v>216.20311409067568</v>
      </c>
      <c r="U5" s="80">
        <f>'Xp20'!W$56</f>
        <v>220.52717637248921</v>
      </c>
      <c r="V5" s="80">
        <f>'Xp20'!X$56</f>
        <v>224.937719899939</v>
      </c>
      <c r="W5" s="80">
        <f>'Xp20'!Y$56</f>
        <v>229.43647429793779</v>
      </c>
      <c r="X5" s="80">
        <f>'Xp20'!Z$56</f>
        <v>0</v>
      </c>
      <c r="Y5" s="80">
        <f>'Xp20'!AA$56</f>
        <v>0</v>
      </c>
      <c r="Z5" s="80">
        <f>'Xp20'!AB$56</f>
        <v>0</v>
      </c>
      <c r="AA5" s="80">
        <f>'Xp20'!AC$56</f>
        <v>0</v>
      </c>
      <c r="AB5" s="80">
        <f>'Xp20'!AD$56</f>
        <v>0</v>
      </c>
      <c r="AC5" s="80">
        <f>'Xp20'!AE$56</f>
        <v>0</v>
      </c>
      <c r="AD5" s="80">
        <f>'Xp20'!AF$56</f>
        <v>0</v>
      </c>
      <c r="AE5" s="80">
        <f>'Xp20'!AG$56</f>
        <v>0</v>
      </c>
      <c r="AF5" s="80">
        <f>'Xp20'!AH$56</f>
        <v>0</v>
      </c>
      <c r="AG5" s="81">
        <f>'Xp20'!AI$56</f>
        <v>0</v>
      </c>
    </row>
    <row r="6" spans="1:33" x14ac:dyDescent="0.25">
      <c r="B6" s="65" t="s">
        <v>63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</row>
    <row r="7" spans="1:33" x14ac:dyDescent="0.25">
      <c r="C7" s="73" t="s">
        <v>65</v>
      </c>
      <c r="D7" s="74">
        <f>'Am20-10yr'!F$22</f>
        <v>142.26</v>
      </c>
      <c r="E7" s="74">
        <f>'Am20-10yr'!G$22</f>
        <v>276.8562</v>
      </c>
      <c r="F7" s="74">
        <f>'Am20-10yr'!H$22</f>
        <v>403.44947399999995</v>
      </c>
      <c r="G7" s="74">
        <f>'Am20-10yr'!I$22</f>
        <v>521.68462160000001</v>
      </c>
      <c r="H7" s="74">
        <f>'Am20-10yr'!J$22</f>
        <v>631.18958050000003</v>
      </c>
      <c r="I7" s="74">
        <f>'Am20-10yr'!K$22</f>
        <v>727.05656500000009</v>
      </c>
      <c r="J7" s="74">
        <f>'Am20-10yr'!L$22</f>
        <v>809.01281561200017</v>
      </c>
      <c r="K7" s="74">
        <f>'Am20-10yr'!M$22</f>
        <v>876.7801176582401</v>
      </c>
      <c r="L7" s="74">
        <f>'Am20-10yr'!N$22</f>
        <v>930.07469216740481</v>
      </c>
      <c r="M7" s="74">
        <f>'Am20-10yr'!O$22</f>
        <v>968.60708458875285</v>
      </c>
      <c r="N7" s="74">
        <f>'Am20-10yr'!P$22</f>
        <v>992.08205128052782</v>
      </c>
      <c r="O7" s="74">
        <f>'Am20-10yr'!Q$22</f>
        <v>1014.4244437281384</v>
      </c>
      <c r="P7" s="74">
        <f>'Am20-10yr'!R$22</f>
        <v>1035.9833104467011</v>
      </c>
      <c r="Q7" s="74">
        <f>'Am20-10yr'!S$22</f>
        <v>1057.1332659216353</v>
      </c>
      <c r="R7" s="74">
        <f>'Am20-10yr'!T$22</f>
        <v>1078.2759312400681</v>
      </c>
      <c r="S7" s="74">
        <f>'Am20-10yr'!U$22</f>
        <v>1099.8414498648694</v>
      </c>
      <c r="T7" s="74">
        <f>'Am20-10yr'!V$22</f>
        <v>1121.8382788621668</v>
      </c>
      <c r="U7" s="74">
        <f>'Am20-10yr'!W$22</f>
        <v>1144.2750444394103</v>
      </c>
      <c r="V7" s="74">
        <f>'Am20-10yr'!X$22</f>
        <v>1167.1605453281984</v>
      </c>
      <c r="W7" s="74">
        <f>'Am20-10yr'!Y$22</f>
        <v>1190.5037562347625</v>
      </c>
      <c r="X7" s="74">
        <f>'Am20-10yr'!Z$22</f>
        <v>980.28862757556124</v>
      </c>
      <c r="Y7" s="74">
        <f>'Am20-10yr'!AA$22</f>
        <v>789.27171672156555</v>
      </c>
      <c r="Z7" s="74">
        <f>'Am20-10yr'!AB$22</f>
        <v>617.83698802887966</v>
      </c>
      <c r="AA7" s="74">
        <f>'Am20-10yr'!AC$22</f>
        <v>466.37608514072974</v>
      </c>
      <c r="AB7" s="74">
        <f>'Am20-10yr'!AD$22</f>
        <v>335.2884845732064</v>
      </c>
      <c r="AC7" s="74">
        <f>'Am20-10yr'!AE$22</f>
        <v>224.98165237272227</v>
      </c>
      <c r="AD7" s="74">
        <f>'Am20-10yr'!AF$22</f>
        <v>135.87120390661809</v>
      </c>
      <c r="AE7" s="74">
        <f>'Am20-10yr'!AG$22</f>
        <v>68.381066849581487</v>
      </c>
      <c r="AF7" s="74">
        <f>'Am20-10yr'!AH$22</f>
        <v>22.943647429793813</v>
      </c>
      <c r="AG7" s="75">
        <f>'Am20-10yr'!AI$22</f>
        <v>3.5527136788005009E-14</v>
      </c>
    </row>
    <row r="8" spans="1:33" x14ac:dyDescent="0.25">
      <c r="C8" s="79" t="s">
        <v>64</v>
      </c>
      <c r="D8" s="80">
        <f>'Xp20'!F$22</f>
        <v>0</v>
      </c>
      <c r="E8" s="80">
        <f>'Xp20'!G$22</f>
        <v>0</v>
      </c>
      <c r="F8" s="80">
        <f>'Xp20'!H$22</f>
        <v>0</v>
      </c>
      <c r="G8" s="80">
        <f>'Xp20'!I$22</f>
        <v>0</v>
      </c>
      <c r="H8" s="80">
        <f>'Xp20'!J$22</f>
        <v>0</v>
      </c>
      <c r="I8" s="80">
        <f>'Xp20'!K$22</f>
        <v>0</v>
      </c>
      <c r="J8" s="80">
        <f>'Xp20'!L$22</f>
        <v>0</v>
      </c>
      <c r="K8" s="80">
        <f>'Xp20'!M$22</f>
        <v>0</v>
      </c>
      <c r="L8" s="80">
        <f>'Xp20'!N$22</f>
        <v>0</v>
      </c>
      <c r="M8" s="80">
        <f>'Xp20'!O$22</f>
        <v>0</v>
      </c>
      <c r="N8" s="80">
        <f>'Xp20'!P$22</f>
        <v>0</v>
      </c>
      <c r="O8" s="80">
        <f>'Xp20'!Q$22</f>
        <v>0</v>
      </c>
      <c r="P8" s="80">
        <f>'Xp20'!R$22</f>
        <v>0</v>
      </c>
      <c r="Q8" s="80">
        <f>'Xp20'!S$22</f>
        <v>0</v>
      </c>
      <c r="R8" s="80">
        <f>'Xp20'!T$22</f>
        <v>0</v>
      </c>
      <c r="S8" s="80">
        <f>'Xp20'!U$22</f>
        <v>0</v>
      </c>
      <c r="T8" s="80">
        <f>'Xp20'!V$22</f>
        <v>0</v>
      </c>
      <c r="U8" s="80">
        <f>'Xp20'!W$22</f>
        <v>0</v>
      </c>
      <c r="V8" s="80">
        <f>'Xp20'!X$22</f>
        <v>0</v>
      </c>
      <c r="W8" s="80">
        <f>'Xp20'!Y$22</f>
        <v>0</v>
      </c>
      <c r="X8" s="80">
        <f>'Xp20'!Z$22</f>
        <v>0</v>
      </c>
      <c r="Y8" s="80">
        <f>'Xp20'!AA$22</f>
        <v>0</v>
      </c>
      <c r="Z8" s="80">
        <f>'Xp20'!AB$22</f>
        <v>0</v>
      </c>
      <c r="AA8" s="80">
        <f>'Xp20'!AC$22</f>
        <v>0</v>
      </c>
      <c r="AB8" s="80">
        <f>'Xp20'!AD$22</f>
        <v>0</v>
      </c>
      <c r="AC8" s="80">
        <f>'Xp20'!AE$22</f>
        <v>0</v>
      </c>
      <c r="AD8" s="80">
        <f>'Xp20'!AF$22</f>
        <v>0</v>
      </c>
      <c r="AE8" s="80">
        <f>'Xp20'!AG$22</f>
        <v>0</v>
      </c>
      <c r="AF8" s="80">
        <f>'Xp20'!AH$22</f>
        <v>0</v>
      </c>
      <c r="AG8" s="81">
        <f>'Xp20'!AI$22</f>
        <v>0</v>
      </c>
    </row>
    <row r="9" spans="1:33" x14ac:dyDescent="0.25">
      <c r="A9" s="1" t="s">
        <v>90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</row>
    <row r="10" spans="1:33" x14ac:dyDescent="0.25">
      <c r="D10" s="36" t="s">
        <v>91</v>
      </c>
      <c r="L10" s="36" t="s">
        <v>92</v>
      </c>
      <c r="T10" s="3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9CF9A-8445-49C8-82AE-87A60DEE3CFF}">
  <dimension ref="A1:AM65"/>
  <sheetViews>
    <sheetView workbookViewId="0"/>
  </sheetViews>
  <sheetFormatPr defaultRowHeight="13.2" x14ac:dyDescent="0.25"/>
  <cols>
    <col min="1" max="1" width="1.77734375" style="1" customWidth="1"/>
    <col min="2" max="2" width="1.77734375" style="65" customWidth="1"/>
    <col min="3" max="3" width="18.6640625" style="1" bestFit="1" customWidth="1"/>
    <col min="4" max="31" width="7.77734375" style="1" customWidth="1"/>
    <col min="32" max="35" width="6.33203125" style="1" bestFit="1" customWidth="1"/>
    <col min="36" max="39" width="6.77734375" style="1" customWidth="1"/>
    <col min="40" max="16384" width="8.88671875" style="1"/>
  </cols>
  <sheetData>
    <row r="1" spans="1:39" x14ac:dyDescent="0.25">
      <c r="A1" s="64" t="s">
        <v>103</v>
      </c>
    </row>
    <row r="3" spans="1:39" x14ac:dyDescent="0.25">
      <c r="B3" s="65" t="s">
        <v>49</v>
      </c>
      <c r="D3" s="69">
        <v>2023</v>
      </c>
      <c r="E3" s="69">
        <v>2024</v>
      </c>
      <c r="F3" s="69">
        <v>2025</v>
      </c>
      <c r="G3" s="69">
        <v>2026</v>
      </c>
      <c r="H3" s="69">
        <v>2027</v>
      </c>
      <c r="I3" s="69">
        <v>2028</v>
      </c>
      <c r="J3" s="69">
        <v>2029</v>
      </c>
      <c r="K3" s="69">
        <v>2030</v>
      </c>
      <c r="L3" s="69">
        <v>2031</v>
      </c>
      <c r="M3" s="69">
        <v>2032</v>
      </c>
      <c r="N3" s="69">
        <v>2033</v>
      </c>
      <c r="O3" s="69">
        <v>2034</v>
      </c>
      <c r="P3" s="69">
        <v>2035</v>
      </c>
      <c r="Q3" s="69">
        <v>2036</v>
      </c>
      <c r="R3" s="69">
        <v>2037</v>
      </c>
      <c r="S3" s="69">
        <v>2038</v>
      </c>
      <c r="T3" s="69">
        <v>2039</v>
      </c>
      <c r="U3" s="69">
        <v>2040</v>
      </c>
      <c r="V3" s="69">
        <v>2041</v>
      </c>
      <c r="W3" s="69">
        <v>2042</v>
      </c>
      <c r="X3" s="69">
        <v>2043</v>
      </c>
      <c r="Y3" s="69">
        <v>2044</v>
      </c>
      <c r="Z3" s="69">
        <v>2045</v>
      </c>
      <c r="AA3" s="69">
        <v>2046</v>
      </c>
      <c r="AB3" s="69">
        <v>2047</v>
      </c>
      <c r="AC3" s="69">
        <v>2048</v>
      </c>
      <c r="AD3" s="69">
        <v>2049</v>
      </c>
      <c r="AE3" s="69">
        <v>2050</v>
      </c>
      <c r="AF3" s="69">
        <v>2051</v>
      </c>
      <c r="AG3" s="69">
        <v>2052</v>
      </c>
      <c r="AH3" s="69">
        <v>2053</v>
      </c>
      <c r="AI3" s="69">
        <v>2054</v>
      </c>
      <c r="AJ3" s="69">
        <v>2055</v>
      </c>
      <c r="AK3" s="69">
        <v>2056</v>
      </c>
      <c r="AL3" s="69">
        <v>2057</v>
      </c>
      <c r="AM3" s="69">
        <v>2058</v>
      </c>
    </row>
    <row r="4" spans="1:39" x14ac:dyDescent="0.25">
      <c r="C4" s="73" t="s">
        <v>47</v>
      </c>
      <c r="D4" s="74">
        <f>'Am20-5yr'!F$56</f>
        <v>-51.291020408163256</v>
      </c>
      <c r="E4" s="74">
        <f>'Am20-5yr'!G$56</f>
        <v>-5.0338705306122478</v>
      </c>
      <c r="F4" s="74">
        <f>'Am20-5yr'!H$56</f>
        <v>41.369268589387765</v>
      </c>
      <c r="G4" s="74">
        <f>'Am20-5yr'!I$56</f>
        <v>87.929686590291169</v>
      </c>
      <c r="H4" s="74">
        <f>'Am20-5yr'!J$56</f>
        <v>134.65931809680981</v>
      </c>
      <c r="I4" s="74">
        <f>'Am20-5yr'!K$56</f>
        <v>183.19972753240816</v>
      </c>
      <c r="J4" s="74">
        <f>'Am20-5yr'!L$56</f>
        <v>191.79488905775023</v>
      </c>
      <c r="K4" s="74">
        <f>'Am20-5yr'!M$56</f>
        <v>199.32725503707977</v>
      </c>
      <c r="L4" s="74">
        <f>'Am20-5yr'!N$56</f>
        <v>205.7767994566195</v>
      </c>
      <c r="M4" s="74">
        <f>'Am20-5yr'!O$56</f>
        <v>211.12315710846602</v>
      </c>
      <c r="N4" s="74">
        <f>'Am20-5yr'!P$56</f>
        <v>215.34562025063536</v>
      </c>
      <c r="O4" s="74">
        <f>'Am20-5yr'!Q$56</f>
        <v>219.65253265564812</v>
      </c>
      <c r="P4" s="74">
        <f>'Am20-5yr'!R$56</f>
        <v>224.04558330876108</v>
      </c>
      <c r="Q4" s="74">
        <f>'Am20-5yr'!S$56</f>
        <v>228.52649497493627</v>
      </c>
      <c r="R4" s="74">
        <f>'Am20-5yr'!T$56</f>
        <v>233.09702487443499</v>
      </c>
      <c r="S4" s="74">
        <f>'Am20-5yr'!U$56</f>
        <v>237.75896537192369</v>
      </c>
      <c r="T4" s="74">
        <f>'Am20-5yr'!V$56</f>
        <v>242.5141446793622</v>
      </c>
      <c r="U4" s="74">
        <f>'Am20-5yr'!W$56</f>
        <v>247.36442757294944</v>
      </c>
      <c r="V4" s="74">
        <f>'Am20-5yr'!X$56</f>
        <v>252.31171612440838</v>
      </c>
      <c r="W4" s="74">
        <f>'Am20-5yr'!Y$56</f>
        <v>257.35795044689661</v>
      </c>
      <c r="X4" s="74">
        <f>'Am20-5yr'!Z$56</f>
        <v>346.88154347315776</v>
      </c>
      <c r="Y4" s="74">
        <f>'Am20-5yr'!AA$56</f>
        <v>273.83158850074972</v>
      </c>
      <c r="Z4" s="74">
        <f>'Am20-5yr'!AB$56</f>
        <v>202.58208608521895</v>
      </c>
      <c r="AA4" s="74">
        <f>'Am20-5yr'!AC$56</f>
        <v>133.16904527770299</v>
      </c>
      <c r="AB4" s="74">
        <f>'Am20-5yr'!AD$56</f>
        <v>65.629195310362178</v>
      </c>
      <c r="AC4" s="74">
        <f>'Am20-5yr'!AE$56</f>
        <v>1.2873062253359477E-14</v>
      </c>
      <c r="AD4" s="74">
        <f>'Am20-5yr'!AF$56</f>
        <v>1.2873062253359477E-14</v>
      </c>
      <c r="AE4" s="74">
        <f>'Am20-5yr'!AG$56</f>
        <v>1.2873062253359477E-14</v>
      </c>
      <c r="AF4" s="74">
        <f>'Am20-5yr'!AH$56</f>
        <v>1.2873062253359477E-14</v>
      </c>
      <c r="AG4" s="74">
        <f>'Am20-5yr'!AI$56</f>
        <v>1.2873062253359477E-14</v>
      </c>
      <c r="AH4" s="74">
        <f>'Am20-5yr'!AJ$56</f>
        <v>1.2873062253359477E-14</v>
      </c>
      <c r="AI4" s="74">
        <f>'Am20-5yr'!AK$56</f>
        <v>1.2873062253359477E-14</v>
      </c>
      <c r="AJ4" s="74">
        <f>'Am20-5yr'!AL$56</f>
        <v>1.2873062253359477E-14</v>
      </c>
      <c r="AK4" s="74">
        <f>'Am20-5yr'!AM$56</f>
        <v>1.2873062253359477E-14</v>
      </c>
      <c r="AL4" s="74">
        <f>'Am20-5yr'!AN$56</f>
        <v>1.2873062253359477E-14</v>
      </c>
      <c r="AM4" s="75">
        <f>'Am20-5yr'!AO$56</f>
        <v>1.2873062253359477E-14</v>
      </c>
    </row>
    <row r="5" spans="1:39" x14ac:dyDescent="0.25">
      <c r="C5" s="76" t="s">
        <v>48</v>
      </c>
      <c r="D5" s="77">
        <f>'Am20-10yr'!F$56</f>
        <v>-51.291020408163256</v>
      </c>
      <c r="E5" s="77">
        <f>'Am20-10yr'!G$56</f>
        <v>-24.388972571428571</v>
      </c>
      <c r="F5" s="77">
        <f>'Am20-10yr'!H$56</f>
        <v>2.7575390873469416</v>
      </c>
      <c r="G5" s="77">
        <f>'Am20-10yr'!I$56</f>
        <v>30.162388646780947</v>
      </c>
      <c r="H5" s="77">
        <f>'Am20-10yr'!J$56</f>
        <v>57.840177523626672</v>
      </c>
      <c r="I5" s="77">
        <f>'Am20-10yr'!K$56</f>
        <v>87.435222654269381</v>
      </c>
      <c r="J5" s="77">
        <f>'Am20-10yr'!L$56</f>
        <v>116.51924267885715</v>
      </c>
      <c r="K5" s="77">
        <f>'Am20-10yr'!M$56</f>
        <v>145.08201709526887</v>
      </c>
      <c r="L5" s="77">
        <f>'Am20-10yr'!N$56</f>
        <v>173.11312099134096</v>
      </c>
      <c r="M5" s="77">
        <f>'Am20-10yr'!O$56</f>
        <v>200.60192095666665</v>
      </c>
      <c r="N5" s="77">
        <f>'Am20-10yr'!P$56</f>
        <v>227.53757091263108</v>
      </c>
      <c r="O5" s="77">
        <f>'Am20-10yr'!Q$56</f>
        <v>234.55390581823062</v>
      </c>
      <c r="P5" s="77">
        <f>'Am20-10yr'!R$56</f>
        <v>241.09321803368249</v>
      </c>
      <c r="Q5" s="77">
        <f>'Am20-10yr'!S$56</f>
        <v>247.1465820537552</v>
      </c>
      <c r="R5" s="77">
        <f>'Am20-10yr'!T$56</f>
        <v>252.70492452618745</v>
      </c>
      <c r="S5" s="77">
        <f>'Am20-10yr'!U$56</f>
        <v>257.75902301671118</v>
      </c>
      <c r="T5" s="77">
        <f>'Am20-10yr'!V$56</f>
        <v>262.91420347704548</v>
      </c>
      <c r="U5" s="77">
        <f>'Am20-10yr'!W$56</f>
        <v>268.17248754658635</v>
      </c>
      <c r="V5" s="77">
        <f>'Am20-10yr'!X$56</f>
        <v>273.53593729751805</v>
      </c>
      <c r="W5" s="77">
        <f>'Am20-10yr'!Y$56</f>
        <v>279.00665604346835</v>
      </c>
      <c r="X5" s="77">
        <f>'Am20-10yr'!Z$56</f>
        <v>368.96322318166096</v>
      </c>
      <c r="Y5" s="77">
        <f>'Am20-10yr'!AA$56</f>
        <v>328.19506558354499</v>
      </c>
      <c r="Z5" s="77">
        <f>'Am20-10yr'!AB$56</f>
        <v>288.24227066162939</v>
      </c>
      <c r="AA5" s="77">
        <f>'Am20-10yr'!AC$56</f>
        <v>249.12114566943814</v>
      </c>
      <c r="AB5" s="77">
        <f>'Am20-10yr'!AD$56</f>
        <v>210.8483240055659</v>
      </c>
      <c r="AC5" s="77">
        <f>'Am20-10yr'!AE$56</f>
        <v>173.44077173657885</v>
      </c>
      <c r="AD5" s="77">
        <f>'Am20-10yr'!AF$56</f>
        <v>136.91579425037486</v>
      </c>
      <c r="AE5" s="77">
        <f>'Am20-10yr'!AG$56</f>
        <v>101.29104304260946</v>
      </c>
      <c r="AF5" s="77">
        <f>'Am20-10yr'!AH$56</f>
        <v>66.584522638851482</v>
      </c>
      <c r="AG5" s="77">
        <f>'Am20-10yr'!AI$56</f>
        <v>32.814597655181089</v>
      </c>
      <c r="AH5" s="77">
        <f>'Am20-10yr'!AJ$56</f>
        <v>2.4755888948768224E-15</v>
      </c>
      <c r="AI5" s="77">
        <f>'Am20-10yr'!AK$56</f>
        <v>2.4755888948768224E-15</v>
      </c>
      <c r="AJ5" s="77">
        <f>'Am20-10yr'!AL$56</f>
        <v>2.4755888948768224E-15</v>
      </c>
      <c r="AK5" s="77">
        <f>'Am20-10yr'!AM$56</f>
        <v>2.4755888948768224E-15</v>
      </c>
      <c r="AL5" s="77">
        <f>'Am20-10yr'!AN$56</f>
        <v>2.4755888948768224E-15</v>
      </c>
      <c r="AM5" s="78">
        <f>'Am20-10yr'!AO$56</f>
        <v>2.4755888948768224E-15</v>
      </c>
    </row>
    <row r="6" spans="1:39" x14ac:dyDescent="0.25">
      <c r="C6" s="76" t="s">
        <v>62</v>
      </c>
      <c r="D6" s="77">
        <f>'Am20-16yr'!F$56</f>
        <v>-51.291020408163256</v>
      </c>
      <c r="E6" s="77">
        <f>'Am20-16yr'!G$56</f>
        <v>-31.647135836734687</v>
      </c>
      <c r="F6" s="77">
        <f>'Am20-16yr'!H$56</f>
        <v>-11.721859475918365</v>
      </c>
      <c r="G6" s="77">
        <f>'Am20-16yr'!I$56</f>
        <v>8.4996519179646128</v>
      </c>
      <c r="H6" s="77">
        <f>'Am20-16yr'!J$56</f>
        <v>29.032999808682995</v>
      </c>
      <c r="I6" s="77">
        <f>'Am20-16yr'!K$56</f>
        <v>51.523533324967346</v>
      </c>
      <c r="J6" s="77">
        <f>'Am20-16yr'!L$56</f>
        <v>73.774548756159987</v>
      </c>
      <c r="K6" s="77">
        <f>'Am20-16yr'!M$56</f>
        <v>95.781255740559118</v>
      </c>
      <c r="L6" s="77">
        <f>'Am20-16yr'!N$56</f>
        <v>117.53876810922884</v>
      </c>
      <c r="M6" s="77">
        <f>'Am20-16yr'!O$56</f>
        <v>139.04210196985457</v>
      </c>
      <c r="N6" s="77">
        <f>'Am20-16yr'!P$56</f>
        <v>160.2861737522754</v>
      </c>
      <c r="O6" s="77">
        <f>'Am20-16yr'!Q$56</f>
        <v>181.26579821492732</v>
      </c>
      <c r="P6" s="77">
        <f>'Am20-16yr'!R$56</f>
        <v>201.97568641141481</v>
      </c>
      <c r="Q6" s="77">
        <f>'Am20-16yr'!S$56</f>
        <v>222.41044361641474</v>
      </c>
      <c r="R6" s="77">
        <f>'Am20-16yr'!T$56</f>
        <v>242.56456721009721</v>
      </c>
      <c r="S6" s="77">
        <f>'Am20-16yr'!U$56</f>
        <v>262.432444520236</v>
      </c>
      <c r="T6" s="77">
        <f>'Am20-16yr'!V$56</f>
        <v>282.00835062116016</v>
      </c>
      <c r="U6" s="77">
        <f>'Am20-16yr'!W$56</f>
        <v>289.18950731317517</v>
      </c>
      <c r="V6" s="77">
        <f>'Am20-16yr'!X$56</f>
        <v>296.12844377136821</v>
      </c>
      <c r="W6" s="77">
        <f>'Am20-16yr'!Y$56</f>
        <v>302.82069993391997</v>
      </c>
      <c r="X6" s="77">
        <f>'Am20-16yr'!Z$56</f>
        <v>393.63817971951983</v>
      </c>
      <c r="Y6" s="77">
        <f>'Am20-16yr'!AA$56</f>
        <v>365.30358266970671</v>
      </c>
      <c r="Z6" s="77">
        <f>'Am20-16yr'!AB$56</f>
        <v>337.42149732149909</v>
      </c>
      <c r="AA6" s="77">
        <f>'Am20-16yr'!AC$56</f>
        <v>310.00097390892898</v>
      </c>
      <c r="AB6" s="77">
        <f>'Am20-16yr'!AD$56</f>
        <v>283.05124367070914</v>
      </c>
      <c r="AC6" s="77">
        <f>'Am20-16yr'!AE$56</f>
        <v>256.58172247032667</v>
      </c>
      <c r="AD6" s="77">
        <f>'Am20-16yr'!AF$56</f>
        <v>230.60201448853817</v>
      </c>
      <c r="AE6" s="77">
        <f>'Am20-16yr'!AG$56</f>
        <v>205.12191598971566</v>
      </c>
      <c r="AF6" s="77">
        <f>'Am20-16yr'!AH$56</f>
        <v>180.15141916351843</v>
      </c>
      <c r="AG6" s="77">
        <f>'Am20-16yr'!AI$56</f>
        <v>155.7007160433989</v>
      </c>
      <c r="AH6" s="77">
        <f>'Am20-16yr'!AJ$56</f>
        <v>131.78020250347868</v>
      </c>
      <c r="AI6" s="77">
        <f>'Am20-16yr'!AK$56</f>
        <v>108.4004823353618</v>
      </c>
      <c r="AJ6" s="77">
        <f>'Am20-16yr'!AL$56</f>
        <v>85.572371406484294</v>
      </c>
      <c r="AK6" s="77">
        <f>'Am20-16yr'!AM$56</f>
        <v>63.306901901630923</v>
      </c>
      <c r="AL6" s="77">
        <f>'Am20-16yr'!AN$56</f>
        <v>41.615326649282196</v>
      </c>
      <c r="AM6" s="78">
        <f>'Am20-16yr'!AO$56</f>
        <v>20.509123534488189</v>
      </c>
    </row>
    <row r="7" spans="1:39" x14ac:dyDescent="0.25">
      <c r="C7" s="79" t="s">
        <v>52</v>
      </c>
      <c r="D7" s="80">
        <f>'Xp20'!F$56</f>
        <v>142.26</v>
      </c>
      <c r="E7" s="80">
        <f>'Xp20'!G$56</f>
        <v>148.82220000000001</v>
      </c>
      <c r="F7" s="80">
        <f>'Xp20'!H$56</f>
        <v>155.701494</v>
      </c>
      <c r="G7" s="80">
        <f>'Xp20'!I$56</f>
        <v>162.91351700000001</v>
      </c>
      <c r="H7" s="80">
        <f>'Xp20'!J$56</f>
        <v>170.47468000000001</v>
      </c>
      <c r="I7" s="80">
        <f>'Xp20'!K$56</f>
        <v>173.8841736</v>
      </c>
      <c r="J7" s="80">
        <f>'Xp20'!L$56</f>
        <v>177.36185707199999</v>
      </c>
      <c r="K7" s="80">
        <f>'Xp20'!M$56</f>
        <v>180.90909421344</v>
      </c>
      <c r="L7" s="80">
        <f>'Xp20'!N$56</f>
        <v>184.52727609770881</v>
      </c>
      <c r="M7" s="80">
        <f>'Xp20'!O$56</f>
        <v>188.217821619663</v>
      </c>
      <c r="N7" s="80">
        <f>'Xp20'!P$56</f>
        <v>191.98217805205627</v>
      </c>
      <c r="O7" s="80">
        <f>'Xp20'!Q$56</f>
        <v>195.8218216130974</v>
      </c>
      <c r="P7" s="80">
        <f>'Xp20'!R$56</f>
        <v>199.73825804535934</v>
      </c>
      <c r="Q7" s="80">
        <f>'Xp20'!S$56</f>
        <v>203.73302320626652</v>
      </c>
      <c r="R7" s="80">
        <f>'Xp20'!T$56</f>
        <v>207.80768367039187</v>
      </c>
      <c r="S7" s="80">
        <f>'Xp20'!U$56</f>
        <v>211.9638373437997</v>
      </c>
      <c r="T7" s="80">
        <f>'Xp20'!V$56</f>
        <v>216.20311409067568</v>
      </c>
      <c r="U7" s="80">
        <f>'Xp20'!W$56</f>
        <v>220.52717637248921</v>
      </c>
      <c r="V7" s="80">
        <f>'Xp20'!X$56</f>
        <v>224.937719899939</v>
      </c>
      <c r="W7" s="80">
        <f>'Xp20'!Y$56</f>
        <v>229.43647429793779</v>
      </c>
      <c r="X7" s="80">
        <f>'Xp20'!Z$56</f>
        <v>0</v>
      </c>
      <c r="Y7" s="80">
        <f>'Xp20'!AA$56</f>
        <v>0</v>
      </c>
      <c r="Z7" s="80">
        <f>'Xp20'!AB$56</f>
        <v>0</v>
      </c>
      <c r="AA7" s="80">
        <f>'Xp20'!AC$56</f>
        <v>0</v>
      </c>
      <c r="AB7" s="80">
        <f>'Xp20'!AD$56</f>
        <v>0</v>
      </c>
      <c r="AC7" s="80">
        <f>'Xp20'!AE$56</f>
        <v>0</v>
      </c>
      <c r="AD7" s="80">
        <f>'Xp20'!AF$56</f>
        <v>0</v>
      </c>
      <c r="AE7" s="80">
        <f>'Xp20'!AG$56</f>
        <v>0</v>
      </c>
      <c r="AF7" s="80">
        <f>'Xp20'!AH$56</f>
        <v>0</v>
      </c>
      <c r="AG7" s="80">
        <f>'Xp20'!AI$56</f>
        <v>0</v>
      </c>
      <c r="AH7" s="80">
        <f>'Xp20'!AJ$56</f>
        <v>0</v>
      </c>
      <c r="AI7" s="80">
        <f>'Xp20'!AK$56</f>
        <v>0</v>
      </c>
      <c r="AJ7" s="80">
        <f>'Xp20'!AL$56</f>
        <v>0</v>
      </c>
      <c r="AK7" s="80">
        <f>'Xp20'!AM$56</f>
        <v>0</v>
      </c>
      <c r="AL7" s="80">
        <f>'Xp20'!AN$56</f>
        <v>0</v>
      </c>
      <c r="AM7" s="81">
        <f>'Xp20'!AO$56</f>
        <v>0</v>
      </c>
    </row>
    <row r="8" spans="1:39" x14ac:dyDescent="0.25">
      <c r="C8" s="1" t="s">
        <v>97</v>
      </c>
      <c r="D8" s="68"/>
      <c r="E8" s="67">
        <f t="shared" ref="E8:AG8" si="0">E4/E$6</f>
        <v>0.15906243637912848</v>
      </c>
      <c r="F8" s="67">
        <f t="shared" si="0"/>
        <v>-3.5292411305883391</v>
      </c>
      <c r="G8" s="67">
        <f t="shared" si="0"/>
        <v>10.345092650729095</v>
      </c>
      <c r="H8" s="67">
        <f t="shared" si="0"/>
        <v>4.6381469012560252</v>
      </c>
      <c r="I8" s="67">
        <f t="shared" si="0"/>
        <v>3.5556514802068704</v>
      </c>
      <c r="J8" s="67">
        <f t="shared" si="0"/>
        <v>2.5997433029603703</v>
      </c>
      <c r="K8" s="67">
        <f t="shared" si="0"/>
        <v>2.0810674645673237</v>
      </c>
      <c r="L8" s="67">
        <f t="shared" si="0"/>
        <v>1.7507142772280122</v>
      </c>
      <c r="M8" s="67">
        <f t="shared" si="0"/>
        <v>1.5184117193095885</v>
      </c>
      <c r="N8" s="67">
        <f t="shared" si="0"/>
        <v>1.3435071485545294</v>
      </c>
      <c r="O8" s="67">
        <f t="shared" si="0"/>
        <v>1.211770421219813</v>
      </c>
      <c r="P8" s="67">
        <f t="shared" si="0"/>
        <v>1.1092700675485807</v>
      </c>
      <c r="Q8" s="67">
        <f t="shared" si="0"/>
        <v>1.0274989396139587</v>
      </c>
      <c r="R8" s="67">
        <f t="shared" si="0"/>
        <v>0.96096898057059621</v>
      </c>
      <c r="S8" s="67">
        <f t="shared" si="0"/>
        <v>0.90598159768919218</v>
      </c>
      <c r="T8" s="67">
        <f t="shared" si="0"/>
        <v>0.85995377138724149</v>
      </c>
      <c r="U8" s="67">
        <f t="shared" si="0"/>
        <v>0.85537137868929791</v>
      </c>
      <c r="V8" s="67">
        <f t="shared" si="0"/>
        <v>0.85203472152513182</v>
      </c>
      <c r="W8" s="67">
        <f t="shared" si="0"/>
        <v>0.84986908260583238</v>
      </c>
      <c r="X8" s="67">
        <f t="shared" si="0"/>
        <v>0.88121925500296305</v>
      </c>
      <c r="Y8" s="67">
        <f t="shared" si="0"/>
        <v>0.74960006277391911</v>
      </c>
      <c r="Z8" s="67">
        <f t="shared" si="0"/>
        <v>0.60038286740277369</v>
      </c>
      <c r="AA8" s="67">
        <f t="shared" si="0"/>
        <v>0.42957621583738936</v>
      </c>
      <c r="AB8" s="67">
        <f t="shared" si="0"/>
        <v>0.23186329958935861</v>
      </c>
      <c r="AC8" s="67">
        <f t="shared" si="0"/>
        <v>5.0171392293339322E-17</v>
      </c>
      <c r="AD8" s="67">
        <f t="shared" si="0"/>
        <v>5.582371984872369E-17</v>
      </c>
      <c r="AE8" s="67">
        <f t="shared" si="0"/>
        <v>6.2758102620321187E-17</v>
      </c>
      <c r="AF8" s="67">
        <f t="shared" si="0"/>
        <v>7.1456901717076996E-17</v>
      </c>
      <c r="AG8" s="67">
        <f t="shared" si="0"/>
        <v>8.2678246963047566E-17</v>
      </c>
      <c r="AH8" s="67">
        <f t="shared" ref="AH8:AM8" si="1">AH4/AH$6</f>
        <v>9.7685858792178282E-17</v>
      </c>
      <c r="AI8" s="67">
        <f t="shared" si="1"/>
        <v>1.1875465842978172E-16</v>
      </c>
      <c r="AJ8" s="67">
        <f t="shared" si="1"/>
        <v>1.5043479620554274E-16</v>
      </c>
      <c r="AK8" s="67">
        <f t="shared" si="1"/>
        <v>2.0334374083511799E-16</v>
      </c>
      <c r="AL8" s="67">
        <f t="shared" si="1"/>
        <v>3.0933464398462241E-16</v>
      </c>
      <c r="AM8" s="67">
        <f t="shared" si="1"/>
        <v>6.2767490925256288E-16</v>
      </c>
    </row>
    <row r="9" spans="1:39" x14ac:dyDescent="0.25">
      <c r="C9" s="1" t="s">
        <v>98</v>
      </c>
      <c r="D9" s="68"/>
      <c r="E9" s="67">
        <f t="shared" ref="E9:AG9" si="2">E5/E$6</f>
        <v>0.77065339173976244</v>
      </c>
      <c r="F9" s="67">
        <f t="shared" si="2"/>
        <v>-0.23524758106954688</v>
      </c>
      <c r="G9" s="67">
        <f t="shared" si="2"/>
        <v>3.5486616320170259</v>
      </c>
      <c r="H9" s="67">
        <f t="shared" si="2"/>
        <v>1.9922218821607343</v>
      </c>
      <c r="I9" s="67">
        <f t="shared" si="2"/>
        <v>1.6969958582382374</v>
      </c>
      <c r="J9" s="67">
        <f t="shared" si="2"/>
        <v>1.5793962097142356</v>
      </c>
      <c r="K9" s="67">
        <f t="shared" si="2"/>
        <v>1.5147224368017245</v>
      </c>
      <c r="L9" s="67">
        <f t="shared" si="2"/>
        <v>1.4728172140656337</v>
      </c>
      <c r="M9" s="67">
        <f t="shared" si="2"/>
        <v>1.4427422925478983</v>
      </c>
      <c r="N9" s="67">
        <f t="shared" si="2"/>
        <v>1.4195707938246358</v>
      </c>
      <c r="O9" s="67">
        <f t="shared" si="2"/>
        <v>1.2939777284411893</v>
      </c>
      <c r="P9" s="67">
        <f t="shared" si="2"/>
        <v>1.1936744581354566</v>
      </c>
      <c r="Q9" s="67">
        <f t="shared" si="2"/>
        <v>1.1112184213795382</v>
      </c>
      <c r="R9" s="67">
        <f t="shared" si="2"/>
        <v>1.0418047756633275</v>
      </c>
      <c r="S9" s="67">
        <f t="shared" si="2"/>
        <v>0.9821919065225776</v>
      </c>
      <c r="T9" s="67">
        <f t="shared" si="2"/>
        <v>0.93229226332462378</v>
      </c>
      <c r="U9" s="67">
        <f t="shared" si="2"/>
        <v>0.9273244041187545</v>
      </c>
      <c r="V9" s="67">
        <f t="shared" si="2"/>
        <v>0.92370707053290313</v>
      </c>
      <c r="W9" s="67">
        <f t="shared" si="2"/>
        <v>0.921359260131001</v>
      </c>
      <c r="X9" s="67">
        <f t="shared" si="2"/>
        <v>0.93731564210707263</v>
      </c>
      <c r="Y9" s="67">
        <f t="shared" si="2"/>
        <v>0.8984173196031483</v>
      </c>
      <c r="Z9" s="67">
        <f t="shared" si="2"/>
        <v>0.85424987130262431</v>
      </c>
      <c r="AA9" s="67">
        <f t="shared" si="2"/>
        <v>0.80361407426617981</v>
      </c>
      <c r="AB9" s="67">
        <f t="shared" si="2"/>
        <v>0.74491219777454387</v>
      </c>
      <c r="AC9" s="67">
        <f t="shared" si="2"/>
        <v>0.6759669787337913</v>
      </c>
      <c r="AD9" s="67">
        <f t="shared" si="2"/>
        <v>0.59373199559442758</v>
      </c>
      <c r="AE9" s="67">
        <f t="shared" si="2"/>
        <v>0.49380897479374147</v>
      </c>
      <c r="AF9" s="67">
        <f t="shared" si="2"/>
        <v>0.3696030980384038</v>
      </c>
      <c r="AG9" s="67">
        <f t="shared" si="2"/>
        <v>0.21075431436060052</v>
      </c>
      <c r="AH9" s="67">
        <f t="shared" ref="AH9:AM9" si="3">AH5/AH$6</f>
        <v>1.87857420754189E-17</v>
      </c>
      <c r="AI9" s="67">
        <f t="shared" si="3"/>
        <v>2.2837434313419559E-17</v>
      </c>
      <c r="AJ9" s="67">
        <f t="shared" si="3"/>
        <v>2.8929768501065907E-17</v>
      </c>
      <c r="AK9" s="67">
        <f t="shared" si="3"/>
        <v>3.9104565545214997E-17</v>
      </c>
      <c r="AL9" s="67">
        <f t="shared" si="3"/>
        <v>5.9487431535504305E-17</v>
      </c>
      <c r="AM9" s="67">
        <f t="shared" si="3"/>
        <v>1.2070671331780056E-16</v>
      </c>
    </row>
    <row r="10" spans="1:39" x14ac:dyDescent="0.25">
      <c r="B10" s="65" t="s">
        <v>63</v>
      </c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</row>
    <row r="11" spans="1:39" x14ac:dyDescent="0.25">
      <c r="C11" s="73" t="s">
        <v>47</v>
      </c>
      <c r="D11" s="74">
        <f>'Am20-5yr'!F$59</f>
        <v>142.26</v>
      </c>
      <c r="E11" s="74">
        <f>'Am20-5yr'!G$59</f>
        <v>262.6302</v>
      </c>
      <c r="F11" s="74">
        <f>'Am20-5yr'!H$59</f>
        <v>360.11525399999999</v>
      </c>
      <c r="G11" s="74">
        <f>'Am20-5yr'!I$59</f>
        <v>433.67203219999999</v>
      </c>
      <c r="H11" s="74">
        <f>'Am20-5yr'!J$59</f>
        <v>482.20726999999999</v>
      </c>
      <c r="I11" s="74">
        <f>'Am20-5yr'!K$59</f>
        <v>500.05706540000006</v>
      </c>
      <c r="J11" s="74">
        <f>'Am20-5yr'!L$59</f>
        <v>515.05970955200007</v>
      </c>
      <c r="K11" s="74">
        <f>'Am20-5yr'!M$59</f>
        <v>527.90165943104012</v>
      </c>
      <c r="L11" s="74">
        <f>'Am20-5yr'!N$59</f>
        <v>539.32027115166102</v>
      </c>
      <c r="M11" s="74">
        <f>'Am20-5yr'!O$59</f>
        <v>550.10667657469435</v>
      </c>
      <c r="N11" s="74">
        <f>'Am20-5yr'!P$59</f>
        <v>561.10881010618823</v>
      </c>
      <c r="O11" s="74">
        <f>'Am20-5yr'!Q$59</f>
        <v>572.33098630831205</v>
      </c>
      <c r="P11" s="74">
        <f>'Am20-5yr'!R$59</f>
        <v>583.77760603447825</v>
      </c>
      <c r="Q11" s="74">
        <f>'Am20-5yr'!S$59</f>
        <v>595.45315815516778</v>
      </c>
      <c r="R11" s="74">
        <f>'Am20-5yr'!T$59</f>
        <v>607.36222131827117</v>
      </c>
      <c r="S11" s="74">
        <f>'Am20-5yr'!U$59</f>
        <v>619.5094657446366</v>
      </c>
      <c r="T11" s="74">
        <f>'Am20-5yr'!V$59</f>
        <v>631.89965505952932</v>
      </c>
      <c r="U11" s="74">
        <f>'Am20-5yr'!W$59</f>
        <v>644.53764816071987</v>
      </c>
      <c r="V11" s="74">
        <f>'Am20-5yr'!X$59</f>
        <v>657.42840112393424</v>
      </c>
      <c r="W11" s="74">
        <f>'Am20-5yr'!Y$59</f>
        <v>670.57696914641292</v>
      </c>
      <c r="X11" s="74">
        <f>'Am20-5yr'!Z$59</f>
        <v>449.96330474544465</v>
      </c>
      <c r="Y11" s="74">
        <f>'Am20-5yr'!AA$59</f>
        <v>271.7424078132363</v>
      </c>
      <c r="Z11" s="74">
        <f>'Am20-5yr'!AB$59</f>
        <v>136.76213369916309</v>
      </c>
      <c r="AA11" s="74">
        <f>'Am20-5yr'!AC$59</f>
        <v>45.88729485958774</v>
      </c>
      <c r="AB11" s="74">
        <f>'Am20-5yr'!AD$59</f>
        <v>1.8474111129762605E-13</v>
      </c>
      <c r="AC11" s="74">
        <f>'Am20-5yr'!AE$59</f>
        <v>1.8474111129762605E-13</v>
      </c>
      <c r="AD11" s="74">
        <f>'Am20-5yr'!AF$59</f>
        <v>1.8474111129762605E-13</v>
      </c>
      <c r="AE11" s="74">
        <f>'Am20-5yr'!AG$59</f>
        <v>1.8474111129762605E-13</v>
      </c>
      <c r="AF11" s="74">
        <f>'Am20-5yr'!AH$59</f>
        <v>1.8474111129762605E-13</v>
      </c>
      <c r="AG11" s="74">
        <f>'Am20-5yr'!AI$59</f>
        <v>1.8474111129762605E-13</v>
      </c>
      <c r="AH11" s="74">
        <f>'Am20-5yr'!AJ$59</f>
        <v>1.8474111129762605E-13</v>
      </c>
      <c r="AI11" s="74">
        <f>'Am20-5yr'!AK$59</f>
        <v>1.8474111129762605E-13</v>
      </c>
      <c r="AJ11" s="74">
        <f>'Am20-5yr'!AL$59</f>
        <v>1.8474111129762605E-13</v>
      </c>
      <c r="AK11" s="74">
        <f>'Am20-5yr'!AM$59</f>
        <v>1.8474111129762605E-13</v>
      </c>
      <c r="AL11" s="74">
        <f>'Am20-5yr'!AN$59</f>
        <v>1.8474111129762605E-13</v>
      </c>
      <c r="AM11" s="75">
        <f>'Am20-5yr'!AO$59</f>
        <v>1.8474111129762605E-13</v>
      </c>
    </row>
    <row r="12" spans="1:39" x14ac:dyDescent="0.25">
      <c r="C12" s="76" t="s">
        <v>48</v>
      </c>
      <c r="D12" s="77">
        <f>'Am20-10yr'!F$59</f>
        <v>142.26</v>
      </c>
      <c r="E12" s="77">
        <f>'Am20-10yr'!G$59</f>
        <v>276.8562</v>
      </c>
      <c r="F12" s="77">
        <f>'Am20-10yr'!H$59</f>
        <v>403.44947399999995</v>
      </c>
      <c r="G12" s="77">
        <f>'Am20-10yr'!I$59</f>
        <v>521.68462160000001</v>
      </c>
      <c r="H12" s="77">
        <f>'Am20-10yr'!J$59</f>
        <v>631.18958050000003</v>
      </c>
      <c r="I12" s="77">
        <f>'Am20-10yr'!K$59</f>
        <v>727.05656500000009</v>
      </c>
      <c r="J12" s="77">
        <f>'Am20-10yr'!L$59</f>
        <v>809.01281561200017</v>
      </c>
      <c r="K12" s="77">
        <f>'Am20-10yr'!M$59</f>
        <v>876.7801176582401</v>
      </c>
      <c r="L12" s="77">
        <f>'Am20-10yr'!N$59</f>
        <v>930.07469216740481</v>
      </c>
      <c r="M12" s="77">
        <f>'Am20-10yr'!O$59</f>
        <v>968.60708458875285</v>
      </c>
      <c r="N12" s="77">
        <f>'Am20-10yr'!P$59</f>
        <v>992.08205128052782</v>
      </c>
      <c r="O12" s="77">
        <f>'Am20-10yr'!Q$59</f>
        <v>1014.4244437281384</v>
      </c>
      <c r="P12" s="77">
        <f>'Am20-10yr'!R$59</f>
        <v>1035.9833104467011</v>
      </c>
      <c r="Q12" s="77">
        <f>'Am20-10yr'!S$59</f>
        <v>1057.1332659216353</v>
      </c>
      <c r="R12" s="77">
        <f>'Am20-10yr'!T$59</f>
        <v>1078.2759312400681</v>
      </c>
      <c r="S12" s="77">
        <f>'Am20-10yr'!U$59</f>
        <v>1099.8414498648694</v>
      </c>
      <c r="T12" s="77">
        <f>'Am20-10yr'!V$59</f>
        <v>1121.8382788621668</v>
      </c>
      <c r="U12" s="77">
        <f>'Am20-10yr'!W$59</f>
        <v>1144.2750444394103</v>
      </c>
      <c r="V12" s="77">
        <f>'Am20-10yr'!X$59</f>
        <v>1167.1605453281984</v>
      </c>
      <c r="W12" s="77">
        <f>'Am20-10yr'!Y$59</f>
        <v>1190.5037562347625</v>
      </c>
      <c r="X12" s="77">
        <f>'Am20-10yr'!Z$59</f>
        <v>980.28862757556124</v>
      </c>
      <c r="Y12" s="77">
        <f>'Am20-10yr'!AA$59</f>
        <v>789.27171672156555</v>
      </c>
      <c r="Z12" s="77">
        <f>'Am20-10yr'!AB$59</f>
        <v>617.83698802887966</v>
      </c>
      <c r="AA12" s="77">
        <f>'Am20-10yr'!AC$59</f>
        <v>466.37608514072974</v>
      </c>
      <c r="AB12" s="77">
        <f>'Am20-10yr'!AD$59</f>
        <v>335.2884845732064</v>
      </c>
      <c r="AC12" s="77">
        <f>'Am20-10yr'!AE$59</f>
        <v>224.98165237272227</v>
      </c>
      <c r="AD12" s="77">
        <f>'Am20-10yr'!AF$59</f>
        <v>135.87120390661809</v>
      </c>
      <c r="AE12" s="77">
        <f>'Am20-10yr'!AG$59</f>
        <v>68.381066849581487</v>
      </c>
      <c r="AF12" s="77">
        <f>'Am20-10yr'!AH$59</f>
        <v>22.943647429793813</v>
      </c>
      <c r="AG12" s="77">
        <f>'Am20-10yr'!AI$59</f>
        <v>3.5527136788005009E-14</v>
      </c>
      <c r="AH12" s="77">
        <f>'Am20-10yr'!AJ$59</f>
        <v>3.5527136788005009E-14</v>
      </c>
      <c r="AI12" s="77">
        <f>'Am20-10yr'!AK$59</f>
        <v>3.5527136788005009E-14</v>
      </c>
      <c r="AJ12" s="77">
        <f>'Am20-10yr'!AL$59</f>
        <v>3.5527136788005009E-14</v>
      </c>
      <c r="AK12" s="77">
        <f>'Am20-10yr'!AM$59</f>
        <v>3.5527136788005009E-14</v>
      </c>
      <c r="AL12" s="77">
        <f>'Am20-10yr'!AN$59</f>
        <v>3.5527136788005009E-14</v>
      </c>
      <c r="AM12" s="78">
        <f>'Am20-10yr'!AO$59</f>
        <v>3.5527136788005009E-14</v>
      </c>
    </row>
    <row r="13" spans="1:39" x14ac:dyDescent="0.25">
      <c r="C13" s="76" t="s">
        <v>62</v>
      </c>
      <c r="D13" s="77">
        <f>'Am20-16yr'!F$59</f>
        <v>142.26</v>
      </c>
      <c r="E13" s="77">
        <f>'Am20-16yr'!G$59</f>
        <v>282.19094999999999</v>
      </c>
      <c r="F13" s="77">
        <f>'Am20-16yr'!H$59</f>
        <v>419.69980649999997</v>
      </c>
      <c r="G13" s="77">
        <f>'Am20-16yr'!I$59</f>
        <v>554.68934262499999</v>
      </c>
      <c r="H13" s="77">
        <f>'Am20-16yr'!J$59</f>
        <v>687.05794693749999</v>
      </c>
      <c r="I13" s="77">
        <f>'Am20-16yr'!K$59</f>
        <v>812.18137734999993</v>
      </c>
      <c r="J13" s="77">
        <f>'Am20-16yr'!L$59</f>
        <v>929.91473038449999</v>
      </c>
      <c r="K13" s="77">
        <f>'Am20-16yr'!M$59</f>
        <v>1040.1102044934401</v>
      </c>
      <c r="L13" s="77">
        <f>'Am20-16yr'!N$59</f>
        <v>1142.617042098309</v>
      </c>
      <c r="M13" s="77">
        <f>'Am20-16yr'!O$59</f>
        <v>1237.2814704690252</v>
      </c>
      <c r="N13" s="77">
        <f>'Am20-16yr'!P$59</f>
        <v>1323.9466414209057</v>
      </c>
      <c r="O13" s="77">
        <f>'Am20-16yr'!Q$59</f>
        <v>1402.4525698055738</v>
      </c>
      <c r="P13" s="77">
        <f>'Am20-16yr'!R$59</f>
        <v>1472.6360707716854</v>
      </c>
      <c r="Q13" s="77">
        <f>'Am20-16yr'!S$59</f>
        <v>1534.3306957708692</v>
      </c>
      <c r="R13" s="77">
        <f>'Am20-16yr'!T$59</f>
        <v>1587.3666672837867</v>
      </c>
      <c r="S13" s="77">
        <f>'Am20-16yr'!U$59</f>
        <v>1631.5708122407125</v>
      </c>
      <c r="T13" s="77">
        <f>'Am20-16yr'!V$59</f>
        <v>1666.7664941105268</v>
      </c>
      <c r="U13" s="77">
        <f>'Am20-16yr'!W$59</f>
        <v>1701.6647936314873</v>
      </c>
      <c r="V13" s="77">
        <f>'Am20-16yr'!X$59</f>
        <v>1736.4920756566171</v>
      </c>
      <c r="W13" s="77">
        <f>'Am20-16yr'!Y$59</f>
        <v>1771.4908479609994</v>
      </c>
      <c r="X13" s="77">
        <f>'Am20-16yr'!Z$59</f>
        <v>1572.8954611363229</v>
      </c>
      <c r="Y13" s="77">
        <f>'Am20-16yr'!AA$59</f>
        <v>1384.9547418116463</v>
      </c>
      <c r="Z13" s="77">
        <f>'Am20-16yr'!AB$59</f>
        <v>1207.8817833369696</v>
      </c>
      <c r="AA13" s="77">
        <f>'Am20-16yr'!AC$59</f>
        <v>1041.893940929293</v>
      </c>
      <c r="AB13" s="77">
        <f>'Am20-16yr'!AD$59</f>
        <v>887.21291690995645</v>
      </c>
      <c r="AC13" s="77">
        <f>'Am20-16yr'!AE$59</f>
        <v>744.06484764672666</v>
      </c>
      <c r="AD13" s="77">
        <f>'Am20-16yr'!AF$59</f>
        <v>612.6803922347259</v>
      </c>
      <c r="AE13" s="77">
        <f>'Am20-16yr'!AG$59</f>
        <v>493.29482295097864</v>
      </c>
      <c r="AF13" s="77">
        <f>'Am20-16yr'!AH$59</f>
        <v>386.14811751804996</v>
      </c>
      <c r="AG13" s="77">
        <f>'Am20-16yr'!AI$59</f>
        <v>291.48505321295625</v>
      </c>
      <c r="AH13" s="77">
        <f>'Am20-16yr'!AJ$59</f>
        <v>209.55530285825415</v>
      </c>
      <c r="AI13" s="77">
        <f>'Am20-16yr'!AK$59</f>
        <v>140.61353273295157</v>
      </c>
      <c r="AJ13" s="77">
        <f>'Am20-16yr'!AL$59</f>
        <v>84.919502441636467</v>
      </c>
      <c r="AK13" s="77">
        <f>'Am20-16yr'!AM$59</f>
        <v>42.738166780988593</v>
      </c>
      <c r="AL13" s="77">
        <f>'Am20-16yr'!AN$59</f>
        <v>14.339779643621291</v>
      </c>
      <c r="AM13" s="78">
        <f>'Am20-16yr'!AO$59</f>
        <v>1.794120407794253E-13</v>
      </c>
    </row>
    <row r="14" spans="1:39" x14ac:dyDescent="0.25">
      <c r="C14" s="79" t="s">
        <v>52</v>
      </c>
      <c r="D14" s="80">
        <f>'Xp20'!F$59</f>
        <v>0</v>
      </c>
      <c r="E14" s="80">
        <f>'Xp20'!G$59</f>
        <v>0</v>
      </c>
      <c r="F14" s="80">
        <f>'Xp20'!H$59</f>
        <v>0</v>
      </c>
      <c r="G14" s="80">
        <f>'Xp20'!I$59</f>
        <v>0</v>
      </c>
      <c r="H14" s="80">
        <f>'Xp20'!J$59</f>
        <v>0</v>
      </c>
      <c r="I14" s="80">
        <f>'Xp20'!K$59</f>
        <v>0</v>
      </c>
      <c r="J14" s="80">
        <f>'Xp20'!L$59</f>
        <v>0</v>
      </c>
      <c r="K14" s="80">
        <f>'Xp20'!M$59</f>
        <v>0</v>
      </c>
      <c r="L14" s="80">
        <f>'Xp20'!N$59</f>
        <v>0</v>
      </c>
      <c r="M14" s="80">
        <f>'Xp20'!O$59</f>
        <v>0</v>
      </c>
      <c r="N14" s="80">
        <f>'Xp20'!P$59</f>
        <v>0</v>
      </c>
      <c r="O14" s="80">
        <f>'Xp20'!Q$59</f>
        <v>0</v>
      </c>
      <c r="P14" s="80">
        <f>'Xp20'!R$59</f>
        <v>0</v>
      </c>
      <c r="Q14" s="80">
        <f>'Xp20'!S$59</f>
        <v>0</v>
      </c>
      <c r="R14" s="80">
        <f>'Xp20'!T$59</f>
        <v>0</v>
      </c>
      <c r="S14" s="80">
        <f>'Xp20'!U$59</f>
        <v>0</v>
      </c>
      <c r="T14" s="80">
        <f>'Xp20'!V$59</f>
        <v>0</v>
      </c>
      <c r="U14" s="80">
        <f>'Xp20'!W$59</f>
        <v>0</v>
      </c>
      <c r="V14" s="80">
        <f>'Xp20'!X$59</f>
        <v>0</v>
      </c>
      <c r="W14" s="80">
        <f>'Xp20'!Y$59</f>
        <v>0</v>
      </c>
      <c r="X14" s="80">
        <f>'Xp20'!Z$59</f>
        <v>0</v>
      </c>
      <c r="Y14" s="80">
        <f>'Xp20'!AA$59</f>
        <v>0</v>
      </c>
      <c r="Z14" s="80">
        <f>'Xp20'!AB$59</f>
        <v>0</v>
      </c>
      <c r="AA14" s="80">
        <f>'Xp20'!AC$59</f>
        <v>0</v>
      </c>
      <c r="AB14" s="80">
        <f>'Xp20'!AD$59</f>
        <v>0</v>
      </c>
      <c r="AC14" s="80">
        <f>'Xp20'!AE$59</f>
        <v>0</v>
      </c>
      <c r="AD14" s="80">
        <f>'Xp20'!AF$59</f>
        <v>0</v>
      </c>
      <c r="AE14" s="80">
        <f>'Xp20'!AG$59</f>
        <v>0</v>
      </c>
      <c r="AF14" s="80">
        <f>'Xp20'!AH$59</f>
        <v>0</v>
      </c>
      <c r="AG14" s="80">
        <f>'Xp20'!AI$59</f>
        <v>0</v>
      </c>
      <c r="AH14" s="80">
        <f>'Xp20'!AJ$59</f>
        <v>0</v>
      </c>
      <c r="AI14" s="80">
        <f>'Xp20'!AK$59</f>
        <v>0</v>
      </c>
      <c r="AJ14" s="80">
        <f>'Xp20'!AL$59</f>
        <v>0</v>
      </c>
      <c r="AK14" s="80">
        <f>'Xp20'!AM$59</f>
        <v>0</v>
      </c>
      <c r="AL14" s="80">
        <f>'Xp20'!AN$59</f>
        <v>0</v>
      </c>
      <c r="AM14" s="81">
        <f>'Xp20'!AO$59</f>
        <v>0</v>
      </c>
    </row>
    <row r="15" spans="1:39" x14ac:dyDescent="0.25">
      <c r="C15" s="1" t="s">
        <v>99</v>
      </c>
      <c r="D15" s="67">
        <f t="shared" ref="D15:AA15" si="4">D12/D$11</f>
        <v>1</v>
      </c>
      <c r="E15" s="67">
        <f t="shared" si="4"/>
        <v>1.054167418674623</v>
      </c>
      <c r="F15" s="67">
        <f t="shared" si="4"/>
        <v>1.1203343083045296</v>
      </c>
      <c r="G15" s="67">
        <f t="shared" si="4"/>
        <v>1.2029473492987681</v>
      </c>
      <c r="H15" s="67">
        <f t="shared" si="4"/>
        <v>1.3089590716871606</v>
      </c>
      <c r="I15" s="67">
        <f t="shared" si="4"/>
        <v>1.4539471898440655</v>
      </c>
      <c r="J15" s="67">
        <f t="shared" si="4"/>
        <v>1.5707165608346285</v>
      </c>
      <c r="K15" s="67">
        <f t="shared" si="4"/>
        <v>1.6608777449254715</v>
      </c>
      <c r="L15" s="67">
        <f t="shared" si="4"/>
        <v>1.7245313071235564</v>
      </c>
      <c r="M15" s="67">
        <f t="shared" si="4"/>
        <v>1.7607622772730225</v>
      </c>
      <c r="N15" s="67">
        <f t="shared" si="4"/>
        <v>1.7680742726045937</v>
      </c>
      <c r="O15" s="67">
        <f t="shared" si="4"/>
        <v>1.7724436872996294</v>
      </c>
      <c r="P15" s="67">
        <f t="shared" si="4"/>
        <v>1.7746198205237687</v>
      </c>
      <c r="Q15" s="67">
        <f t="shared" si="4"/>
        <v>1.7753424454021609</v>
      </c>
      <c r="R15" s="67">
        <f t="shared" si="4"/>
        <v>1.7753424454021611</v>
      </c>
      <c r="S15" s="67">
        <f t="shared" si="4"/>
        <v>1.7753424454021611</v>
      </c>
      <c r="T15" s="67">
        <f t="shared" si="4"/>
        <v>1.7753424454021609</v>
      </c>
      <c r="U15" s="67">
        <f t="shared" si="4"/>
        <v>1.7753424454021614</v>
      </c>
      <c r="V15" s="67">
        <f t="shared" si="4"/>
        <v>1.7753424454021614</v>
      </c>
      <c r="W15" s="67">
        <f t="shared" si="4"/>
        <v>1.7753424454021614</v>
      </c>
      <c r="X15" s="67">
        <f t="shared" si="4"/>
        <v>2.1785968260903736</v>
      </c>
      <c r="Y15" s="67">
        <f t="shared" si="4"/>
        <v>2.9044848872613871</v>
      </c>
      <c r="Z15" s="67">
        <f t="shared" si="4"/>
        <v>4.5176027261167286</v>
      </c>
      <c r="AA15" s="67">
        <f t="shared" si="4"/>
        <v>10.163512287394832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</row>
    <row r="16" spans="1:39" x14ac:dyDescent="0.25">
      <c r="C16" s="1" t="s">
        <v>96</v>
      </c>
      <c r="D16" s="67">
        <f t="shared" ref="D16:AA16" si="5">D13/D$11</f>
        <v>1</v>
      </c>
      <c r="E16" s="67">
        <f t="shared" si="5"/>
        <v>1.0744802006776066</v>
      </c>
      <c r="F16" s="67">
        <f t="shared" si="5"/>
        <v>1.1654596739187282</v>
      </c>
      <c r="G16" s="67">
        <f t="shared" si="5"/>
        <v>1.2790526052858062</v>
      </c>
      <c r="H16" s="67">
        <f t="shared" si="5"/>
        <v>1.4248187235698457</v>
      </c>
      <c r="I16" s="67">
        <f t="shared" si="5"/>
        <v>1.6241773860355895</v>
      </c>
      <c r="J16" s="67">
        <f t="shared" si="5"/>
        <v>1.8054503451519079</v>
      </c>
      <c r="K16" s="67">
        <f t="shared" si="5"/>
        <v>1.9702726557337329</v>
      </c>
      <c r="L16" s="67">
        <f t="shared" si="5"/>
        <v>2.1186243188270524</v>
      </c>
      <c r="M16" s="67">
        <f t="shared" si="5"/>
        <v>2.2491664310877075</v>
      </c>
      <c r="N16" s="67">
        <f t="shared" si="5"/>
        <v>2.3595185418142921</v>
      </c>
      <c r="O16" s="67">
        <f t="shared" si="5"/>
        <v>2.4504222265716695</v>
      </c>
      <c r="P16" s="67">
        <f t="shared" si="5"/>
        <v>2.5225977419296735</v>
      </c>
      <c r="Q16" s="67">
        <f t="shared" si="5"/>
        <v>2.5767445763904093</v>
      </c>
      <c r="R16" s="67">
        <f t="shared" si="5"/>
        <v>2.6135419879070345</v>
      </c>
      <c r="S16" s="67">
        <f t="shared" si="5"/>
        <v>2.6336495283080148</v>
      </c>
      <c r="T16" s="67">
        <f t="shared" si="5"/>
        <v>2.6377075549337117</v>
      </c>
      <c r="U16" s="67">
        <f t="shared" si="5"/>
        <v>2.6401325019375217</v>
      </c>
      <c r="V16" s="67">
        <f t="shared" si="5"/>
        <v>2.6413402169543092</v>
      </c>
      <c r="W16" s="67">
        <f t="shared" si="5"/>
        <v>2.6417412608368518</v>
      </c>
      <c r="X16" s="67">
        <f t="shared" si="5"/>
        <v>3.4956082963835211</v>
      </c>
      <c r="Y16" s="67">
        <f t="shared" si="5"/>
        <v>5.0965719813725245</v>
      </c>
      <c r="Z16" s="67">
        <f t="shared" si="5"/>
        <v>8.8319898985632843</v>
      </c>
      <c r="AA16" s="67">
        <f t="shared" si="5"/>
        <v>22.705499291632322</v>
      </c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</row>
    <row r="17" spans="2:39" x14ac:dyDescent="0.25">
      <c r="B17" s="65" t="s">
        <v>51</v>
      </c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</row>
    <row r="18" spans="2:39" x14ac:dyDescent="0.25">
      <c r="C18" s="73" t="s">
        <v>47</v>
      </c>
      <c r="D18" s="74">
        <f>'Am20-5yr'!F$51</f>
        <v>0</v>
      </c>
      <c r="E18" s="74">
        <f>'Am20-5yr'!G$51</f>
        <v>8.2510799999999982</v>
      </c>
      <c r="F18" s="74">
        <f>'Am20-5yr'!H$51</f>
        <v>15.232551600000001</v>
      </c>
      <c r="G18" s="74">
        <f>'Am20-5yr'!I$51</f>
        <v>20.886684731999999</v>
      </c>
      <c r="H18" s="74">
        <f>'Am20-5yr'!J$51</f>
        <v>25.152977867600001</v>
      </c>
      <c r="I18" s="74">
        <f>'Am20-5yr'!K$51</f>
        <v>27.968021659999998</v>
      </c>
      <c r="J18" s="74">
        <f>'Am20-5yr'!L$51</f>
        <v>29.003309793200003</v>
      </c>
      <c r="K18" s="74">
        <f>'Am20-5yr'!M$51</f>
        <v>29.873463154016001</v>
      </c>
      <c r="L18" s="74">
        <f>'Am20-5yr'!N$51</f>
        <v>30.618296247000327</v>
      </c>
      <c r="M18" s="74">
        <f>'Am20-5yr'!O$51</f>
        <v>31.280575726796339</v>
      </c>
      <c r="N18" s="74">
        <f>'Am20-5yr'!P$51</f>
        <v>31.906187241332272</v>
      </c>
      <c r="O18" s="74">
        <f>'Am20-5yr'!Q$51</f>
        <v>32.544310986158919</v>
      </c>
      <c r="P18" s="74">
        <f>'Am20-5yr'!R$51</f>
        <v>33.195197205882096</v>
      </c>
      <c r="Q18" s="74">
        <f>'Am20-5yr'!S$51</f>
        <v>33.859101149999738</v>
      </c>
      <c r="R18" s="74">
        <f>'Am20-5yr'!T$51</f>
        <v>34.536283172999731</v>
      </c>
      <c r="S18" s="74">
        <f>'Am20-5yr'!U$51</f>
        <v>35.227008836459724</v>
      </c>
      <c r="T18" s="74">
        <f>'Am20-5yr'!V$51</f>
        <v>35.931549013188928</v>
      </c>
      <c r="U18" s="74">
        <f>'Am20-5yr'!W$51</f>
        <v>36.650179993452696</v>
      </c>
      <c r="V18" s="74">
        <f>'Am20-5yr'!X$51</f>
        <v>37.383183593321746</v>
      </c>
      <c r="W18" s="74">
        <f>'Am20-5yr'!Y$51</f>
        <v>38.13084726518818</v>
      </c>
      <c r="X18" s="74">
        <f>'Am20-5yr'!Z$51</f>
        <v>38.893464210491949</v>
      </c>
      <c r="Y18" s="74">
        <f>'Am20-5yr'!AA$51</f>
        <v>26.097871675235787</v>
      </c>
      <c r="Z18" s="74">
        <f>'Am20-5yr'!AB$51</f>
        <v>15.761059653167706</v>
      </c>
      <c r="AA18" s="74">
        <f>'Am20-5yr'!AC$51</f>
        <v>7.932203754551459</v>
      </c>
      <c r="AB18" s="74">
        <f>'Am20-5yr'!AD$51</f>
        <v>2.6614631018560893</v>
      </c>
      <c r="AC18" s="74">
        <f>'Am20-5yr'!AE$51</f>
        <v>1.0714984455262311E-14</v>
      </c>
      <c r="AD18" s="74">
        <f>'Am20-5yr'!AF$51</f>
        <v>1.0714984455262311E-14</v>
      </c>
      <c r="AE18" s="74">
        <f>'Am20-5yr'!AG$51</f>
        <v>1.0714984455262311E-14</v>
      </c>
      <c r="AF18" s="74">
        <f>'Am20-5yr'!AH$51</f>
        <v>1.0714984455262311E-14</v>
      </c>
      <c r="AG18" s="74">
        <f>'Am20-5yr'!AI$51</f>
        <v>1.0714984455262311E-14</v>
      </c>
      <c r="AH18" s="74">
        <f>'Am20-5yr'!AJ$51</f>
        <v>1.0714984455262311E-14</v>
      </c>
      <c r="AI18" s="74">
        <f>'Am20-5yr'!AK$51</f>
        <v>1.0714984455262311E-14</v>
      </c>
      <c r="AJ18" s="74">
        <f>'Am20-5yr'!AL$51</f>
        <v>1.0714984455262311E-14</v>
      </c>
      <c r="AK18" s="74">
        <f>'Am20-5yr'!AM$51</f>
        <v>1.0714984455262311E-14</v>
      </c>
      <c r="AL18" s="74">
        <f>'Am20-5yr'!AN$51</f>
        <v>1.0714984455262311E-14</v>
      </c>
      <c r="AM18" s="75">
        <f>'Am20-5yr'!AO$51</f>
        <v>1.0714984455262311E-14</v>
      </c>
    </row>
    <row r="19" spans="2:39" x14ac:dyDescent="0.25">
      <c r="C19" s="76" t="s">
        <v>48</v>
      </c>
      <c r="D19" s="77">
        <f>'Am20-10yr'!F$51</f>
        <v>0</v>
      </c>
      <c r="E19" s="77">
        <f>'Am20-10yr'!G$51</f>
        <v>8.2510799999999982</v>
      </c>
      <c r="F19" s="77">
        <f>'Am20-10yr'!H$51</f>
        <v>16.057659600000001</v>
      </c>
      <c r="G19" s="77">
        <f>'Am20-10yr'!I$51</f>
        <v>23.400069491999997</v>
      </c>
      <c r="H19" s="77">
        <f>'Am20-10yr'!J$51</f>
        <v>30.257708052799998</v>
      </c>
      <c r="I19" s="77">
        <f>'Am20-10yr'!K$51</f>
        <v>36.608995669000002</v>
      </c>
      <c r="J19" s="77">
        <f>'Am20-10yr'!L$51</f>
        <v>42.16928077</v>
      </c>
      <c r="K19" s="77">
        <f>'Am20-10yr'!M$51</f>
        <v>46.922743305496013</v>
      </c>
      <c r="L19" s="77">
        <f>'Am20-10yr'!N$51</f>
        <v>50.85324682417793</v>
      </c>
      <c r="M19" s="77">
        <f>'Am20-10yr'!O$51</f>
        <v>53.944332145709481</v>
      </c>
      <c r="N19" s="77">
        <f>'Am20-10yr'!P$51</f>
        <v>56.179210906147659</v>
      </c>
      <c r="O19" s="77">
        <f>'Am20-10yr'!Q$51</f>
        <v>57.540758974270609</v>
      </c>
      <c r="P19" s="77">
        <f>'Am20-10yr'!R$51</f>
        <v>58.836617736232029</v>
      </c>
      <c r="Q19" s="77">
        <f>'Am20-10yr'!S$51</f>
        <v>60.087032005908668</v>
      </c>
      <c r="R19" s="77">
        <f>'Am20-10yr'!T$51</f>
        <v>61.313729423454845</v>
      </c>
      <c r="S19" s="77">
        <f>'Am20-10yr'!U$51</f>
        <v>62.540004011923955</v>
      </c>
      <c r="T19" s="77">
        <f>'Am20-10yr'!V$51</f>
        <v>63.790804092162425</v>
      </c>
      <c r="U19" s="77">
        <f>'Am20-10yr'!W$51</f>
        <v>65.066620174005678</v>
      </c>
      <c r="V19" s="77">
        <f>'Am20-10yr'!X$51</f>
        <v>66.367952577485795</v>
      </c>
      <c r="W19" s="77">
        <f>'Am20-10yr'!Y$51</f>
        <v>67.695311629035501</v>
      </c>
      <c r="X19" s="77">
        <f>'Am20-10yr'!Z$51</f>
        <v>69.049217861616228</v>
      </c>
      <c r="Y19" s="77">
        <f>'Am20-10yr'!AA$51</f>
        <v>56.856740399382545</v>
      </c>
      <c r="Z19" s="77">
        <f>'Am20-10yr'!AB$51</f>
        <v>45.777759569850801</v>
      </c>
      <c r="AA19" s="77">
        <f>'Am20-10yr'!AC$51</f>
        <v>35.834545305675022</v>
      </c>
      <c r="AB19" s="77">
        <f>'Am20-10yr'!AD$51</f>
        <v>27.049812938162326</v>
      </c>
      <c r="AC19" s="77">
        <f>'Am20-10yr'!AE$51</f>
        <v>19.446732105245971</v>
      </c>
      <c r="AD19" s="77">
        <f>'Am20-10yr'!AF$51</f>
        <v>13.04893583761789</v>
      </c>
      <c r="AE19" s="77">
        <f>'Am20-10yr'!AG$51</f>
        <v>7.8805298265838495</v>
      </c>
      <c r="AF19" s="77">
        <f>'Am20-10yr'!AH$51</f>
        <v>3.9661018772757264</v>
      </c>
      <c r="AG19" s="77">
        <f>'Am20-10yr'!AI$51</f>
        <v>1.3307315509280411</v>
      </c>
      <c r="AH19" s="77">
        <f>'Am20-10yr'!AJ$51</f>
        <v>2.0605739337042904E-15</v>
      </c>
      <c r="AI19" s="77">
        <f>'Am20-10yr'!AK$51</f>
        <v>2.0605739337042904E-15</v>
      </c>
      <c r="AJ19" s="77">
        <f>'Am20-10yr'!AL$51</f>
        <v>2.0605739337042904E-15</v>
      </c>
      <c r="AK19" s="77">
        <f>'Am20-10yr'!AM$51</f>
        <v>2.0605739337042904E-15</v>
      </c>
      <c r="AL19" s="77">
        <f>'Am20-10yr'!AN$51</f>
        <v>2.0605739337042904E-15</v>
      </c>
      <c r="AM19" s="78">
        <f>'Am20-10yr'!AO$51</f>
        <v>2.0605739337042904E-15</v>
      </c>
    </row>
    <row r="20" spans="2:39" x14ac:dyDescent="0.25">
      <c r="C20" s="76" t="s">
        <v>62</v>
      </c>
      <c r="D20" s="77">
        <f>'Am20-16yr'!F$51</f>
        <v>0</v>
      </c>
      <c r="E20" s="77">
        <f>'Am20-16yr'!G$51</f>
        <v>8.2510799999999982</v>
      </c>
      <c r="F20" s="77">
        <f>'Am20-16yr'!H$51</f>
        <v>16.367075100000001</v>
      </c>
      <c r="G20" s="77">
        <f>'Am20-16yr'!I$51</f>
        <v>24.342588776999996</v>
      </c>
      <c r="H20" s="77">
        <f>'Am20-16yr'!J$51</f>
        <v>32.171981872250001</v>
      </c>
      <c r="I20" s="77">
        <f>'Am20-16yr'!K$51</f>
        <v>39.849360922374998</v>
      </c>
      <c r="J20" s="77">
        <f>'Am20-16yr'!L$51</f>
        <v>47.106519886299992</v>
      </c>
      <c r="K20" s="77">
        <f>'Am20-16yr'!M$51</f>
        <v>53.935054362301003</v>
      </c>
      <c r="L20" s="77">
        <f>'Am20-16yr'!N$51</f>
        <v>60.326391860619523</v>
      </c>
      <c r="M20" s="77">
        <f>'Am20-16yr'!O$51</f>
        <v>66.271788441701915</v>
      </c>
      <c r="N20" s="77">
        <f>'Am20-16yr'!P$51</f>
        <v>71.762325287203453</v>
      </c>
      <c r="O20" s="77">
        <f>'Am20-16yr'!Q$51</f>
        <v>76.788905202412536</v>
      </c>
      <c r="P20" s="77">
        <f>'Am20-16yr'!R$51</f>
        <v>81.342249048723289</v>
      </c>
      <c r="Q20" s="77">
        <f>'Am20-16yr'!S$51</f>
        <v>85.412892104757759</v>
      </c>
      <c r="R20" s="77">
        <f>'Am20-16yr'!T$51</f>
        <v>88.991180354710409</v>
      </c>
      <c r="S20" s="77">
        <f>'Am20-16yr'!U$51</f>
        <v>92.067266702459634</v>
      </c>
      <c r="T20" s="77">
        <f>'Am20-16yr'!V$51</f>
        <v>94.63110710996132</v>
      </c>
      <c r="U20" s="77">
        <f>'Am20-16yr'!W$51</f>
        <v>96.672456658410539</v>
      </c>
      <c r="V20" s="77">
        <f>'Am20-16yr'!X$51</f>
        <v>98.696558030626264</v>
      </c>
      <c r="W20" s="77">
        <f>'Am20-16yr'!Y$51</f>
        <v>100.71654038808379</v>
      </c>
      <c r="X20" s="77">
        <f>'Am20-16yr'!Z$51</f>
        <v>102.74646918173796</v>
      </c>
      <c r="Y20" s="77">
        <f>'Am20-16yr'!AA$51</f>
        <v>91.227936745906732</v>
      </c>
      <c r="Z20" s="77">
        <f>'Am20-16yr'!AB$51</f>
        <v>80.327375025075483</v>
      </c>
      <c r="AA20" s="77">
        <f>'Am20-16yr'!AC$51</f>
        <v>70.05714343354424</v>
      </c>
      <c r="AB20" s="77">
        <f>'Am20-16yr'!AD$51</f>
        <v>60.429848573898994</v>
      </c>
      <c r="AC20" s="77">
        <f>'Am20-16yr'!AE$51</f>
        <v>51.458349180777475</v>
      </c>
      <c r="AD20" s="77">
        <f>'Am20-16yr'!AF$51</f>
        <v>43.155761163510149</v>
      </c>
      <c r="AE20" s="77">
        <f>'Am20-16yr'!AG$51</f>
        <v>35.535462749614105</v>
      </c>
      <c r="AF20" s="77">
        <f>'Am20-16yr'!AH$51</f>
        <v>28.611099731156759</v>
      </c>
      <c r="AG20" s="77">
        <f>'Am20-16yr'!AI$51</f>
        <v>22.396590816046896</v>
      </c>
      <c r="AH20" s="77">
        <f>'Am20-16yr'!AJ$51</f>
        <v>16.90613308635146</v>
      </c>
      <c r="AI20" s="77">
        <f>'Am20-16yr'!AK$51</f>
        <v>12.154207565778741</v>
      </c>
      <c r="AJ20" s="77">
        <f>'Am20-16yr'!AL$51</f>
        <v>8.1555848985111918</v>
      </c>
      <c r="AK20" s="77">
        <f>'Am20-16yr'!AM$51</f>
        <v>4.9253311416149153</v>
      </c>
      <c r="AL20" s="77">
        <f>'Am20-16yr'!AN$51</f>
        <v>2.4788136732973385</v>
      </c>
      <c r="AM20" s="78">
        <f>'Am20-16yr'!AO$51</f>
        <v>0.83170721933003489</v>
      </c>
    </row>
    <row r="21" spans="2:39" x14ac:dyDescent="0.25">
      <c r="C21" s="79" t="s">
        <v>52</v>
      </c>
      <c r="D21" s="80">
        <f>'Xp20'!F$51</f>
        <v>0</v>
      </c>
      <c r="E21" s="80">
        <f>'Xp20'!G$51</f>
        <v>0</v>
      </c>
      <c r="F21" s="80">
        <f>'Xp20'!H$51</f>
        <v>0</v>
      </c>
      <c r="G21" s="80">
        <f>'Xp20'!I$51</f>
        <v>0</v>
      </c>
      <c r="H21" s="80">
        <f>'Xp20'!J$51</f>
        <v>0</v>
      </c>
      <c r="I21" s="80">
        <f>'Xp20'!K$51</f>
        <v>0</v>
      </c>
      <c r="J21" s="80">
        <f>'Xp20'!L$51</f>
        <v>0</v>
      </c>
      <c r="K21" s="80">
        <f>'Xp20'!M$51</f>
        <v>0</v>
      </c>
      <c r="L21" s="80">
        <f>'Xp20'!N$51</f>
        <v>0</v>
      </c>
      <c r="M21" s="80">
        <f>'Xp20'!O$51</f>
        <v>0</v>
      </c>
      <c r="N21" s="80">
        <f>'Xp20'!P$51</f>
        <v>0</v>
      </c>
      <c r="O21" s="80">
        <f>'Xp20'!Q$51</f>
        <v>0</v>
      </c>
      <c r="P21" s="80">
        <f>'Xp20'!R$51</f>
        <v>0</v>
      </c>
      <c r="Q21" s="80">
        <f>'Xp20'!S$51</f>
        <v>0</v>
      </c>
      <c r="R21" s="80">
        <f>'Xp20'!T$51</f>
        <v>0</v>
      </c>
      <c r="S21" s="80">
        <f>'Xp20'!U$51</f>
        <v>0</v>
      </c>
      <c r="T21" s="80">
        <f>'Xp20'!V$51</f>
        <v>0</v>
      </c>
      <c r="U21" s="80">
        <f>'Xp20'!W$51</f>
        <v>0</v>
      </c>
      <c r="V21" s="80">
        <f>'Xp20'!X$51</f>
        <v>0</v>
      </c>
      <c r="W21" s="80">
        <f>'Xp20'!Y$51</f>
        <v>0</v>
      </c>
      <c r="X21" s="80">
        <f>'Xp20'!Z$51</f>
        <v>0</v>
      </c>
      <c r="Y21" s="80">
        <f>'Xp20'!AA$51</f>
        <v>0</v>
      </c>
      <c r="Z21" s="80">
        <f>'Xp20'!AB$51</f>
        <v>0</v>
      </c>
      <c r="AA21" s="80">
        <f>'Xp20'!AC$51</f>
        <v>0</v>
      </c>
      <c r="AB21" s="80">
        <f>'Xp20'!AD$51</f>
        <v>0</v>
      </c>
      <c r="AC21" s="80">
        <f>'Xp20'!AE$51</f>
        <v>0</v>
      </c>
      <c r="AD21" s="80">
        <f>'Xp20'!AF$51</f>
        <v>0</v>
      </c>
      <c r="AE21" s="80">
        <f>'Xp20'!AG$51</f>
        <v>0</v>
      </c>
      <c r="AF21" s="80">
        <f>'Xp20'!AH$51</f>
        <v>0</v>
      </c>
      <c r="AG21" s="80">
        <f>'Xp20'!AI$51</f>
        <v>0</v>
      </c>
      <c r="AH21" s="80">
        <f>'Xp20'!AJ$51</f>
        <v>0</v>
      </c>
      <c r="AI21" s="80">
        <f>'Xp20'!AK$51</f>
        <v>0</v>
      </c>
      <c r="AJ21" s="80">
        <f>'Xp20'!AL$51</f>
        <v>0</v>
      </c>
      <c r="AK21" s="80">
        <f>'Xp20'!AM$51</f>
        <v>0</v>
      </c>
      <c r="AL21" s="80">
        <f>'Xp20'!AN$51</f>
        <v>0</v>
      </c>
      <c r="AM21" s="81">
        <f>'Xp20'!AO$51</f>
        <v>0</v>
      </c>
    </row>
    <row r="22" spans="2:39" x14ac:dyDescent="0.25">
      <c r="C22" s="1" t="s">
        <v>99</v>
      </c>
      <c r="D22" s="67"/>
      <c r="E22" s="67">
        <f t="shared" ref="E22:AB22" si="6">E19/E$18</f>
        <v>1</v>
      </c>
      <c r="F22" s="67">
        <f t="shared" si="6"/>
        <v>1.054167418674623</v>
      </c>
      <c r="G22" s="67">
        <f t="shared" si="6"/>
        <v>1.1203343083045296</v>
      </c>
      <c r="H22" s="67">
        <f t="shared" si="6"/>
        <v>1.2029473492987679</v>
      </c>
      <c r="I22" s="67">
        <f t="shared" si="6"/>
        <v>1.3089590716871609</v>
      </c>
      <c r="J22" s="67">
        <f t="shared" si="6"/>
        <v>1.4539471898440652</v>
      </c>
      <c r="K22" s="67">
        <f t="shared" si="6"/>
        <v>1.5707165608346287</v>
      </c>
      <c r="L22" s="67">
        <f t="shared" si="6"/>
        <v>1.6608777449254715</v>
      </c>
      <c r="M22" s="67">
        <f t="shared" si="6"/>
        <v>1.7245313071235564</v>
      </c>
      <c r="N22" s="67">
        <f t="shared" si="6"/>
        <v>1.7607622772730223</v>
      </c>
      <c r="O22" s="67">
        <f t="shared" si="6"/>
        <v>1.7680742726045935</v>
      </c>
      <c r="P22" s="67">
        <f t="shared" si="6"/>
        <v>1.7724436872996299</v>
      </c>
      <c r="Q22" s="67">
        <f t="shared" si="6"/>
        <v>1.7746198205237689</v>
      </c>
      <c r="R22" s="67">
        <f t="shared" si="6"/>
        <v>1.7753424454021609</v>
      </c>
      <c r="S22" s="67">
        <f t="shared" si="6"/>
        <v>1.7753424454021614</v>
      </c>
      <c r="T22" s="67">
        <f t="shared" si="6"/>
        <v>1.7753424454021607</v>
      </c>
      <c r="U22" s="67">
        <f t="shared" si="6"/>
        <v>1.7753424454021614</v>
      </c>
      <c r="V22" s="67">
        <f t="shared" si="6"/>
        <v>1.7753424454021616</v>
      </c>
      <c r="W22" s="67">
        <f t="shared" si="6"/>
        <v>1.7753424454021614</v>
      </c>
      <c r="X22" s="67">
        <f t="shared" si="6"/>
        <v>1.7753424454021616</v>
      </c>
      <c r="Y22" s="67">
        <f t="shared" si="6"/>
        <v>2.1785968260903736</v>
      </c>
      <c r="Z22" s="67">
        <f t="shared" si="6"/>
        <v>2.9044848872613871</v>
      </c>
      <c r="AA22" s="67">
        <f t="shared" si="6"/>
        <v>4.5176027261167286</v>
      </c>
      <c r="AB22" s="67">
        <f t="shared" si="6"/>
        <v>10.163512287394832</v>
      </c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</row>
    <row r="23" spans="2:39" x14ac:dyDescent="0.25">
      <c r="C23" s="1" t="s">
        <v>96</v>
      </c>
      <c r="D23" s="67"/>
      <c r="E23" s="67">
        <f t="shared" ref="E23:AB23" si="7">E20/E$18</f>
        <v>1</v>
      </c>
      <c r="F23" s="67">
        <f t="shared" si="7"/>
        <v>1.0744802006776069</v>
      </c>
      <c r="G23" s="67">
        <f t="shared" si="7"/>
        <v>1.1654596739187282</v>
      </c>
      <c r="H23" s="67">
        <f t="shared" si="7"/>
        <v>1.2790526052858062</v>
      </c>
      <c r="I23" s="67">
        <f t="shared" si="7"/>
        <v>1.424818723569846</v>
      </c>
      <c r="J23" s="67">
        <f t="shared" si="7"/>
        <v>1.6241773860355895</v>
      </c>
      <c r="K23" s="67">
        <f t="shared" si="7"/>
        <v>1.8054503451519082</v>
      </c>
      <c r="L23" s="67">
        <f t="shared" si="7"/>
        <v>1.9702726557337329</v>
      </c>
      <c r="M23" s="67">
        <f t="shared" si="7"/>
        <v>2.1186243188270519</v>
      </c>
      <c r="N23" s="67">
        <f t="shared" si="7"/>
        <v>2.2491664310877075</v>
      </c>
      <c r="O23" s="67">
        <f t="shared" si="7"/>
        <v>2.3595185418142921</v>
      </c>
      <c r="P23" s="67">
        <f t="shared" si="7"/>
        <v>2.45042222657167</v>
      </c>
      <c r="Q23" s="67">
        <f t="shared" si="7"/>
        <v>2.5225977419296739</v>
      </c>
      <c r="R23" s="67">
        <f t="shared" si="7"/>
        <v>2.5767445763904093</v>
      </c>
      <c r="S23" s="67">
        <f t="shared" si="7"/>
        <v>2.613541987907035</v>
      </c>
      <c r="T23" s="67">
        <f t="shared" si="7"/>
        <v>2.6336495283080144</v>
      </c>
      <c r="U23" s="67">
        <f t="shared" si="7"/>
        <v>2.6377075549337117</v>
      </c>
      <c r="V23" s="67">
        <f t="shared" si="7"/>
        <v>2.6401325019375221</v>
      </c>
      <c r="W23" s="67">
        <f t="shared" si="7"/>
        <v>2.6413402169543096</v>
      </c>
      <c r="X23" s="67">
        <f t="shared" si="7"/>
        <v>2.6417412608368518</v>
      </c>
      <c r="Y23" s="67">
        <f t="shared" si="7"/>
        <v>3.4956082963835216</v>
      </c>
      <c r="Z23" s="67">
        <f t="shared" si="7"/>
        <v>5.0965719813725237</v>
      </c>
      <c r="AA23" s="67">
        <f t="shared" si="7"/>
        <v>8.8319898985632843</v>
      </c>
      <c r="AB23" s="67">
        <f t="shared" si="7"/>
        <v>22.705499291632322</v>
      </c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</row>
    <row r="24" spans="2:39" x14ac:dyDescent="0.25">
      <c r="B24" s="65" t="s">
        <v>102</v>
      </c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</row>
    <row r="25" spans="2:39" x14ac:dyDescent="0.25">
      <c r="C25" s="73" t="s">
        <v>54</v>
      </c>
      <c r="D25" s="90"/>
      <c r="E25" s="90">
        <f t="shared" ref="E25:AB25" si="8">E18/E4</f>
        <v>-1.6391124781265392</v>
      </c>
      <c r="F25" s="90">
        <f t="shared" si="8"/>
        <v>0.3682093524831504</v>
      </c>
      <c r="G25" s="90">
        <f t="shared" si="8"/>
        <v>0.23753848719285917</v>
      </c>
      <c r="H25" s="90">
        <f t="shared" si="8"/>
        <v>0.18678973147270003</v>
      </c>
      <c r="I25" s="90">
        <f t="shared" si="8"/>
        <v>0.15266410074246664</v>
      </c>
      <c r="J25" s="90">
        <f t="shared" si="8"/>
        <v>0.15122045188840766</v>
      </c>
      <c r="K25" s="90">
        <f t="shared" si="8"/>
        <v>0.14987144205873304</v>
      </c>
      <c r="L25" s="90">
        <f t="shared" si="8"/>
        <v>0.14879372372323768</v>
      </c>
      <c r="M25" s="90">
        <f t="shared" si="8"/>
        <v>0.14816269401809731</v>
      </c>
      <c r="N25" s="90">
        <f t="shared" si="8"/>
        <v>0.14816269401809734</v>
      </c>
      <c r="O25" s="90">
        <f t="shared" si="8"/>
        <v>0.14816269401809731</v>
      </c>
      <c r="P25" s="90">
        <f t="shared" si="8"/>
        <v>0.14816269401809731</v>
      </c>
      <c r="Q25" s="90">
        <f t="shared" si="8"/>
        <v>0.14816269401809731</v>
      </c>
      <c r="R25" s="90">
        <f t="shared" si="8"/>
        <v>0.14816269401809731</v>
      </c>
      <c r="S25" s="90">
        <f t="shared" si="8"/>
        <v>0.14816269401809731</v>
      </c>
      <c r="T25" s="90">
        <f t="shared" si="8"/>
        <v>0.14816269401809731</v>
      </c>
      <c r="U25" s="90">
        <f t="shared" si="8"/>
        <v>0.14816269401809729</v>
      </c>
      <c r="V25" s="90">
        <f t="shared" si="8"/>
        <v>0.14816269401809731</v>
      </c>
      <c r="W25" s="90">
        <f t="shared" si="8"/>
        <v>0.14816269401809726</v>
      </c>
      <c r="X25" s="90">
        <f t="shared" si="8"/>
        <v>0.11212318712915778</v>
      </c>
      <c r="Y25" s="90">
        <f t="shared" si="8"/>
        <v>9.5306285947957148E-2</v>
      </c>
      <c r="Z25" s="90">
        <f t="shared" si="8"/>
        <v>7.780085573083495E-2</v>
      </c>
      <c r="AA25" s="90">
        <f t="shared" si="8"/>
        <v>5.9564921697907364E-2</v>
      </c>
      <c r="AB25" s="90">
        <f t="shared" si="8"/>
        <v>4.05530357224397E-2</v>
      </c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1"/>
    </row>
    <row r="26" spans="2:39" x14ac:dyDescent="0.25">
      <c r="C26" s="76" t="s">
        <v>55</v>
      </c>
      <c r="D26" s="83"/>
      <c r="E26" s="83">
        <f t="shared" ref="E26:AB26" si="9">E19/E5</f>
        <v>-0.3383119143635453</v>
      </c>
      <c r="F26" s="83">
        <f t="shared" si="9"/>
        <v>5.8231847641547851</v>
      </c>
      <c r="G26" s="83">
        <f t="shared" si="9"/>
        <v>0.77580293013356383</v>
      </c>
      <c r="H26" s="83">
        <f t="shared" si="9"/>
        <v>0.52312612699779959</v>
      </c>
      <c r="I26" s="83">
        <f t="shared" si="9"/>
        <v>0.41869848966653739</v>
      </c>
      <c r="J26" s="83">
        <f t="shared" si="9"/>
        <v>0.36190829772404426</v>
      </c>
      <c r="K26" s="83">
        <f t="shared" si="9"/>
        <v>0.32342218729068228</v>
      </c>
      <c r="L26" s="83">
        <f t="shared" si="9"/>
        <v>0.29375732199248827</v>
      </c>
      <c r="M26" s="83">
        <f t="shared" si="9"/>
        <v>0.2689123408611942</v>
      </c>
      <c r="N26" s="83">
        <f t="shared" si="9"/>
        <v>0.24690081150474757</v>
      </c>
      <c r="O26" s="83">
        <f t="shared" si="9"/>
        <v>0.24531997782574669</v>
      </c>
      <c r="P26" s="83">
        <f t="shared" si="9"/>
        <v>0.24404094904076531</v>
      </c>
      <c r="Q26" s="83">
        <f t="shared" si="9"/>
        <v>0.24312305477418877</v>
      </c>
      <c r="R26" s="83">
        <f t="shared" si="9"/>
        <v>0.24262973718622957</v>
      </c>
      <c r="S26" s="83">
        <f t="shared" si="9"/>
        <v>0.24262973718622965</v>
      </c>
      <c r="T26" s="83">
        <f t="shared" si="9"/>
        <v>0.24262973718622954</v>
      </c>
      <c r="U26" s="83">
        <f t="shared" si="9"/>
        <v>0.2426297371862296</v>
      </c>
      <c r="V26" s="83">
        <f t="shared" si="9"/>
        <v>0.24262973718622965</v>
      </c>
      <c r="W26" s="83">
        <f t="shared" si="9"/>
        <v>0.24262973718622965</v>
      </c>
      <c r="X26" s="83">
        <f t="shared" si="9"/>
        <v>0.18714390357442071</v>
      </c>
      <c r="Y26" s="83">
        <f t="shared" si="9"/>
        <v>0.17324069238606257</v>
      </c>
      <c r="Z26" s="83">
        <f t="shared" si="9"/>
        <v>0.15881695444867555</v>
      </c>
      <c r="AA26" s="83">
        <f t="shared" si="9"/>
        <v>0.1438438523931016</v>
      </c>
      <c r="AB26" s="83">
        <f t="shared" si="9"/>
        <v>0.12829038630370274</v>
      </c>
      <c r="AC26" s="83">
        <f t="shared" ref="AC26:AG27" si="10">AC19/AC5</f>
        <v>0.11212318712915778</v>
      </c>
      <c r="AD26" s="83">
        <f t="shared" si="10"/>
        <v>9.530628594795712E-2</v>
      </c>
      <c r="AE26" s="83">
        <f t="shared" si="10"/>
        <v>7.7800855730834922E-2</v>
      </c>
      <c r="AF26" s="83">
        <f t="shared" si="10"/>
        <v>5.9564921697907329E-2</v>
      </c>
      <c r="AG26" s="83">
        <f t="shared" si="10"/>
        <v>4.0553035722439588E-2</v>
      </c>
      <c r="AH26" s="83"/>
      <c r="AI26" s="83"/>
      <c r="AJ26" s="83"/>
      <c r="AK26" s="83"/>
      <c r="AL26" s="83"/>
      <c r="AM26" s="92"/>
    </row>
    <row r="27" spans="2:39" x14ac:dyDescent="0.25">
      <c r="C27" s="79" t="s">
        <v>56</v>
      </c>
      <c r="D27" s="93"/>
      <c r="E27" s="93">
        <f t="shared" ref="E27:AB27" si="11">E20/E6</f>
        <v>-0.26072122427023825</v>
      </c>
      <c r="F27" s="93">
        <f t="shared" si="11"/>
        <v>-1.39628658180256</v>
      </c>
      <c r="G27" s="93">
        <f t="shared" si="11"/>
        <v>2.8639512549390664</v>
      </c>
      <c r="H27" s="93">
        <f t="shared" si="11"/>
        <v>1.1081177310044352</v>
      </c>
      <c r="I27" s="93">
        <f t="shared" si="11"/>
        <v>0.77342057795296304</v>
      </c>
      <c r="J27" s="93">
        <f t="shared" si="11"/>
        <v>0.63851993242272076</v>
      </c>
      <c r="K27" s="93">
        <f t="shared" si="11"/>
        <v>0.56310656970706119</v>
      </c>
      <c r="L27" s="93">
        <f t="shared" si="11"/>
        <v>0.51324675961005628</v>
      </c>
      <c r="M27" s="93">
        <f t="shared" si="11"/>
        <v>0.47663108873361365</v>
      </c>
      <c r="N27" s="93">
        <f t="shared" si="11"/>
        <v>0.44771375850616513</v>
      </c>
      <c r="O27" s="93">
        <f t="shared" si="11"/>
        <v>0.42362600092579922</v>
      </c>
      <c r="P27" s="93">
        <f t="shared" si="11"/>
        <v>0.4027328758919676</v>
      </c>
      <c r="Q27" s="93">
        <f t="shared" si="11"/>
        <v>0.38403274017144201</v>
      </c>
      <c r="R27" s="93">
        <f t="shared" si="11"/>
        <v>0.36687625640570465</v>
      </c>
      <c r="S27" s="93">
        <f t="shared" si="11"/>
        <v>0.35082273028691918</v>
      </c>
      <c r="T27" s="93">
        <f t="shared" si="11"/>
        <v>0.33556136512101137</v>
      </c>
      <c r="U27" s="93">
        <f t="shared" si="11"/>
        <v>0.33428756650468638</v>
      </c>
      <c r="V27" s="93">
        <f t="shared" si="11"/>
        <v>0.33328969272140196</v>
      </c>
      <c r="W27" s="93">
        <f t="shared" si="11"/>
        <v>0.33259463573679621</v>
      </c>
      <c r="X27" s="93">
        <f t="shared" si="11"/>
        <v>0.26101753964757229</v>
      </c>
      <c r="Y27" s="93">
        <f t="shared" si="11"/>
        <v>0.24973184242868893</v>
      </c>
      <c r="Z27" s="93">
        <f t="shared" si="11"/>
        <v>0.23806241055393881</v>
      </c>
      <c r="AA27" s="93">
        <f t="shared" si="11"/>
        <v>0.22599007528965179</v>
      </c>
      <c r="AB27" s="93">
        <f t="shared" si="11"/>
        <v>0.21349437575409752</v>
      </c>
      <c r="AC27" s="93">
        <f t="shared" si="10"/>
        <v>0.20055344817762133</v>
      </c>
      <c r="AD27" s="93">
        <f t="shared" si="10"/>
        <v>0.18714390357442068</v>
      </c>
      <c r="AE27" s="93">
        <f t="shared" si="10"/>
        <v>0.1732406923860626</v>
      </c>
      <c r="AF27" s="93">
        <f t="shared" si="10"/>
        <v>0.15881695444867555</v>
      </c>
      <c r="AG27" s="93">
        <f t="shared" si="10"/>
        <v>0.1438438523931016</v>
      </c>
      <c r="AH27" s="93">
        <f t="shared" ref="AH27:AM27" si="12">AH20/AH6</f>
        <v>0.12829038630370279</v>
      </c>
      <c r="AI27" s="93">
        <f t="shared" si="12"/>
        <v>0.11212318712915785</v>
      </c>
      <c r="AJ27" s="93">
        <f t="shared" si="12"/>
        <v>9.5306285947957245E-2</v>
      </c>
      <c r="AK27" s="93">
        <f t="shared" si="12"/>
        <v>7.7800855730835061E-2</v>
      </c>
      <c r="AL27" s="93">
        <f t="shared" si="12"/>
        <v>5.956492169790753E-2</v>
      </c>
      <c r="AM27" s="94">
        <f t="shared" si="12"/>
        <v>4.0553035722440019E-2</v>
      </c>
    </row>
    <row r="28" spans="2:39" x14ac:dyDescent="0.25"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</row>
    <row r="29" spans="2:39" x14ac:dyDescent="0.25">
      <c r="D29" s="89" t="s">
        <v>100</v>
      </c>
      <c r="E29" s="66"/>
      <c r="F29" s="66"/>
      <c r="G29" s="66"/>
      <c r="H29" s="66"/>
      <c r="I29" s="66"/>
      <c r="J29" s="66"/>
      <c r="K29" s="66"/>
      <c r="L29" s="89" t="s">
        <v>101</v>
      </c>
      <c r="M29" s="66"/>
      <c r="N29" s="66"/>
      <c r="O29" s="66"/>
      <c r="P29" s="66"/>
      <c r="Q29" s="66"/>
      <c r="R29" s="66"/>
      <c r="S29" s="66"/>
      <c r="T29" s="89" t="s">
        <v>110</v>
      </c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</row>
    <row r="30" spans="2:39" x14ac:dyDescent="0.25"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</row>
    <row r="31" spans="2:39" x14ac:dyDescent="0.2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</row>
    <row r="32" spans="2:39" x14ac:dyDescent="0.25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</row>
    <row r="33" spans="4:33" x14ac:dyDescent="0.25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</row>
    <row r="34" spans="4:33" x14ac:dyDescent="0.25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</row>
    <row r="35" spans="4:33" x14ac:dyDescent="0.25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</row>
    <row r="36" spans="4:33" x14ac:dyDescent="0.25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</row>
    <row r="37" spans="4:33" x14ac:dyDescent="0.25"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</row>
    <row r="38" spans="4:33" x14ac:dyDescent="0.25"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</row>
    <row r="39" spans="4:33" x14ac:dyDescent="0.25"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</row>
    <row r="40" spans="4:33" x14ac:dyDescent="0.25"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</row>
    <row r="41" spans="4:33" x14ac:dyDescent="0.25"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</row>
    <row r="42" spans="4:33" x14ac:dyDescent="0.25"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</row>
    <row r="43" spans="4:33" x14ac:dyDescent="0.25"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</row>
    <row r="44" spans="4:33" x14ac:dyDescent="0.25"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</row>
    <row r="45" spans="4:33" x14ac:dyDescent="0.25"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</row>
    <row r="46" spans="4:33" x14ac:dyDescent="0.25"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</row>
    <row r="47" spans="4:33" x14ac:dyDescent="0.25"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</row>
    <row r="48" spans="4:33" x14ac:dyDescent="0.25"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</row>
    <row r="49" spans="4:33" x14ac:dyDescent="0.25"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</row>
    <row r="50" spans="4:33" x14ac:dyDescent="0.25"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</row>
    <row r="51" spans="4:33" x14ac:dyDescent="0.25"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</row>
    <row r="52" spans="4:33" x14ac:dyDescent="0.25"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</row>
    <row r="53" spans="4:33" x14ac:dyDescent="0.25"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</row>
    <row r="54" spans="4:33" x14ac:dyDescent="0.25"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</row>
    <row r="55" spans="4:33" x14ac:dyDescent="0.25"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</row>
    <row r="56" spans="4:33" x14ac:dyDescent="0.25"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</row>
    <row r="57" spans="4:33" x14ac:dyDescent="0.25"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</row>
    <row r="58" spans="4:33" x14ac:dyDescent="0.25"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</row>
    <row r="59" spans="4:33" x14ac:dyDescent="0.25"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</row>
    <row r="60" spans="4:33" x14ac:dyDescent="0.25"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  <row r="61" spans="4:33" x14ac:dyDescent="0.25"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</row>
    <row r="62" spans="4:33" x14ac:dyDescent="0.25"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</row>
    <row r="63" spans="4:33" x14ac:dyDescent="0.25"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</row>
    <row r="64" spans="4:33" x14ac:dyDescent="0.25"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</row>
    <row r="65" spans="4:33" x14ac:dyDescent="0.25"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03B18-2D6E-4A8F-B1EE-6E4D566A8AE1}">
  <dimension ref="A1:AM60"/>
  <sheetViews>
    <sheetView topLeftCell="G10" workbookViewId="0">
      <selection activeCell="E47" sqref="E47"/>
    </sheetView>
  </sheetViews>
  <sheetFormatPr defaultRowHeight="13.2" x14ac:dyDescent="0.25"/>
  <cols>
    <col min="1" max="1" width="1.77734375" style="1" customWidth="1"/>
    <col min="2" max="2" width="1.77734375" style="65" customWidth="1"/>
    <col min="3" max="3" width="18.6640625" style="1" bestFit="1" customWidth="1"/>
    <col min="4" max="39" width="7.77734375" style="1" customWidth="1"/>
    <col min="40" max="16384" width="8.88671875" style="1"/>
  </cols>
  <sheetData>
    <row r="1" spans="1:39" x14ac:dyDescent="0.25">
      <c r="A1" s="64" t="s">
        <v>104</v>
      </c>
    </row>
    <row r="3" spans="1:39" x14ac:dyDescent="0.25">
      <c r="B3" s="65" t="s">
        <v>49</v>
      </c>
      <c r="D3" s="69">
        <v>2023</v>
      </c>
      <c r="E3" s="69">
        <v>2024</v>
      </c>
      <c r="F3" s="69">
        <v>2025</v>
      </c>
      <c r="G3" s="69">
        <v>2026</v>
      </c>
      <c r="H3" s="69">
        <v>2027</v>
      </c>
      <c r="I3" s="69">
        <v>2028</v>
      </c>
      <c r="J3" s="69">
        <v>2029</v>
      </c>
      <c r="K3" s="69">
        <v>2030</v>
      </c>
      <c r="L3" s="69">
        <v>2031</v>
      </c>
      <c r="M3" s="69">
        <v>2032</v>
      </c>
      <c r="N3" s="69">
        <v>2033</v>
      </c>
      <c r="O3" s="69">
        <v>2034</v>
      </c>
      <c r="P3" s="69">
        <v>2035</v>
      </c>
      <c r="Q3" s="69">
        <v>2036</v>
      </c>
      <c r="R3" s="69">
        <v>2037</v>
      </c>
      <c r="S3" s="69">
        <v>2038</v>
      </c>
      <c r="T3" s="69">
        <v>2039</v>
      </c>
      <c r="U3" s="69">
        <v>2040</v>
      </c>
      <c r="V3" s="69">
        <v>2041</v>
      </c>
      <c r="W3" s="69">
        <v>2042</v>
      </c>
      <c r="X3" s="69">
        <v>2043</v>
      </c>
      <c r="Y3" s="69">
        <v>2044</v>
      </c>
      <c r="Z3" s="69">
        <v>2045</v>
      </c>
      <c r="AA3" s="69">
        <v>2046</v>
      </c>
      <c r="AB3" s="69">
        <v>2047</v>
      </c>
      <c r="AC3" s="69">
        <v>2048</v>
      </c>
      <c r="AD3" s="69">
        <v>2049</v>
      </c>
      <c r="AE3" s="69">
        <v>2050</v>
      </c>
      <c r="AF3" s="69">
        <v>2051</v>
      </c>
      <c r="AG3" s="69">
        <v>2052</v>
      </c>
      <c r="AH3" s="69">
        <v>2053</v>
      </c>
      <c r="AI3" s="69">
        <v>2054</v>
      </c>
      <c r="AJ3" s="69">
        <v>2055</v>
      </c>
      <c r="AK3" s="69">
        <v>2056</v>
      </c>
      <c r="AL3" s="69">
        <v>2057</v>
      </c>
      <c r="AM3" s="69">
        <v>2058</v>
      </c>
    </row>
    <row r="4" spans="1:39" x14ac:dyDescent="0.25">
      <c r="C4" s="73" t="s">
        <v>124</v>
      </c>
      <c r="D4" s="77">
        <f>'Am20-10yr'!F$56</f>
        <v>-51.291020408163256</v>
      </c>
      <c r="E4" s="77">
        <f>'Am20-10yr'!G$56</f>
        <v>-24.388972571428571</v>
      </c>
      <c r="F4" s="77">
        <f>'Am20-10yr'!H$56</f>
        <v>2.7575390873469416</v>
      </c>
      <c r="G4" s="77">
        <f>'Am20-10yr'!I$56</f>
        <v>30.162388646780947</v>
      </c>
      <c r="H4" s="77">
        <f>'Am20-10yr'!J$56</f>
        <v>57.840177523626672</v>
      </c>
      <c r="I4" s="77">
        <f>'Am20-10yr'!K$56</f>
        <v>87.435222654269381</v>
      </c>
      <c r="J4" s="77">
        <f>'Am20-10yr'!L$56</f>
        <v>116.51924267885715</v>
      </c>
      <c r="K4" s="77">
        <f>'Am20-10yr'!M$56</f>
        <v>145.08201709526887</v>
      </c>
      <c r="L4" s="77">
        <f>'Am20-10yr'!N$56</f>
        <v>173.11312099134096</v>
      </c>
      <c r="M4" s="77">
        <f>'Am20-10yr'!O$56</f>
        <v>200.60192095666665</v>
      </c>
      <c r="N4" s="77">
        <f>'Am20-10yr'!P$56</f>
        <v>227.53757091263108</v>
      </c>
      <c r="O4" s="77">
        <f>'Am20-10yr'!Q$56</f>
        <v>234.55390581823062</v>
      </c>
      <c r="P4" s="77">
        <f>'Am20-10yr'!R$56</f>
        <v>241.09321803368249</v>
      </c>
      <c r="Q4" s="77">
        <f>'Am20-10yr'!S$56</f>
        <v>247.1465820537552</v>
      </c>
      <c r="R4" s="77">
        <f>'Am20-10yr'!T$56</f>
        <v>252.70492452618745</v>
      </c>
      <c r="S4" s="77">
        <f>'Am20-10yr'!U$56</f>
        <v>257.75902301671118</v>
      </c>
      <c r="T4" s="77">
        <f>'Am20-10yr'!V$56</f>
        <v>262.91420347704548</v>
      </c>
      <c r="U4" s="77">
        <f>'Am20-10yr'!W$56</f>
        <v>268.17248754658635</v>
      </c>
      <c r="V4" s="77">
        <f>'Am20-10yr'!X$56</f>
        <v>273.53593729751805</v>
      </c>
      <c r="W4" s="77">
        <f>'Am20-10yr'!Y$56</f>
        <v>279.00665604346835</v>
      </c>
      <c r="X4" s="77">
        <f>'Am20-10yr'!Z$56</f>
        <v>368.96322318166096</v>
      </c>
      <c r="Y4" s="77">
        <f>'Am20-10yr'!AA$56</f>
        <v>328.19506558354499</v>
      </c>
      <c r="Z4" s="77">
        <f>'Am20-10yr'!AB$56</f>
        <v>288.24227066162939</v>
      </c>
      <c r="AA4" s="77">
        <f>'Am20-10yr'!AC$56</f>
        <v>249.12114566943814</v>
      </c>
      <c r="AB4" s="77">
        <f>'Am20-10yr'!AD$56</f>
        <v>210.8483240055659</v>
      </c>
      <c r="AC4" s="77">
        <f>'Am20-10yr'!AE$56</f>
        <v>173.44077173657885</v>
      </c>
      <c r="AD4" s="77">
        <f>'Am20-10yr'!AF$56</f>
        <v>136.91579425037486</v>
      </c>
      <c r="AE4" s="77">
        <f>'Am20-10yr'!AG$56</f>
        <v>101.29104304260946</v>
      </c>
      <c r="AF4" s="77">
        <f>'Am20-10yr'!AH$56</f>
        <v>66.584522638851482</v>
      </c>
      <c r="AG4" s="77">
        <f>'Am20-10yr'!AI$56</f>
        <v>32.814597655181089</v>
      </c>
      <c r="AH4" s="77">
        <f>'Am20-10yr'!AJ$56</f>
        <v>2.4755888948768224E-15</v>
      </c>
      <c r="AI4" s="77">
        <f>'Am20-10yr'!AK$56</f>
        <v>2.4755888948768224E-15</v>
      </c>
      <c r="AJ4" s="77">
        <f>'Am20-10yr'!AL$56</f>
        <v>2.4755888948768224E-15</v>
      </c>
      <c r="AK4" s="77">
        <f>'Am20-10yr'!AM$56</f>
        <v>2.4755888948768224E-15</v>
      </c>
      <c r="AL4" s="77">
        <f>'Am20-10yr'!AN$56</f>
        <v>2.4755888948768224E-15</v>
      </c>
      <c r="AM4" s="78">
        <f>'Am20-10yr'!AO$56</f>
        <v>2.4755888948768224E-15</v>
      </c>
    </row>
    <row r="5" spans="1:39" x14ac:dyDescent="0.25">
      <c r="C5" s="76" t="s">
        <v>68</v>
      </c>
      <c r="D5" s="77">
        <f>'Am20-10yr-4%'!F$56</f>
        <v>-51.291020408163256</v>
      </c>
      <c r="E5" s="77">
        <f>'Am20-10yr-4%'!G$56</f>
        <v>-28.611481632653057</v>
      </c>
      <c r="F5" s="77">
        <f>'Am20-10yr-4%'!H$56</f>
        <v>-5.460004938775505</v>
      </c>
      <c r="G5" s="77">
        <f>'Am20-10yr-4%'!I$56</f>
        <v>18.187349565442183</v>
      </c>
      <c r="H5" s="77">
        <f>'Am20-10yr-4%'!J$56</f>
        <v>42.35572622454422</v>
      </c>
      <c r="I5" s="77">
        <f>'Am20-10yr-4%'!K$56</f>
        <v>68.700485391428572</v>
      </c>
      <c r="J5" s="77">
        <f>'Am20-10yr-4%'!L$56</f>
        <v>94.939016798530631</v>
      </c>
      <c r="K5" s="77">
        <f>'Am20-10yr-4%'!M$56</f>
        <v>121.06919589065473</v>
      </c>
      <c r="L5" s="77">
        <f>'Am20-10yr-4%'!N$56</f>
        <v>147.0888556215013</v>
      </c>
      <c r="M5" s="77">
        <f>'Am20-10yr-4%'!O$56</f>
        <v>172.99578560384475</v>
      </c>
      <c r="N5" s="77">
        <f>'Am20-10yr-4%'!P$56</f>
        <v>198.78773124271513</v>
      </c>
      <c r="O5" s="77">
        <f>'Am20-10yr-4%'!Q$56</f>
        <v>205.10729081042655</v>
      </c>
      <c r="P5" s="77">
        <f>'Am20-10yr-4%'!R$56</f>
        <v>210.98344434065791</v>
      </c>
      <c r="Q5" s="77">
        <f>'Am20-10yr-4%'!S$56</f>
        <v>216.39690599837394</v>
      </c>
      <c r="R5" s="77">
        <f>'Am20-10yr-4%'!T$56</f>
        <v>221.3274832617706</v>
      </c>
      <c r="S5" s="77">
        <f>'Am20-10yr-4%'!U$56</f>
        <v>225.75403292700602</v>
      </c>
      <c r="T5" s="77">
        <f>'Am20-10yr-4%'!V$56</f>
        <v>230.26911358554617</v>
      </c>
      <c r="U5" s="77">
        <f>'Am20-10yr-4%'!W$56</f>
        <v>234.87449585725705</v>
      </c>
      <c r="V5" s="77">
        <f>'Am20-10yr-4%'!X$56</f>
        <v>239.57198577440221</v>
      </c>
      <c r="W5" s="77">
        <f>'Am20-10yr-4%'!Y$56</f>
        <v>244.36342548989018</v>
      </c>
      <c r="X5" s="77">
        <f>'Am20-10yr-4%'!Z$56</f>
        <v>333.62712801701127</v>
      </c>
      <c r="Y5" s="77">
        <f>'Am20-10yr-4%'!AA$56</f>
        <v>299.09849864587363</v>
      </c>
      <c r="Z5" s="77">
        <f>'Am20-10yr-4%'!AB$56</f>
        <v>264.81539750244889</v>
      </c>
      <c r="AA5" s="77">
        <f>'Am20-10yr-4%'!AC$56</f>
        <v>230.78273515129115</v>
      </c>
      <c r="AB5" s="77">
        <f>'Am20-10yr-4%'!AD$56</f>
        <v>197.00552036824598</v>
      </c>
      <c r="AC5" s="77">
        <f>'Am20-10yr-4%'!AE$56</f>
        <v>163.48886210467538</v>
      </c>
      <c r="AD5" s="77">
        <f>'Am20-10yr-4%'!AF$56</f>
        <v>130.23797149096899</v>
      </c>
      <c r="AE5" s="77">
        <f>'Am20-10yr-4%'!AG$56</f>
        <v>97.258163880124044</v>
      </c>
      <c r="AF5" s="77">
        <f>'Am20-10yr-4%'!AH$56</f>
        <v>64.554860932197784</v>
      </c>
      <c r="AG5" s="77">
        <f>'Am20-10yr-4%'!AI$56</f>
        <v>32.133592740448591</v>
      </c>
      <c r="AH5" s="77">
        <f>'Am20-10yr-4%'!AJ$56</f>
        <v>1.4210854715202005E-15</v>
      </c>
      <c r="AI5" s="77">
        <f>'Am20-10yr-4%'!AK$56</f>
        <v>1.4210854715202005E-15</v>
      </c>
      <c r="AJ5" s="77">
        <f>'Am20-10yr-4%'!AL$56</f>
        <v>1.4210854715202005E-15</v>
      </c>
      <c r="AK5" s="77">
        <f>'Am20-10yr-4%'!AM$56</f>
        <v>1.4210854715202005E-15</v>
      </c>
      <c r="AL5" s="77">
        <f>'Am20-10yr-4%'!AN$56</f>
        <v>1.4210854715202005E-15</v>
      </c>
      <c r="AM5" s="78">
        <f>'Am20-10yr-4%'!AO$56</f>
        <v>1.4210854715202005E-15</v>
      </c>
    </row>
    <row r="6" spans="1:39" x14ac:dyDescent="0.25">
      <c r="C6" s="79" t="s">
        <v>52</v>
      </c>
      <c r="D6" s="80">
        <f>'Xp20'!F$56</f>
        <v>142.26</v>
      </c>
      <c r="E6" s="80">
        <f>'Xp20'!G$56</f>
        <v>148.82220000000001</v>
      </c>
      <c r="F6" s="80">
        <f>'Xp20'!H$56</f>
        <v>155.701494</v>
      </c>
      <c r="G6" s="80">
        <f>'Xp20'!I$56</f>
        <v>162.91351700000001</v>
      </c>
      <c r="H6" s="80">
        <f>'Xp20'!J$56</f>
        <v>170.47468000000001</v>
      </c>
      <c r="I6" s="80">
        <f>'Xp20'!K$56</f>
        <v>173.8841736</v>
      </c>
      <c r="J6" s="80">
        <f>'Xp20'!L$56</f>
        <v>177.36185707199999</v>
      </c>
      <c r="K6" s="80">
        <f>'Xp20'!M$56</f>
        <v>180.90909421344</v>
      </c>
      <c r="L6" s="80">
        <f>'Xp20'!N$56</f>
        <v>184.52727609770881</v>
      </c>
      <c r="M6" s="80">
        <f>'Xp20'!O$56</f>
        <v>188.217821619663</v>
      </c>
      <c r="N6" s="80">
        <f>'Xp20'!P$56</f>
        <v>191.98217805205627</v>
      </c>
      <c r="O6" s="80">
        <f>'Xp20'!Q$56</f>
        <v>195.8218216130974</v>
      </c>
      <c r="P6" s="80">
        <f>'Xp20'!R$56</f>
        <v>199.73825804535934</v>
      </c>
      <c r="Q6" s="80">
        <f>'Xp20'!S$56</f>
        <v>203.73302320626652</v>
      </c>
      <c r="R6" s="80">
        <f>'Xp20'!T$56</f>
        <v>207.80768367039187</v>
      </c>
      <c r="S6" s="80">
        <f>'Xp20'!U$56</f>
        <v>211.9638373437997</v>
      </c>
      <c r="T6" s="80">
        <f>'Xp20'!V$56</f>
        <v>216.20311409067568</v>
      </c>
      <c r="U6" s="80">
        <f>'Xp20'!W$56</f>
        <v>220.52717637248921</v>
      </c>
      <c r="V6" s="80">
        <f>'Xp20'!X$56</f>
        <v>224.937719899939</v>
      </c>
      <c r="W6" s="80">
        <f>'Xp20'!Y$56</f>
        <v>229.43647429793779</v>
      </c>
      <c r="X6" s="80">
        <f>'Xp20'!Z$56</f>
        <v>0</v>
      </c>
      <c r="Y6" s="80">
        <f>'Xp20'!AA$56</f>
        <v>0</v>
      </c>
      <c r="Z6" s="80">
        <f>'Xp20'!AB$56</f>
        <v>0</v>
      </c>
      <c r="AA6" s="80">
        <f>'Xp20'!AC$56</f>
        <v>0</v>
      </c>
      <c r="AB6" s="80">
        <f>'Xp20'!AD$56</f>
        <v>0</v>
      </c>
      <c r="AC6" s="80">
        <f>'Xp20'!AE$56</f>
        <v>0</v>
      </c>
      <c r="AD6" s="80">
        <f>'Xp20'!AF$56</f>
        <v>0</v>
      </c>
      <c r="AE6" s="80">
        <f>'Xp20'!AG$56</f>
        <v>0</v>
      </c>
      <c r="AF6" s="80">
        <f>'Xp20'!AH$56</f>
        <v>0</v>
      </c>
      <c r="AG6" s="80">
        <f>'Xp20'!AI$56</f>
        <v>0</v>
      </c>
      <c r="AH6" s="80">
        <f>'Xp20'!AJ$56</f>
        <v>0</v>
      </c>
      <c r="AI6" s="80">
        <f>'Xp20'!AK$56</f>
        <v>0</v>
      </c>
      <c r="AJ6" s="80">
        <f>'Xp20'!AL$56</f>
        <v>0</v>
      </c>
      <c r="AK6" s="80">
        <f>'Xp20'!AM$56</f>
        <v>0</v>
      </c>
      <c r="AL6" s="80">
        <f>'Xp20'!AN$56</f>
        <v>0</v>
      </c>
      <c r="AM6" s="81">
        <f>'Xp20'!AO$56</f>
        <v>0</v>
      </c>
    </row>
    <row r="7" spans="1:39" x14ac:dyDescent="0.25">
      <c r="C7" s="1" t="s">
        <v>105</v>
      </c>
      <c r="D7" s="68"/>
      <c r="E7" s="67">
        <f t="shared" ref="E7:AM7" si="0">E5/E$4</f>
        <v>1.1731318959360801</v>
      </c>
      <c r="F7" s="67">
        <f t="shared" si="0"/>
        <v>-1.9800281213887108</v>
      </c>
      <c r="G7" s="67">
        <f t="shared" si="0"/>
        <v>0.60298107614839747</v>
      </c>
      <c r="H7" s="67">
        <f t="shared" si="0"/>
        <v>0.73228900805573549</v>
      </c>
      <c r="I7" s="67">
        <f t="shared" si="0"/>
        <v>0.7857300902987292</v>
      </c>
      <c r="J7" s="67">
        <f t="shared" si="0"/>
        <v>0.81479260091138295</v>
      </c>
      <c r="K7" s="67">
        <f t="shared" si="0"/>
        <v>0.8344879559480759</v>
      </c>
      <c r="L7" s="67">
        <f t="shared" si="0"/>
        <v>0.84966901861158528</v>
      </c>
      <c r="M7" s="67">
        <f t="shared" si="0"/>
        <v>0.86238349452902163</v>
      </c>
      <c r="N7" s="67">
        <f t="shared" si="0"/>
        <v>0.87364794502023058</v>
      </c>
      <c r="O7" s="67">
        <f t="shared" si="0"/>
        <v>0.87445694027101828</v>
      </c>
      <c r="P7" s="67">
        <f t="shared" si="0"/>
        <v>0.87511148617702705</v>
      </c>
      <c r="Q7" s="67">
        <f t="shared" si="0"/>
        <v>0.87558122066728361</v>
      </c>
      <c r="R7" s="67">
        <f t="shared" si="0"/>
        <v>0.87583367707119908</v>
      </c>
      <c r="S7" s="67">
        <f t="shared" si="0"/>
        <v>0.87583367707119919</v>
      </c>
      <c r="T7" s="67">
        <f t="shared" si="0"/>
        <v>0.87583367707119908</v>
      </c>
      <c r="U7" s="67">
        <f t="shared" si="0"/>
        <v>0.87583367707119897</v>
      </c>
      <c r="V7" s="67">
        <f t="shared" si="0"/>
        <v>0.87583367707119919</v>
      </c>
      <c r="W7" s="67">
        <f t="shared" si="0"/>
        <v>0.87583367707119908</v>
      </c>
      <c r="X7" s="67">
        <f t="shared" si="0"/>
        <v>0.90422867932489903</v>
      </c>
      <c r="Y7" s="67">
        <f t="shared" si="0"/>
        <v>0.91134367944887773</v>
      </c>
      <c r="Z7" s="67">
        <f t="shared" si="0"/>
        <v>0.91872506032718027</v>
      </c>
      <c r="AA7" s="67">
        <f t="shared" si="0"/>
        <v>0.92638757954942752</v>
      </c>
      <c r="AB7" s="67">
        <f t="shared" si="0"/>
        <v>0.93434710139334809</v>
      </c>
      <c r="AC7" s="67">
        <f t="shared" si="0"/>
        <v>0.94262070254727415</v>
      </c>
      <c r="AD7" s="67">
        <f t="shared" si="0"/>
        <v>0.95122679018905387</v>
      </c>
      <c r="AE7" s="67">
        <f t="shared" si="0"/>
        <v>0.96018523413971624</v>
      </c>
      <c r="AF7" s="67">
        <f t="shared" si="0"/>
        <v>0.9695175150888683</v>
      </c>
      <c r="AG7" s="67">
        <f t="shared" si="0"/>
        <v>0.97924689121931152</v>
      </c>
      <c r="AH7" s="67">
        <f t="shared" si="0"/>
        <v>0.57403936269915656</v>
      </c>
      <c r="AI7" s="67">
        <f t="shared" si="0"/>
        <v>0.57403936269915656</v>
      </c>
      <c r="AJ7" s="67">
        <f t="shared" si="0"/>
        <v>0.57403936269915656</v>
      </c>
      <c r="AK7" s="67">
        <f t="shared" si="0"/>
        <v>0.57403936269915656</v>
      </c>
      <c r="AL7" s="67">
        <f t="shared" si="0"/>
        <v>0.57403936269915656</v>
      </c>
      <c r="AM7" s="67">
        <f t="shared" si="0"/>
        <v>0.57403936269915656</v>
      </c>
    </row>
    <row r="8" spans="1:39" x14ac:dyDescent="0.25">
      <c r="B8" s="65" t="s">
        <v>44</v>
      </c>
      <c r="AH8" s="68"/>
      <c r="AI8" s="68"/>
      <c r="AJ8" s="68"/>
      <c r="AK8" s="68"/>
      <c r="AL8" s="68"/>
      <c r="AM8" s="68"/>
    </row>
    <row r="9" spans="1:39" x14ac:dyDescent="0.25">
      <c r="C9" s="73" t="s">
        <v>124</v>
      </c>
      <c r="D9" s="74">
        <f>'Am20-10yr'!F$59</f>
        <v>142.26</v>
      </c>
      <c r="E9" s="74">
        <f>'Am20-10yr'!G$59</f>
        <v>276.8562</v>
      </c>
      <c r="F9" s="74">
        <f>'Am20-10yr'!H$59</f>
        <v>403.44947399999995</v>
      </c>
      <c r="G9" s="74">
        <f>'Am20-10yr'!I$59</f>
        <v>521.68462160000001</v>
      </c>
      <c r="H9" s="74">
        <f>'Am20-10yr'!J$59</f>
        <v>631.18958050000003</v>
      </c>
      <c r="I9" s="74">
        <f>'Am20-10yr'!K$59</f>
        <v>727.05656500000009</v>
      </c>
      <c r="J9" s="74">
        <f>'Am20-10yr'!L$59</f>
        <v>809.01281561200017</v>
      </c>
      <c r="K9" s="74">
        <f>'Am20-10yr'!M$59</f>
        <v>876.7801176582401</v>
      </c>
      <c r="L9" s="74">
        <f>'Am20-10yr'!N$59</f>
        <v>930.07469216740481</v>
      </c>
      <c r="M9" s="74">
        <f>'Am20-10yr'!O$59</f>
        <v>968.60708458875285</v>
      </c>
      <c r="N9" s="74">
        <f>'Am20-10yr'!P$59</f>
        <v>992.08205128052782</v>
      </c>
      <c r="O9" s="74">
        <f>'Am20-10yr'!Q$59</f>
        <v>1014.4244437281384</v>
      </c>
      <c r="P9" s="74">
        <f>'Am20-10yr'!R$59</f>
        <v>1035.9833104467011</v>
      </c>
      <c r="Q9" s="74">
        <f>'Am20-10yr'!S$59</f>
        <v>1057.1332659216353</v>
      </c>
      <c r="R9" s="74">
        <f>'Am20-10yr'!T$59</f>
        <v>1078.2759312400681</v>
      </c>
      <c r="S9" s="74">
        <f>'Am20-10yr'!U$59</f>
        <v>1099.8414498648694</v>
      </c>
      <c r="T9" s="74">
        <f>'Am20-10yr'!V$59</f>
        <v>1121.8382788621668</v>
      </c>
      <c r="U9" s="74">
        <f>'Am20-10yr'!W$59</f>
        <v>1144.2750444394103</v>
      </c>
      <c r="V9" s="74">
        <f>'Am20-10yr'!X$59</f>
        <v>1167.1605453281984</v>
      </c>
      <c r="W9" s="74">
        <f>'Am20-10yr'!Y$59</f>
        <v>1190.5037562347625</v>
      </c>
      <c r="X9" s="74">
        <f>'Am20-10yr'!Z$59</f>
        <v>980.28862757556124</v>
      </c>
      <c r="Y9" s="74">
        <f>'Am20-10yr'!AA$59</f>
        <v>789.27171672156555</v>
      </c>
      <c r="Z9" s="74">
        <f>'Am20-10yr'!AB$59</f>
        <v>617.83698802887966</v>
      </c>
      <c r="AA9" s="74">
        <f>'Am20-10yr'!AC$59</f>
        <v>466.37608514072974</v>
      </c>
      <c r="AB9" s="74">
        <f>'Am20-10yr'!AD$59</f>
        <v>335.2884845732064</v>
      </c>
      <c r="AC9" s="74">
        <f>'Am20-10yr'!AE$59</f>
        <v>224.98165237272227</v>
      </c>
      <c r="AD9" s="74">
        <f>'Am20-10yr'!AF$59</f>
        <v>135.87120390661809</v>
      </c>
      <c r="AE9" s="74">
        <f>'Am20-10yr'!AG$59</f>
        <v>68.381066849581487</v>
      </c>
      <c r="AF9" s="74">
        <f>'Am20-10yr'!AH$59</f>
        <v>22.943647429793813</v>
      </c>
      <c r="AG9" s="74">
        <f>'Am20-10yr'!AI$59</f>
        <v>3.5527136788005009E-14</v>
      </c>
      <c r="AH9" s="74">
        <f>'Am20-10yr'!AJ$59</f>
        <v>3.5527136788005009E-14</v>
      </c>
      <c r="AI9" s="74">
        <f>'Am20-10yr'!AK$59</f>
        <v>3.5527136788005009E-14</v>
      </c>
      <c r="AJ9" s="74">
        <f>'Am20-10yr'!AL$59</f>
        <v>3.5527136788005009E-14</v>
      </c>
      <c r="AK9" s="74">
        <f>'Am20-10yr'!AM$59</f>
        <v>3.5527136788005009E-14</v>
      </c>
      <c r="AL9" s="74">
        <f>'Am20-10yr'!AN$59</f>
        <v>3.5527136788005009E-14</v>
      </c>
      <c r="AM9" s="75">
        <f>'Am20-10yr'!AO$59</f>
        <v>3.5527136788005009E-14</v>
      </c>
    </row>
    <row r="10" spans="1:39" x14ac:dyDescent="0.25">
      <c r="C10" s="76" t="s">
        <v>68</v>
      </c>
      <c r="D10" s="77">
        <f>'Am20-10yr-4%'!F$59</f>
        <v>142.26</v>
      </c>
      <c r="E10" s="77">
        <f>'Am20-10yr-4%'!G$59</f>
        <v>276.8562</v>
      </c>
      <c r="F10" s="77">
        <f>'Am20-10yr-4%'!H$59</f>
        <v>403.44947399999995</v>
      </c>
      <c r="G10" s="77">
        <f>'Am20-10yr-4%'!I$59</f>
        <v>521.68462160000001</v>
      </c>
      <c r="H10" s="77">
        <f>'Am20-10yr-4%'!J$59</f>
        <v>631.18958050000003</v>
      </c>
      <c r="I10" s="77">
        <f>'Am20-10yr-4%'!K$59</f>
        <v>727.05656500000009</v>
      </c>
      <c r="J10" s="77">
        <f>'Am20-10yr-4%'!L$59</f>
        <v>809.01281561200017</v>
      </c>
      <c r="K10" s="77">
        <f>'Am20-10yr-4%'!M$59</f>
        <v>876.7801176582401</v>
      </c>
      <c r="L10" s="77">
        <f>'Am20-10yr-4%'!N$59</f>
        <v>930.07469216740481</v>
      </c>
      <c r="M10" s="77">
        <f>'Am20-10yr-4%'!O$59</f>
        <v>968.60708458875285</v>
      </c>
      <c r="N10" s="77">
        <f>'Am20-10yr-4%'!P$59</f>
        <v>992.08205128052782</v>
      </c>
      <c r="O10" s="77">
        <f>'Am20-10yr-4%'!Q$59</f>
        <v>1014.4244437281384</v>
      </c>
      <c r="P10" s="77">
        <f>'Am20-10yr-4%'!R$59</f>
        <v>1035.9833104467011</v>
      </c>
      <c r="Q10" s="77">
        <f>'Am20-10yr-4%'!S$59</f>
        <v>1057.1332659216353</v>
      </c>
      <c r="R10" s="77">
        <f>'Am20-10yr-4%'!T$59</f>
        <v>1078.2759312400681</v>
      </c>
      <c r="S10" s="77">
        <f>'Am20-10yr-4%'!U$59</f>
        <v>1099.8414498648694</v>
      </c>
      <c r="T10" s="77">
        <f>'Am20-10yr-4%'!V$59</f>
        <v>1121.8382788621668</v>
      </c>
      <c r="U10" s="77">
        <f>'Am20-10yr-4%'!W$59</f>
        <v>1144.2750444394103</v>
      </c>
      <c r="V10" s="77">
        <f>'Am20-10yr-4%'!X$59</f>
        <v>1167.1605453281984</v>
      </c>
      <c r="W10" s="77">
        <f>'Am20-10yr-4%'!Y$59</f>
        <v>1190.5037562347625</v>
      </c>
      <c r="X10" s="77">
        <f>'Am20-10yr-4%'!Z$59</f>
        <v>980.28862757556124</v>
      </c>
      <c r="Y10" s="77">
        <f>'Am20-10yr-4%'!AA$59</f>
        <v>789.27171672156555</v>
      </c>
      <c r="Z10" s="77">
        <f>'Am20-10yr-4%'!AB$59</f>
        <v>617.83698802887966</v>
      </c>
      <c r="AA10" s="77">
        <f>'Am20-10yr-4%'!AC$59</f>
        <v>466.37608514072974</v>
      </c>
      <c r="AB10" s="77">
        <f>'Am20-10yr-4%'!AD$59</f>
        <v>335.2884845732064</v>
      </c>
      <c r="AC10" s="77">
        <f>'Am20-10yr-4%'!AE$59</f>
        <v>224.98165237272227</v>
      </c>
      <c r="AD10" s="77">
        <f>'Am20-10yr-4%'!AF$59</f>
        <v>135.87120390661809</v>
      </c>
      <c r="AE10" s="77">
        <f>'Am20-10yr-4%'!AG$59</f>
        <v>68.381066849581487</v>
      </c>
      <c r="AF10" s="77">
        <f>'Am20-10yr-4%'!AH$59</f>
        <v>22.943647429793813</v>
      </c>
      <c r="AG10" s="77">
        <f>'Am20-10yr-4%'!AI$59</f>
        <v>3.5527136788005009E-14</v>
      </c>
      <c r="AH10" s="77">
        <f>'Am20-10yr-4%'!AJ$59</f>
        <v>3.5527136788005009E-14</v>
      </c>
      <c r="AI10" s="77">
        <f>'Am20-10yr-4%'!AK$59</f>
        <v>3.5527136788005009E-14</v>
      </c>
      <c r="AJ10" s="77">
        <f>'Am20-10yr-4%'!AL$59</f>
        <v>3.5527136788005009E-14</v>
      </c>
      <c r="AK10" s="77">
        <f>'Am20-10yr-4%'!AM$59</f>
        <v>3.5527136788005009E-14</v>
      </c>
      <c r="AL10" s="77">
        <f>'Am20-10yr-4%'!AN$59</f>
        <v>3.5527136788005009E-14</v>
      </c>
      <c r="AM10" s="78">
        <f>'Am20-10yr-4%'!AO$59</f>
        <v>3.5527136788005009E-14</v>
      </c>
    </row>
    <row r="11" spans="1:39" x14ac:dyDescent="0.25">
      <c r="C11" s="79" t="s">
        <v>52</v>
      </c>
      <c r="D11" s="80">
        <f>'Xp20'!F$59</f>
        <v>0</v>
      </c>
      <c r="E11" s="80">
        <f>'Xp20'!G$59</f>
        <v>0</v>
      </c>
      <c r="F11" s="80">
        <f>'Xp20'!H$59</f>
        <v>0</v>
      </c>
      <c r="G11" s="80">
        <f>'Xp20'!I$59</f>
        <v>0</v>
      </c>
      <c r="H11" s="80">
        <f>'Xp20'!J$59</f>
        <v>0</v>
      </c>
      <c r="I11" s="80">
        <f>'Xp20'!K$59</f>
        <v>0</v>
      </c>
      <c r="J11" s="80">
        <f>'Xp20'!L$59</f>
        <v>0</v>
      </c>
      <c r="K11" s="80">
        <f>'Xp20'!M$59</f>
        <v>0</v>
      </c>
      <c r="L11" s="80">
        <f>'Xp20'!N$59</f>
        <v>0</v>
      </c>
      <c r="M11" s="80">
        <f>'Xp20'!O$59</f>
        <v>0</v>
      </c>
      <c r="N11" s="80">
        <f>'Xp20'!P$59</f>
        <v>0</v>
      </c>
      <c r="O11" s="80">
        <f>'Xp20'!Q$59</f>
        <v>0</v>
      </c>
      <c r="P11" s="80">
        <f>'Xp20'!R$59</f>
        <v>0</v>
      </c>
      <c r="Q11" s="80">
        <f>'Xp20'!S$59</f>
        <v>0</v>
      </c>
      <c r="R11" s="80">
        <f>'Xp20'!T$59</f>
        <v>0</v>
      </c>
      <c r="S11" s="80">
        <f>'Xp20'!U$59</f>
        <v>0</v>
      </c>
      <c r="T11" s="80">
        <f>'Xp20'!V$59</f>
        <v>0</v>
      </c>
      <c r="U11" s="80">
        <f>'Xp20'!W$59</f>
        <v>0</v>
      </c>
      <c r="V11" s="80">
        <f>'Xp20'!X$59</f>
        <v>0</v>
      </c>
      <c r="W11" s="80">
        <f>'Xp20'!Y$59</f>
        <v>0</v>
      </c>
      <c r="X11" s="80">
        <f>'Xp20'!Z$59</f>
        <v>0</v>
      </c>
      <c r="Y11" s="80">
        <f>'Xp20'!AA$59</f>
        <v>0</v>
      </c>
      <c r="Z11" s="80">
        <f>'Xp20'!AB$59</f>
        <v>0</v>
      </c>
      <c r="AA11" s="80">
        <f>'Xp20'!AC$59</f>
        <v>0</v>
      </c>
      <c r="AB11" s="80">
        <f>'Xp20'!AD$59</f>
        <v>0</v>
      </c>
      <c r="AC11" s="80">
        <f>'Xp20'!AE$59</f>
        <v>0</v>
      </c>
      <c r="AD11" s="80">
        <f>'Xp20'!AF$59</f>
        <v>0</v>
      </c>
      <c r="AE11" s="80">
        <f>'Xp20'!AG$59</f>
        <v>0</v>
      </c>
      <c r="AF11" s="80">
        <f>'Xp20'!AH$59</f>
        <v>0</v>
      </c>
      <c r="AG11" s="80">
        <f>'Xp20'!AI$59</f>
        <v>0</v>
      </c>
      <c r="AH11" s="80">
        <f>'Xp20'!AJ$59</f>
        <v>0</v>
      </c>
      <c r="AI11" s="80">
        <f>'Xp20'!AK$59</f>
        <v>0</v>
      </c>
      <c r="AJ11" s="80">
        <f>'Xp20'!AL$59</f>
        <v>0</v>
      </c>
      <c r="AK11" s="80">
        <f>'Xp20'!AM$59</f>
        <v>0</v>
      </c>
      <c r="AL11" s="80">
        <f>'Xp20'!AN$59</f>
        <v>0</v>
      </c>
      <c r="AM11" s="81">
        <f>'Xp20'!AO$59</f>
        <v>0</v>
      </c>
    </row>
    <row r="12" spans="1:39" x14ac:dyDescent="0.25">
      <c r="C12" s="1" t="s">
        <v>105</v>
      </c>
      <c r="D12" s="67">
        <f t="shared" ref="D12:AM12" si="1">D10/D$9</f>
        <v>1</v>
      </c>
      <c r="E12" s="67">
        <f t="shared" si="1"/>
        <v>1</v>
      </c>
      <c r="F12" s="67">
        <f t="shared" si="1"/>
        <v>1</v>
      </c>
      <c r="G12" s="67">
        <f t="shared" si="1"/>
        <v>1</v>
      </c>
      <c r="H12" s="67">
        <f t="shared" si="1"/>
        <v>1</v>
      </c>
      <c r="I12" s="67">
        <f t="shared" si="1"/>
        <v>1</v>
      </c>
      <c r="J12" s="67">
        <f t="shared" si="1"/>
        <v>1</v>
      </c>
      <c r="K12" s="67">
        <f t="shared" si="1"/>
        <v>1</v>
      </c>
      <c r="L12" s="67">
        <f t="shared" si="1"/>
        <v>1</v>
      </c>
      <c r="M12" s="67">
        <f t="shared" si="1"/>
        <v>1</v>
      </c>
      <c r="N12" s="67">
        <f t="shared" si="1"/>
        <v>1</v>
      </c>
      <c r="O12" s="67">
        <f t="shared" si="1"/>
        <v>1</v>
      </c>
      <c r="P12" s="67">
        <f t="shared" si="1"/>
        <v>1</v>
      </c>
      <c r="Q12" s="67">
        <f t="shared" si="1"/>
        <v>1</v>
      </c>
      <c r="R12" s="67">
        <f t="shared" si="1"/>
        <v>1</v>
      </c>
      <c r="S12" s="67">
        <f t="shared" si="1"/>
        <v>1</v>
      </c>
      <c r="T12" s="67">
        <f t="shared" si="1"/>
        <v>1</v>
      </c>
      <c r="U12" s="67">
        <f t="shared" si="1"/>
        <v>1</v>
      </c>
      <c r="V12" s="67">
        <f t="shared" si="1"/>
        <v>1</v>
      </c>
      <c r="W12" s="67">
        <f t="shared" si="1"/>
        <v>1</v>
      </c>
      <c r="X12" s="67">
        <f t="shared" si="1"/>
        <v>1</v>
      </c>
      <c r="Y12" s="67">
        <f t="shared" si="1"/>
        <v>1</v>
      </c>
      <c r="Z12" s="67">
        <f t="shared" si="1"/>
        <v>1</v>
      </c>
      <c r="AA12" s="67">
        <f t="shared" si="1"/>
        <v>1</v>
      </c>
      <c r="AB12" s="67">
        <f t="shared" si="1"/>
        <v>1</v>
      </c>
      <c r="AC12" s="67">
        <f t="shared" si="1"/>
        <v>1</v>
      </c>
      <c r="AD12" s="67">
        <f t="shared" si="1"/>
        <v>1</v>
      </c>
      <c r="AE12" s="67">
        <f t="shared" si="1"/>
        <v>1</v>
      </c>
      <c r="AF12" s="67">
        <f t="shared" si="1"/>
        <v>1</v>
      </c>
      <c r="AG12" s="67">
        <f t="shared" si="1"/>
        <v>1</v>
      </c>
      <c r="AH12" s="67">
        <f t="shared" si="1"/>
        <v>1</v>
      </c>
      <c r="AI12" s="67">
        <f t="shared" si="1"/>
        <v>1</v>
      </c>
      <c r="AJ12" s="67">
        <f t="shared" si="1"/>
        <v>1</v>
      </c>
      <c r="AK12" s="67">
        <f t="shared" si="1"/>
        <v>1</v>
      </c>
      <c r="AL12" s="67">
        <f t="shared" si="1"/>
        <v>1</v>
      </c>
      <c r="AM12" s="67">
        <f t="shared" si="1"/>
        <v>1</v>
      </c>
    </row>
    <row r="13" spans="1:39" x14ac:dyDescent="0.25">
      <c r="B13" s="65" t="s">
        <v>51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</row>
    <row r="14" spans="1:39" x14ac:dyDescent="0.25">
      <c r="C14" s="73" t="s">
        <v>124</v>
      </c>
      <c r="D14" s="74">
        <f>'Am20-10yr'!F$51</f>
        <v>0</v>
      </c>
      <c r="E14" s="74">
        <f>'Am20-10yr'!G$51</f>
        <v>8.2510799999999982</v>
      </c>
      <c r="F14" s="74">
        <f>'Am20-10yr'!H$51</f>
        <v>16.057659600000001</v>
      </c>
      <c r="G14" s="74">
        <f>'Am20-10yr'!I$51</f>
        <v>23.400069491999997</v>
      </c>
      <c r="H14" s="74">
        <f>'Am20-10yr'!J$51</f>
        <v>30.257708052799998</v>
      </c>
      <c r="I14" s="74">
        <f>'Am20-10yr'!K$51</f>
        <v>36.608995669000002</v>
      </c>
      <c r="J14" s="74">
        <f>'Am20-10yr'!L$51</f>
        <v>42.16928077</v>
      </c>
      <c r="K14" s="74">
        <f>'Am20-10yr'!M$51</f>
        <v>46.922743305496013</v>
      </c>
      <c r="L14" s="74">
        <f>'Am20-10yr'!N$51</f>
        <v>50.85324682417793</v>
      </c>
      <c r="M14" s="74">
        <f>'Am20-10yr'!O$51</f>
        <v>53.944332145709481</v>
      </c>
      <c r="N14" s="74">
        <f>'Am20-10yr'!P$51</f>
        <v>56.179210906147659</v>
      </c>
      <c r="O14" s="74">
        <f>'Am20-10yr'!Q$51</f>
        <v>57.540758974270609</v>
      </c>
      <c r="P14" s="74">
        <f>'Am20-10yr'!R$51</f>
        <v>58.836617736232029</v>
      </c>
      <c r="Q14" s="74">
        <f>'Am20-10yr'!S$51</f>
        <v>60.087032005908668</v>
      </c>
      <c r="R14" s="74">
        <f>'Am20-10yr'!T$51</f>
        <v>61.313729423454845</v>
      </c>
      <c r="S14" s="74">
        <f>'Am20-10yr'!U$51</f>
        <v>62.540004011923955</v>
      </c>
      <c r="T14" s="74">
        <f>'Am20-10yr'!V$51</f>
        <v>63.790804092162425</v>
      </c>
      <c r="U14" s="74">
        <f>'Am20-10yr'!W$51</f>
        <v>65.066620174005678</v>
      </c>
      <c r="V14" s="74">
        <f>'Am20-10yr'!X$51</f>
        <v>66.367952577485795</v>
      </c>
      <c r="W14" s="74">
        <f>'Am20-10yr'!Y$51</f>
        <v>67.695311629035501</v>
      </c>
      <c r="X14" s="74">
        <f>'Am20-10yr'!Z$51</f>
        <v>69.049217861616228</v>
      </c>
      <c r="Y14" s="74">
        <f>'Am20-10yr'!AA$51</f>
        <v>56.856740399382545</v>
      </c>
      <c r="Z14" s="74">
        <f>'Am20-10yr'!AB$51</f>
        <v>45.777759569850801</v>
      </c>
      <c r="AA14" s="74">
        <f>'Am20-10yr'!AC$51</f>
        <v>35.834545305675022</v>
      </c>
      <c r="AB14" s="74">
        <f>'Am20-10yr'!AD$51</f>
        <v>27.049812938162326</v>
      </c>
      <c r="AC14" s="74">
        <f>'Am20-10yr'!AE$51</f>
        <v>19.446732105245971</v>
      </c>
      <c r="AD14" s="74">
        <f>'Am20-10yr'!AF$51</f>
        <v>13.04893583761789</v>
      </c>
      <c r="AE14" s="74">
        <f>'Am20-10yr'!AG$51</f>
        <v>7.8805298265838495</v>
      </c>
      <c r="AF14" s="74">
        <f>'Am20-10yr'!AH$51</f>
        <v>3.9661018772757264</v>
      </c>
      <c r="AG14" s="74">
        <f>'Am20-10yr'!AI$51</f>
        <v>1.3307315509280411</v>
      </c>
      <c r="AH14" s="74">
        <f>'Am20-10yr'!AJ$51</f>
        <v>2.0605739337042904E-15</v>
      </c>
      <c r="AI14" s="74">
        <f>'Am20-10yr'!AK$51</f>
        <v>2.0605739337042904E-15</v>
      </c>
      <c r="AJ14" s="74">
        <f>'Am20-10yr'!AL$51</f>
        <v>2.0605739337042904E-15</v>
      </c>
      <c r="AK14" s="74">
        <f>'Am20-10yr'!AM$51</f>
        <v>2.0605739337042904E-15</v>
      </c>
      <c r="AL14" s="74">
        <f>'Am20-10yr'!AN$51</f>
        <v>2.0605739337042904E-15</v>
      </c>
      <c r="AM14" s="75">
        <f>'Am20-10yr'!AO$51</f>
        <v>2.0605739337042904E-15</v>
      </c>
    </row>
    <row r="15" spans="1:39" x14ac:dyDescent="0.25">
      <c r="C15" s="76" t="s">
        <v>68</v>
      </c>
      <c r="D15" s="77">
        <f>'Am20-10yr-4%'!F$51</f>
        <v>0</v>
      </c>
      <c r="E15" s="77">
        <f>'Am20-10yr-4%'!G$51</f>
        <v>5.6903999999999995</v>
      </c>
      <c r="F15" s="77">
        <f>'Am20-10yr-4%'!H$51</f>
        <v>11.074248000000001</v>
      </c>
      <c r="G15" s="77">
        <f>'Am20-10yr-4%'!I$51</f>
        <v>16.137978959999998</v>
      </c>
      <c r="H15" s="77">
        <f>'Am20-10yr-4%'!J$51</f>
        <v>20.867384864000002</v>
      </c>
      <c r="I15" s="77">
        <f>'Am20-10yr-4%'!K$51</f>
        <v>25.247583220000003</v>
      </c>
      <c r="J15" s="77">
        <f>'Am20-10yr-4%'!L$51</f>
        <v>29.082262600000004</v>
      </c>
      <c r="K15" s="77">
        <f>'Am20-10yr-4%'!M$51</f>
        <v>32.360512624480009</v>
      </c>
      <c r="L15" s="77">
        <f>'Am20-10yr-4%'!N$51</f>
        <v>35.071204706329603</v>
      </c>
      <c r="M15" s="77">
        <f>'Am20-10yr-4%'!O$51</f>
        <v>37.20298768669619</v>
      </c>
      <c r="N15" s="77">
        <f>'Am20-10yr-4%'!P$51</f>
        <v>38.744283383550112</v>
      </c>
      <c r="O15" s="77">
        <f>'Am20-10yr-4%'!Q$51</f>
        <v>39.683282051221113</v>
      </c>
      <c r="P15" s="77">
        <f>'Am20-10yr-4%'!R$51</f>
        <v>40.57697774912554</v>
      </c>
      <c r="Q15" s="77">
        <f>'Am20-10yr-4%'!S$51</f>
        <v>41.439332417868044</v>
      </c>
      <c r="R15" s="77">
        <f>'Am20-10yr-4%'!T$51</f>
        <v>42.28533063686541</v>
      </c>
      <c r="S15" s="77">
        <f>'Am20-10yr-4%'!U$51</f>
        <v>43.131037249602727</v>
      </c>
      <c r="T15" s="77">
        <f>'Am20-10yr-4%'!V$51</f>
        <v>43.993657994594777</v>
      </c>
      <c r="U15" s="77">
        <f>'Am20-10yr-4%'!W$51</f>
        <v>44.87353115448667</v>
      </c>
      <c r="V15" s="77">
        <f>'Am20-10yr-4%'!X$51</f>
        <v>45.771001777576416</v>
      </c>
      <c r="W15" s="77">
        <f>'Am20-10yr-4%'!Y$51</f>
        <v>46.686421813127936</v>
      </c>
      <c r="X15" s="77">
        <f>'Am20-10yr-4%'!Z$51</f>
        <v>47.620150249390498</v>
      </c>
      <c r="Y15" s="77">
        <f>'Am20-10yr-4%'!AA$51</f>
        <v>39.211545103022452</v>
      </c>
      <c r="Z15" s="77">
        <f>'Am20-10yr-4%'!AB$51</f>
        <v>31.570868668862623</v>
      </c>
      <c r="AA15" s="77">
        <f>'Am20-10yr-4%'!AC$51</f>
        <v>24.713479521155186</v>
      </c>
      <c r="AB15" s="77">
        <f>'Am20-10yr-4%'!AD$51</f>
        <v>18.65504340562919</v>
      </c>
      <c r="AC15" s="77">
        <f>'Am20-10yr-4%'!AE$51</f>
        <v>13.411539382928256</v>
      </c>
      <c r="AD15" s="77">
        <f>'Am20-10yr-4%'!AF$51</f>
        <v>8.9992660949088901</v>
      </c>
      <c r="AE15" s="77">
        <f>'Am20-10yr-4%'!AG$51</f>
        <v>5.4348481562647235</v>
      </c>
      <c r="AF15" s="77">
        <f>'Am20-10yr-4%'!AH$51</f>
        <v>2.7352426739832594</v>
      </c>
      <c r="AG15" s="77">
        <f>'Am20-10yr-4%'!AI$51</f>
        <v>0.91774589719175259</v>
      </c>
      <c r="AH15" s="77">
        <f>'Am20-10yr-4%'!AJ$51</f>
        <v>1.4210854715202005E-15</v>
      </c>
      <c r="AI15" s="77">
        <f>'Am20-10yr-4%'!AK$51</f>
        <v>1.4210854715202005E-15</v>
      </c>
      <c r="AJ15" s="77">
        <f>'Am20-10yr-4%'!AL$51</f>
        <v>1.4210854715202005E-15</v>
      </c>
      <c r="AK15" s="77">
        <f>'Am20-10yr-4%'!AM$51</f>
        <v>1.4210854715202005E-15</v>
      </c>
      <c r="AL15" s="77">
        <f>'Am20-10yr-4%'!AN$51</f>
        <v>1.4210854715202005E-15</v>
      </c>
      <c r="AM15" s="78">
        <f>'Am20-10yr-4%'!AO$51</f>
        <v>1.4210854715202005E-15</v>
      </c>
    </row>
    <row r="16" spans="1:39" x14ac:dyDescent="0.25">
      <c r="C16" s="79" t="s">
        <v>52</v>
      </c>
      <c r="D16" s="80">
        <f>'Xp20'!F$51</f>
        <v>0</v>
      </c>
      <c r="E16" s="80">
        <f>'Xp20'!G$51</f>
        <v>0</v>
      </c>
      <c r="F16" s="80">
        <f>'Xp20'!H$51</f>
        <v>0</v>
      </c>
      <c r="G16" s="80">
        <f>'Xp20'!I$51</f>
        <v>0</v>
      </c>
      <c r="H16" s="80">
        <f>'Xp20'!J$51</f>
        <v>0</v>
      </c>
      <c r="I16" s="80">
        <f>'Xp20'!K$51</f>
        <v>0</v>
      </c>
      <c r="J16" s="80">
        <f>'Xp20'!L$51</f>
        <v>0</v>
      </c>
      <c r="K16" s="80">
        <f>'Xp20'!M$51</f>
        <v>0</v>
      </c>
      <c r="L16" s="80">
        <f>'Xp20'!N$51</f>
        <v>0</v>
      </c>
      <c r="M16" s="80">
        <f>'Xp20'!O$51</f>
        <v>0</v>
      </c>
      <c r="N16" s="80">
        <f>'Xp20'!P$51</f>
        <v>0</v>
      </c>
      <c r="O16" s="80">
        <f>'Xp20'!Q$51</f>
        <v>0</v>
      </c>
      <c r="P16" s="80">
        <f>'Xp20'!R$51</f>
        <v>0</v>
      </c>
      <c r="Q16" s="80">
        <f>'Xp20'!S$51</f>
        <v>0</v>
      </c>
      <c r="R16" s="80">
        <f>'Xp20'!T$51</f>
        <v>0</v>
      </c>
      <c r="S16" s="80">
        <f>'Xp20'!U$51</f>
        <v>0</v>
      </c>
      <c r="T16" s="80">
        <f>'Xp20'!V$51</f>
        <v>0</v>
      </c>
      <c r="U16" s="80">
        <f>'Xp20'!W$51</f>
        <v>0</v>
      </c>
      <c r="V16" s="80">
        <f>'Xp20'!X$51</f>
        <v>0</v>
      </c>
      <c r="W16" s="80">
        <f>'Xp20'!Y$51</f>
        <v>0</v>
      </c>
      <c r="X16" s="80">
        <f>'Xp20'!Z$51</f>
        <v>0</v>
      </c>
      <c r="Y16" s="80">
        <f>'Xp20'!AA$51</f>
        <v>0</v>
      </c>
      <c r="Z16" s="80">
        <f>'Xp20'!AB$51</f>
        <v>0</v>
      </c>
      <c r="AA16" s="80">
        <f>'Xp20'!AC$51</f>
        <v>0</v>
      </c>
      <c r="AB16" s="80">
        <f>'Xp20'!AD$51</f>
        <v>0</v>
      </c>
      <c r="AC16" s="80">
        <f>'Xp20'!AE$51</f>
        <v>0</v>
      </c>
      <c r="AD16" s="80">
        <f>'Xp20'!AF$51</f>
        <v>0</v>
      </c>
      <c r="AE16" s="80">
        <f>'Xp20'!AG$51</f>
        <v>0</v>
      </c>
      <c r="AF16" s="80">
        <f>'Xp20'!AH$51</f>
        <v>0</v>
      </c>
      <c r="AG16" s="80">
        <f>'Xp20'!AI$51</f>
        <v>0</v>
      </c>
      <c r="AH16" s="80">
        <f>'Xp20'!AJ$51</f>
        <v>0</v>
      </c>
      <c r="AI16" s="80">
        <f>'Xp20'!AK$51</f>
        <v>0</v>
      </c>
      <c r="AJ16" s="80">
        <f>'Xp20'!AL$51</f>
        <v>0</v>
      </c>
      <c r="AK16" s="80">
        <f>'Xp20'!AM$51</f>
        <v>0</v>
      </c>
      <c r="AL16" s="80">
        <f>'Xp20'!AN$51</f>
        <v>0</v>
      </c>
      <c r="AM16" s="81">
        <f>'Xp20'!AO$51</f>
        <v>0</v>
      </c>
    </row>
    <row r="17" spans="2:39" x14ac:dyDescent="0.25">
      <c r="C17" s="1" t="s">
        <v>105</v>
      </c>
      <c r="D17" s="67"/>
      <c r="E17" s="67">
        <f>E15/E14</f>
        <v>0.68965517241379315</v>
      </c>
      <c r="F17" s="67">
        <f t="shared" ref="F17:AM17" si="2">F15/F14</f>
        <v>0.68965517241379315</v>
      </c>
      <c r="G17" s="67">
        <f t="shared" si="2"/>
        <v>0.68965517241379315</v>
      </c>
      <c r="H17" s="67">
        <f t="shared" si="2"/>
        <v>0.68965517241379315</v>
      </c>
      <c r="I17" s="67">
        <f t="shared" si="2"/>
        <v>0.68965517241379315</v>
      </c>
      <c r="J17" s="67">
        <f t="shared" si="2"/>
        <v>0.68965517241379315</v>
      </c>
      <c r="K17" s="67">
        <f t="shared" si="2"/>
        <v>0.68965517241379315</v>
      </c>
      <c r="L17" s="67">
        <f t="shared" si="2"/>
        <v>0.68965517241379304</v>
      </c>
      <c r="M17" s="67">
        <f t="shared" si="2"/>
        <v>0.68965517241379304</v>
      </c>
      <c r="N17" s="67">
        <f t="shared" si="2"/>
        <v>0.68965517241379315</v>
      </c>
      <c r="O17" s="67">
        <f t="shared" si="2"/>
        <v>0.68965517241379315</v>
      </c>
      <c r="P17" s="67">
        <f t="shared" si="2"/>
        <v>0.68965517241379315</v>
      </c>
      <c r="Q17" s="67">
        <f t="shared" si="2"/>
        <v>0.68965517241379304</v>
      </c>
      <c r="R17" s="67">
        <f t="shared" si="2"/>
        <v>0.68965517241379315</v>
      </c>
      <c r="S17" s="67">
        <f t="shared" si="2"/>
        <v>0.68965517241379315</v>
      </c>
      <c r="T17" s="67">
        <f t="shared" si="2"/>
        <v>0.68965517241379315</v>
      </c>
      <c r="U17" s="67">
        <f t="shared" si="2"/>
        <v>0.68965517241379304</v>
      </c>
      <c r="V17" s="67">
        <f t="shared" si="2"/>
        <v>0.68965517241379315</v>
      </c>
      <c r="W17" s="67">
        <f t="shared" si="2"/>
        <v>0.68965517241379315</v>
      </c>
      <c r="X17" s="67">
        <f t="shared" si="2"/>
        <v>0.68965517241379304</v>
      </c>
      <c r="Y17" s="67">
        <f t="shared" si="2"/>
        <v>0.68965517241379326</v>
      </c>
      <c r="Z17" s="67">
        <f t="shared" si="2"/>
        <v>0.68965517241379315</v>
      </c>
      <c r="AA17" s="67">
        <f t="shared" si="2"/>
        <v>0.68965517241379304</v>
      </c>
      <c r="AB17" s="67">
        <f t="shared" si="2"/>
        <v>0.68965517241379304</v>
      </c>
      <c r="AC17" s="67">
        <f t="shared" si="2"/>
        <v>0.68965517241379315</v>
      </c>
      <c r="AD17" s="67">
        <f t="shared" si="2"/>
        <v>0.68965517241379315</v>
      </c>
      <c r="AE17" s="67">
        <f t="shared" si="2"/>
        <v>0.68965517241379304</v>
      </c>
      <c r="AF17" s="67">
        <f t="shared" si="2"/>
        <v>0.68965517241379304</v>
      </c>
      <c r="AG17" s="67">
        <f t="shared" si="2"/>
        <v>0.68965517241379315</v>
      </c>
      <c r="AH17" s="67">
        <f t="shared" si="2"/>
        <v>0.68965517241379315</v>
      </c>
      <c r="AI17" s="67">
        <f t="shared" si="2"/>
        <v>0.68965517241379315</v>
      </c>
      <c r="AJ17" s="67">
        <f t="shared" si="2"/>
        <v>0.68965517241379315</v>
      </c>
      <c r="AK17" s="67">
        <f t="shared" si="2"/>
        <v>0.68965517241379315</v>
      </c>
      <c r="AL17" s="67">
        <f t="shared" si="2"/>
        <v>0.68965517241379315</v>
      </c>
      <c r="AM17" s="67">
        <f t="shared" si="2"/>
        <v>0.68965517241379315</v>
      </c>
    </row>
    <row r="18" spans="2:39" x14ac:dyDescent="0.25">
      <c r="B18" s="65" t="s">
        <v>53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</row>
    <row r="19" spans="2:39" x14ac:dyDescent="0.25">
      <c r="C19" s="73" t="s">
        <v>54</v>
      </c>
      <c r="D19" s="90"/>
      <c r="E19" s="90">
        <f t="shared" ref="E19:AM19" si="3">E14/E4</f>
        <v>-0.3383119143635453</v>
      </c>
      <c r="F19" s="90">
        <f t="shared" si="3"/>
        <v>5.8231847641547851</v>
      </c>
      <c r="G19" s="90">
        <f t="shared" si="3"/>
        <v>0.77580293013356383</v>
      </c>
      <c r="H19" s="90">
        <f t="shared" si="3"/>
        <v>0.52312612699779959</v>
      </c>
      <c r="I19" s="90">
        <f t="shared" si="3"/>
        <v>0.41869848966653739</v>
      </c>
      <c r="J19" s="90">
        <f t="shared" si="3"/>
        <v>0.36190829772404426</v>
      </c>
      <c r="K19" s="90">
        <f t="shared" si="3"/>
        <v>0.32342218729068228</v>
      </c>
      <c r="L19" s="90">
        <f t="shared" si="3"/>
        <v>0.29375732199248827</v>
      </c>
      <c r="M19" s="90">
        <f t="shared" si="3"/>
        <v>0.2689123408611942</v>
      </c>
      <c r="N19" s="90">
        <f t="shared" si="3"/>
        <v>0.24690081150474757</v>
      </c>
      <c r="O19" s="90">
        <f t="shared" si="3"/>
        <v>0.24531997782574669</v>
      </c>
      <c r="P19" s="90">
        <f t="shared" si="3"/>
        <v>0.24404094904076531</v>
      </c>
      <c r="Q19" s="90">
        <f t="shared" si="3"/>
        <v>0.24312305477418877</v>
      </c>
      <c r="R19" s="90">
        <f t="shared" si="3"/>
        <v>0.24262973718622957</v>
      </c>
      <c r="S19" s="90">
        <f t="shared" si="3"/>
        <v>0.24262973718622965</v>
      </c>
      <c r="T19" s="90">
        <f t="shared" si="3"/>
        <v>0.24262973718622954</v>
      </c>
      <c r="U19" s="90">
        <f t="shared" si="3"/>
        <v>0.2426297371862296</v>
      </c>
      <c r="V19" s="90">
        <f t="shared" si="3"/>
        <v>0.24262973718622965</v>
      </c>
      <c r="W19" s="90">
        <f t="shared" si="3"/>
        <v>0.24262973718622965</v>
      </c>
      <c r="X19" s="90">
        <f t="shared" si="3"/>
        <v>0.18714390357442071</v>
      </c>
      <c r="Y19" s="90">
        <f t="shared" si="3"/>
        <v>0.17324069238606257</v>
      </c>
      <c r="Z19" s="90">
        <f t="shared" si="3"/>
        <v>0.15881695444867555</v>
      </c>
      <c r="AA19" s="90">
        <f t="shared" si="3"/>
        <v>0.1438438523931016</v>
      </c>
      <c r="AB19" s="90">
        <f t="shared" si="3"/>
        <v>0.12829038630370274</v>
      </c>
      <c r="AC19" s="90">
        <f t="shared" si="3"/>
        <v>0.11212318712915778</v>
      </c>
      <c r="AD19" s="90">
        <f t="shared" si="3"/>
        <v>9.530628594795712E-2</v>
      </c>
      <c r="AE19" s="90">
        <f t="shared" si="3"/>
        <v>7.7800855730834922E-2</v>
      </c>
      <c r="AF19" s="90">
        <f t="shared" si="3"/>
        <v>5.9564921697907329E-2</v>
      </c>
      <c r="AG19" s="90">
        <f t="shared" si="3"/>
        <v>4.0553035722439588E-2</v>
      </c>
      <c r="AH19" s="90">
        <f t="shared" si="3"/>
        <v>0.83235707591377694</v>
      </c>
      <c r="AI19" s="90">
        <f t="shared" si="3"/>
        <v>0.83235707591377694</v>
      </c>
      <c r="AJ19" s="90">
        <f t="shared" si="3"/>
        <v>0.83235707591377694</v>
      </c>
      <c r="AK19" s="90">
        <f t="shared" si="3"/>
        <v>0.83235707591377694</v>
      </c>
      <c r="AL19" s="90">
        <f t="shared" si="3"/>
        <v>0.83235707591377694</v>
      </c>
      <c r="AM19" s="91">
        <f t="shared" si="3"/>
        <v>0.83235707591377694</v>
      </c>
    </row>
    <row r="20" spans="2:39" x14ac:dyDescent="0.25">
      <c r="C20" s="76" t="s">
        <v>55</v>
      </c>
      <c r="D20" s="83"/>
      <c r="E20" s="83">
        <f t="shared" ref="E20:AM20" si="4">E15/E5</f>
        <v>-0.19888519137386404</v>
      </c>
      <c r="F20" s="83">
        <f t="shared" si="4"/>
        <v>-2.0282487148232473</v>
      </c>
      <c r="G20" s="83">
        <f t="shared" si="4"/>
        <v>0.88731889723304169</v>
      </c>
      <c r="H20" s="83">
        <f t="shared" si="4"/>
        <v>0.49266974560591542</v>
      </c>
      <c r="I20" s="83">
        <f t="shared" si="4"/>
        <v>0.36750225382177609</v>
      </c>
      <c r="J20" s="83">
        <f t="shared" si="4"/>
        <v>0.30632571918998541</v>
      </c>
      <c r="K20" s="83">
        <f t="shared" si="4"/>
        <v>0.2672893991441625</v>
      </c>
      <c r="L20" s="83">
        <f t="shared" si="4"/>
        <v>0.23843549912834411</v>
      </c>
      <c r="M20" s="83">
        <f t="shared" si="4"/>
        <v>0.2150514103961465</v>
      </c>
      <c r="N20" s="83">
        <f t="shared" si="4"/>
        <v>0.19490278973124481</v>
      </c>
      <c r="O20" s="83">
        <f t="shared" si="4"/>
        <v>0.19347572626220769</v>
      </c>
      <c r="P20" s="83">
        <f t="shared" si="4"/>
        <v>0.19232304162979336</v>
      </c>
      <c r="Q20" s="83">
        <f t="shared" si="4"/>
        <v>0.19149688035825904</v>
      </c>
      <c r="R20" s="83">
        <f t="shared" si="4"/>
        <v>0.19105323032500801</v>
      </c>
      <c r="S20" s="83">
        <f t="shared" si="4"/>
        <v>0.19105323032500801</v>
      </c>
      <c r="T20" s="83">
        <f t="shared" si="4"/>
        <v>0.19105323032500798</v>
      </c>
      <c r="U20" s="83">
        <f t="shared" si="4"/>
        <v>0.19105323032500801</v>
      </c>
      <c r="V20" s="83">
        <f t="shared" si="4"/>
        <v>0.19105323032500804</v>
      </c>
      <c r="W20" s="83">
        <f t="shared" si="4"/>
        <v>0.19105323032500807</v>
      </c>
      <c r="X20" s="83">
        <f t="shared" si="4"/>
        <v>0.14273464670703398</v>
      </c>
      <c r="Y20" s="83">
        <f t="shared" si="4"/>
        <v>0.13109910374190176</v>
      </c>
      <c r="Z20" s="83">
        <f t="shared" si="4"/>
        <v>0.11921840258012441</v>
      </c>
      <c r="AA20" s="83">
        <f t="shared" si="4"/>
        <v>0.10708547805776762</v>
      </c>
      <c r="AB20" s="83">
        <f t="shared" si="4"/>
        <v>9.4692998301564718E-2</v>
      </c>
      <c r="AC20" s="83">
        <f t="shared" si="4"/>
        <v>8.2033352060040546E-2</v>
      </c>
      <c r="AD20" s="83">
        <f t="shared" si="4"/>
        <v>6.909863530493425E-2</v>
      </c>
      <c r="AE20" s="83">
        <f t="shared" si="4"/>
        <v>5.5880637053393981E-2</v>
      </c>
      <c r="AF20" s="83">
        <f t="shared" si="4"/>
        <v>4.2370824357535142E-2</v>
      </c>
      <c r="AG20" s="83">
        <f t="shared" si="4"/>
        <v>2.8560326403730376E-2</v>
      </c>
      <c r="AH20" s="83">
        <f t="shared" si="4"/>
        <v>1</v>
      </c>
      <c r="AI20" s="83">
        <f t="shared" si="4"/>
        <v>1</v>
      </c>
      <c r="AJ20" s="83">
        <f t="shared" si="4"/>
        <v>1</v>
      </c>
      <c r="AK20" s="83">
        <f t="shared" si="4"/>
        <v>1</v>
      </c>
      <c r="AL20" s="83">
        <f t="shared" si="4"/>
        <v>1</v>
      </c>
      <c r="AM20" s="92">
        <f t="shared" si="4"/>
        <v>1</v>
      </c>
    </row>
    <row r="21" spans="2:39" x14ac:dyDescent="0.25">
      <c r="C21" s="79" t="s">
        <v>56</v>
      </c>
      <c r="D21" s="93"/>
      <c r="E21" s="93">
        <f t="shared" ref="E21:W21" si="5">E16/E6</f>
        <v>0</v>
      </c>
      <c r="F21" s="93">
        <f t="shared" si="5"/>
        <v>0</v>
      </c>
      <c r="G21" s="93">
        <f t="shared" si="5"/>
        <v>0</v>
      </c>
      <c r="H21" s="93">
        <f t="shared" si="5"/>
        <v>0</v>
      </c>
      <c r="I21" s="93">
        <f t="shared" si="5"/>
        <v>0</v>
      </c>
      <c r="J21" s="93">
        <f t="shared" si="5"/>
        <v>0</v>
      </c>
      <c r="K21" s="93">
        <f t="shared" si="5"/>
        <v>0</v>
      </c>
      <c r="L21" s="93">
        <f t="shared" si="5"/>
        <v>0</v>
      </c>
      <c r="M21" s="93">
        <f t="shared" si="5"/>
        <v>0</v>
      </c>
      <c r="N21" s="93">
        <f t="shared" si="5"/>
        <v>0</v>
      </c>
      <c r="O21" s="93">
        <f t="shared" si="5"/>
        <v>0</v>
      </c>
      <c r="P21" s="93">
        <f t="shared" si="5"/>
        <v>0</v>
      </c>
      <c r="Q21" s="93">
        <f t="shared" si="5"/>
        <v>0</v>
      </c>
      <c r="R21" s="93">
        <f t="shared" si="5"/>
        <v>0</v>
      </c>
      <c r="S21" s="93">
        <f t="shared" si="5"/>
        <v>0</v>
      </c>
      <c r="T21" s="93">
        <f t="shared" si="5"/>
        <v>0</v>
      </c>
      <c r="U21" s="93">
        <f t="shared" si="5"/>
        <v>0</v>
      </c>
      <c r="V21" s="93">
        <f t="shared" si="5"/>
        <v>0</v>
      </c>
      <c r="W21" s="93">
        <f t="shared" si="5"/>
        <v>0</v>
      </c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4"/>
    </row>
    <row r="22" spans="2:39" x14ac:dyDescent="0.25"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</row>
    <row r="23" spans="2:39" x14ac:dyDescent="0.25">
      <c r="D23" s="89" t="s">
        <v>106</v>
      </c>
      <c r="E23" s="66"/>
      <c r="F23" s="66"/>
      <c r="G23" s="66"/>
      <c r="H23" s="66"/>
      <c r="I23" s="66"/>
      <c r="J23" s="66"/>
      <c r="K23" s="66"/>
      <c r="L23" s="89"/>
      <c r="M23" s="66"/>
      <c r="N23" s="66"/>
      <c r="O23" s="66"/>
      <c r="P23" s="66"/>
      <c r="Q23" s="66"/>
      <c r="R23" s="66"/>
      <c r="S23" s="66"/>
      <c r="T23" s="89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</row>
    <row r="24" spans="2:39" x14ac:dyDescent="0.25"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</row>
    <row r="25" spans="2:39" x14ac:dyDescent="0.25"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</row>
    <row r="26" spans="2:39" x14ac:dyDescent="0.25"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</row>
    <row r="27" spans="2:39" x14ac:dyDescent="0.25"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</row>
    <row r="28" spans="2:39" x14ac:dyDescent="0.25"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</row>
    <row r="29" spans="2:39" x14ac:dyDescent="0.25"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</row>
    <row r="30" spans="2:39" x14ac:dyDescent="0.25"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</row>
    <row r="31" spans="2:39" x14ac:dyDescent="0.2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</row>
    <row r="32" spans="2:39" x14ac:dyDescent="0.25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</row>
    <row r="33" spans="4:33" x14ac:dyDescent="0.25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</row>
    <row r="34" spans="4:33" x14ac:dyDescent="0.25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</row>
    <row r="35" spans="4:33" x14ac:dyDescent="0.25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</row>
    <row r="36" spans="4:33" x14ac:dyDescent="0.25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</row>
    <row r="37" spans="4:33" x14ac:dyDescent="0.25"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</row>
    <row r="38" spans="4:33" x14ac:dyDescent="0.25"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</row>
    <row r="39" spans="4:33" x14ac:dyDescent="0.25"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</row>
    <row r="40" spans="4:33" x14ac:dyDescent="0.25"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</row>
    <row r="41" spans="4:33" x14ac:dyDescent="0.25"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</row>
    <row r="42" spans="4:33" x14ac:dyDescent="0.25"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</row>
    <row r="43" spans="4:33" x14ac:dyDescent="0.25"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</row>
    <row r="44" spans="4:33" x14ac:dyDescent="0.25"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</row>
    <row r="45" spans="4:33" x14ac:dyDescent="0.25"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</row>
    <row r="46" spans="4:33" x14ac:dyDescent="0.25"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</row>
    <row r="47" spans="4:33" x14ac:dyDescent="0.25"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</row>
    <row r="48" spans="4:33" x14ac:dyDescent="0.25"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</row>
    <row r="49" spans="4:33" x14ac:dyDescent="0.25"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</row>
    <row r="50" spans="4:33" x14ac:dyDescent="0.25"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</row>
    <row r="51" spans="4:33" x14ac:dyDescent="0.25"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</row>
    <row r="52" spans="4:33" x14ac:dyDescent="0.25"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</row>
    <row r="53" spans="4:33" x14ac:dyDescent="0.25"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</row>
    <row r="54" spans="4:33" x14ac:dyDescent="0.25"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</row>
    <row r="55" spans="4:33" x14ac:dyDescent="0.25"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</row>
    <row r="56" spans="4:33" x14ac:dyDescent="0.25"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</row>
    <row r="57" spans="4:33" x14ac:dyDescent="0.25"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</row>
    <row r="58" spans="4:33" x14ac:dyDescent="0.25"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</row>
    <row r="59" spans="4:33" x14ac:dyDescent="0.25"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</row>
    <row r="60" spans="4:33" x14ac:dyDescent="0.25"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83248-3D08-4964-9865-F5ACA3FCF590}">
  <dimension ref="A1:AM84"/>
  <sheetViews>
    <sheetView workbookViewId="0"/>
  </sheetViews>
  <sheetFormatPr defaultRowHeight="13.2" x14ac:dyDescent="0.25"/>
  <cols>
    <col min="1" max="1" width="1.77734375" style="1" customWidth="1"/>
    <col min="2" max="2" width="1.77734375" style="65" customWidth="1"/>
    <col min="3" max="3" width="18.6640625" style="1" bestFit="1" customWidth="1"/>
    <col min="4" max="4" width="7.77734375" style="1" customWidth="1"/>
    <col min="5" max="5" width="8.88671875" style="1" bestFit="1" customWidth="1"/>
    <col min="6" max="33" width="7.77734375" style="1" customWidth="1"/>
    <col min="34" max="34" width="8.88671875" style="1"/>
    <col min="35" max="35" width="6.33203125" style="1" bestFit="1" customWidth="1"/>
    <col min="36" max="16384" width="8.88671875" style="1"/>
  </cols>
  <sheetData>
    <row r="1" spans="1:39" x14ac:dyDescent="0.25">
      <c r="A1" s="64" t="s">
        <v>115</v>
      </c>
    </row>
    <row r="3" spans="1:39" x14ac:dyDescent="0.25">
      <c r="B3" s="65" t="s">
        <v>49</v>
      </c>
      <c r="D3" s="69">
        <v>2023</v>
      </c>
      <c r="E3" s="69">
        <v>2024</v>
      </c>
      <c r="F3" s="69">
        <v>2025</v>
      </c>
      <c r="G3" s="69">
        <v>2026</v>
      </c>
      <c r="H3" s="69">
        <v>2027</v>
      </c>
      <c r="I3" s="69">
        <v>2028</v>
      </c>
      <c r="J3" s="69">
        <v>2029</v>
      </c>
      <c r="K3" s="69">
        <v>2030</v>
      </c>
      <c r="L3" s="69">
        <v>2031</v>
      </c>
      <c r="M3" s="69">
        <v>2032</v>
      </c>
      <c r="N3" s="69">
        <v>2033</v>
      </c>
      <c r="O3" s="69">
        <v>2034</v>
      </c>
      <c r="P3" s="69">
        <v>2035</v>
      </c>
      <c r="Q3" s="69">
        <v>2036</v>
      </c>
      <c r="R3" s="69">
        <v>2037</v>
      </c>
      <c r="S3" s="69">
        <v>2038</v>
      </c>
      <c r="T3" s="69">
        <v>2039</v>
      </c>
      <c r="U3" s="69">
        <v>2040</v>
      </c>
      <c r="V3" s="69">
        <v>2041</v>
      </c>
      <c r="W3" s="69">
        <v>2042</v>
      </c>
      <c r="X3" s="69">
        <v>2043</v>
      </c>
      <c r="Y3" s="69">
        <v>2044</v>
      </c>
      <c r="Z3" s="69">
        <v>2045</v>
      </c>
      <c r="AA3" s="69">
        <v>2046</v>
      </c>
      <c r="AB3" s="69">
        <v>2047</v>
      </c>
      <c r="AC3" s="69">
        <v>2048</v>
      </c>
      <c r="AD3" s="69">
        <v>2049</v>
      </c>
      <c r="AE3" s="69">
        <v>2050</v>
      </c>
      <c r="AF3" s="69">
        <v>2051</v>
      </c>
      <c r="AG3" s="69">
        <v>2052</v>
      </c>
      <c r="AH3" s="69">
        <v>2053</v>
      </c>
      <c r="AI3" s="69">
        <v>2054</v>
      </c>
      <c r="AJ3" s="69">
        <v>2055</v>
      </c>
      <c r="AK3" s="69">
        <v>2056</v>
      </c>
      <c r="AL3" s="69">
        <v>2057</v>
      </c>
      <c r="AM3" s="69">
        <v>2058</v>
      </c>
    </row>
    <row r="4" spans="1:39" x14ac:dyDescent="0.25">
      <c r="C4" s="73" t="s">
        <v>70</v>
      </c>
      <c r="D4" s="74">
        <f>'Am20-10yr-2X$'!F$56</f>
        <v>-102.58204081632651</v>
      </c>
      <c r="E4" s="74">
        <f>'Am20-10yr-2X$'!G$56</f>
        <v>-48.777945142857142</v>
      </c>
      <c r="F4" s="74">
        <f>'Am20-10yr-2X$'!H$56</f>
        <v>5.5150781746938833</v>
      </c>
      <c r="G4" s="74">
        <f>'Am20-10yr-2X$'!I$56</f>
        <v>60.324777293561894</v>
      </c>
      <c r="H4" s="74">
        <f>'Am20-10yr-2X$'!J$56</f>
        <v>115.68035504725334</v>
      </c>
      <c r="I4" s="74">
        <f>'Am20-10yr-2X$'!K$56</f>
        <v>174.87044530853876</v>
      </c>
      <c r="J4" s="74">
        <f>'Am20-10yr-2X$'!L$56</f>
        <v>233.03848535771431</v>
      </c>
      <c r="K4" s="74">
        <f>'Am20-10yr-2X$'!M$56</f>
        <v>290.16403419053773</v>
      </c>
      <c r="L4" s="74">
        <f>'Am20-10yr-2X$'!N$56</f>
        <v>346.22624198268198</v>
      </c>
      <c r="M4" s="74">
        <f>'Am20-10yr-2X$'!O$56</f>
        <v>401.20384191333329</v>
      </c>
      <c r="N4" s="74">
        <f>'Am20-10yr-2X$'!P$56</f>
        <v>455.07514182526216</v>
      </c>
      <c r="O4" s="74">
        <f>'Am20-10yr-2X$'!Q$56</f>
        <v>469.10781163646124</v>
      </c>
      <c r="P4" s="74">
        <f>'Am20-10yr-2X$'!R$56</f>
        <v>482.18643606736498</v>
      </c>
      <c r="Q4" s="74">
        <f>'Am20-10yr-2X$'!S$56</f>
        <v>494.29316410751039</v>
      </c>
      <c r="R4" s="74">
        <f>'Am20-10yr-2X$'!T$56</f>
        <v>505.40984905237491</v>
      </c>
      <c r="S4" s="74">
        <f>'Am20-10yr-2X$'!U$56</f>
        <v>515.51804603342237</v>
      </c>
      <c r="T4" s="74">
        <f>'Am20-10yr-2X$'!V$56</f>
        <v>525.82840695409095</v>
      </c>
      <c r="U4" s="74">
        <f>'Am20-10yr-2X$'!W$56</f>
        <v>536.34497509317271</v>
      </c>
      <c r="V4" s="74">
        <f>'Am20-10yr-2X$'!X$56</f>
        <v>547.07187459503609</v>
      </c>
      <c r="W4" s="74">
        <f>'Am20-10yr-2X$'!Y$56</f>
        <v>558.01331208693671</v>
      </c>
      <c r="X4" s="74">
        <f>'Am20-10yr-2X$'!Z$56</f>
        <v>737.92644636332193</v>
      </c>
      <c r="Y4" s="74">
        <f>'Am20-10yr-2X$'!AA$56</f>
        <v>656.39013116708998</v>
      </c>
      <c r="Z4" s="74">
        <f>'Am20-10yr-2X$'!AB$56</f>
        <v>576.48454132325878</v>
      </c>
      <c r="AA4" s="74">
        <f>'Am20-10yr-2X$'!AC$56</f>
        <v>498.24229133887627</v>
      </c>
      <c r="AB4" s="74">
        <f>'Am20-10yr-2X$'!AD$56</f>
        <v>421.6966480111318</v>
      </c>
      <c r="AC4" s="74">
        <f>'Am20-10yr-2X$'!AE$56</f>
        <v>346.88154347315771</v>
      </c>
      <c r="AD4" s="74">
        <f>'Am20-10yr-2X$'!AF$56</f>
        <v>273.83158850074972</v>
      </c>
      <c r="AE4" s="74">
        <f>'Am20-10yr-2X$'!AG$56</f>
        <v>202.58208608521892</v>
      </c>
      <c r="AF4" s="74">
        <f>'Am20-10yr-2X$'!AH$56</f>
        <v>133.16904527770296</v>
      </c>
      <c r="AG4" s="74">
        <f>'Am20-10yr-2X$'!AI$56</f>
        <v>65.629195310362178</v>
      </c>
      <c r="AH4" s="74">
        <f>'Am20-10yr-2X$'!AJ$56</f>
        <v>4.9511777897536448E-15</v>
      </c>
      <c r="AI4" s="74">
        <f>'Am20-10yr-2X$'!AK$56</f>
        <v>4.9511777897536448E-15</v>
      </c>
      <c r="AJ4" s="74">
        <f>'Am20-10yr-2X$'!AL$56</f>
        <v>4.9511777897536448E-15</v>
      </c>
      <c r="AK4" s="74">
        <f>'Am20-10yr-2X$'!AM$56</f>
        <v>4.9511777897536448E-15</v>
      </c>
      <c r="AL4" s="74">
        <f>'Am20-10yr-2X$'!AN$56</f>
        <v>4.9511777897536448E-15</v>
      </c>
      <c r="AM4" s="75">
        <f>'Am20-10yr-2X$'!AO$56</f>
        <v>4.9511777897536448E-15</v>
      </c>
    </row>
    <row r="5" spans="1:39" x14ac:dyDescent="0.25">
      <c r="C5" s="76" t="s">
        <v>71</v>
      </c>
      <c r="D5" s="77">
        <f>'Am20-10yr-1.2X$10'!F$56</f>
        <v>-61.549224489795904</v>
      </c>
      <c r="E5" s="77">
        <f>'Am20-10yr-1.2X$10'!G$56</f>
        <v>-29.266767085714296</v>
      </c>
      <c r="F5" s="77">
        <f>'Am20-10yr-1.2X$10'!H$56</f>
        <v>3.3090469048163342</v>
      </c>
      <c r="G5" s="77">
        <f>'Am20-10yr-1.2X$10'!I$56</f>
        <v>36.194866376137135</v>
      </c>
      <c r="H5" s="77">
        <f>'Am20-10yr-1.2X$10'!J$56</f>
        <v>69.408213028352009</v>
      </c>
      <c r="I5" s="77">
        <f>'Am20-10yr-1.2X$10'!K$56</f>
        <v>104.92226718512327</v>
      </c>
      <c r="J5" s="77">
        <f>'Am20-10yr-1.2X$10'!L$56</f>
        <v>139.82309121462856</v>
      </c>
      <c r="K5" s="77">
        <f>'Am20-10yr-1.2X$10'!M$56</f>
        <v>174.09842051432261</v>
      </c>
      <c r="L5" s="77">
        <f>'Am20-10yr-1.2X$10'!N$56</f>
        <v>207.73574518960913</v>
      </c>
      <c r="M5" s="77">
        <f>'Am20-10yr-1.2X$10'!O$56</f>
        <v>240.72230514799998</v>
      </c>
      <c r="N5" s="77">
        <f>'Am20-10yr-1.2X$10'!P$56</f>
        <v>273.04508509515728</v>
      </c>
      <c r="O5" s="77">
        <f>'Am20-10yr-1.2X$10'!Q$56</f>
        <v>281.46468698187681</v>
      </c>
      <c r="P5" s="77">
        <f>'Am20-10yr-1.2X$10'!R$56</f>
        <v>289.31186164041901</v>
      </c>
      <c r="Q5" s="77">
        <f>'Am20-10yr-1.2X$10'!S$56</f>
        <v>296.57589846450628</v>
      </c>
      <c r="R5" s="77">
        <f>'Am20-10yr-1.2X$10'!T$56</f>
        <v>303.24590943142493</v>
      </c>
      <c r="S5" s="77">
        <f>'Am20-10yr-1.2X$10'!U$56</f>
        <v>309.31082762005349</v>
      </c>
      <c r="T5" s="77">
        <f>'Am20-10yr-1.2X$10'!V$56</f>
        <v>315.49704417245454</v>
      </c>
      <c r="U5" s="77">
        <f>'Am20-10yr-1.2X$10'!W$56</f>
        <v>321.80698505590368</v>
      </c>
      <c r="V5" s="77">
        <f>'Am20-10yr-1.2X$10'!X$56</f>
        <v>328.2431247570218</v>
      </c>
      <c r="W5" s="77">
        <f>'Am20-10yr-1.2X$10'!Y$56</f>
        <v>334.80798725216215</v>
      </c>
      <c r="X5" s="77">
        <f>'Am20-10yr-1.2X$10'!Z$56</f>
        <v>442.75586781799331</v>
      </c>
      <c r="Y5" s="77">
        <f>'Am20-10yr-1.2X$10'!AA$56</f>
        <v>393.83407870025417</v>
      </c>
      <c r="Z5" s="77">
        <f>'Am20-10yr-1.2X$10'!AB$56</f>
        <v>345.89072479395531</v>
      </c>
      <c r="AA5" s="77">
        <f>'Am20-10yr-1.2X$10'!AC$56</f>
        <v>298.94537480332593</v>
      </c>
      <c r="AB5" s="77">
        <f>'Am20-10yr-1.2X$10'!AD$56</f>
        <v>253.01798880667911</v>
      </c>
      <c r="AC5" s="77">
        <f>'Am20-10yr-1.2X$10'!AE$56</f>
        <v>208.12892608389473</v>
      </c>
      <c r="AD5" s="77">
        <f>'Am20-10yr-1.2X$10'!AF$56</f>
        <v>164.29895310044986</v>
      </c>
      <c r="AE5" s="77">
        <f>'Am20-10yr-1.2X$10'!AG$56</f>
        <v>121.54925165113139</v>
      </c>
      <c r="AF5" s="77">
        <f>'Am20-10yr-1.2X$10'!AH$56</f>
        <v>79.901427166621843</v>
      </c>
      <c r="AG5" s="77">
        <f>'Am20-10yr-1.2X$10'!AI$56</f>
        <v>39.377517186217375</v>
      </c>
      <c r="AH5" s="77">
        <f>'Am20-10yr-1.2X$10'!AJ$56</f>
        <v>6.8821371277575657E-14</v>
      </c>
      <c r="AI5" s="77">
        <f>'Am20-10yr-1.2X$10'!AK$56</f>
        <v>6.8821371277575657E-14</v>
      </c>
      <c r="AJ5" s="77">
        <f>'Am20-10yr-1.2X$10'!AL$56</f>
        <v>6.8821371277575657E-14</v>
      </c>
      <c r="AK5" s="77">
        <f>'Am20-10yr-1.2X$10'!AM$56</f>
        <v>6.8821371277575657E-14</v>
      </c>
      <c r="AL5" s="77">
        <f>'Am20-10yr-1.2X$10'!AN$56</f>
        <v>6.8821371277575657E-14</v>
      </c>
      <c r="AM5" s="78">
        <f>'Am20-10yr-1.2X$10'!AO$56</f>
        <v>6.8821371277575657E-14</v>
      </c>
    </row>
    <row r="6" spans="1:39" x14ac:dyDescent="0.25">
      <c r="C6" s="76" t="s">
        <v>72</v>
      </c>
      <c r="D6" s="77">
        <f>'Am20-10yr-1.2X$5'!F$56</f>
        <v>-61.549224489795904</v>
      </c>
      <c r="E6" s="77">
        <f>'Am20-10yr-1.2X$5'!G$56</f>
        <v>-6.0406446367347115</v>
      </c>
      <c r="F6" s="77">
        <f>'Am20-10yr-1.2X$5'!H$56</f>
        <v>49.643122307265308</v>
      </c>
      <c r="G6" s="77">
        <f>'Am20-10yr-1.2X$5'!I$56</f>
        <v>105.51562390834935</v>
      </c>
      <c r="H6" s="77">
        <f>'Am20-10yr-1.2X$5'!J$56</f>
        <v>161.59118171617172</v>
      </c>
      <c r="I6" s="77">
        <f>'Am20-10yr-1.2X$5'!K$56</f>
        <v>219.83967303888977</v>
      </c>
      <c r="J6" s="77">
        <f>'Am20-10yr-1.2X$5'!L$56</f>
        <v>230.15386686930023</v>
      </c>
      <c r="K6" s="77">
        <f>'Am20-10yr-1.2X$5'!M$56</f>
        <v>239.19270604449574</v>
      </c>
      <c r="L6" s="77">
        <f>'Am20-10yr-1.2X$5'!N$56</f>
        <v>246.93215934794335</v>
      </c>
      <c r="M6" s="77">
        <f>'Am20-10yr-1.2X$5'!O$56</f>
        <v>253.34778853015919</v>
      </c>
      <c r="N6" s="77">
        <f>'Am20-10yr-1.2X$5'!P$56</f>
        <v>258.41474430076238</v>
      </c>
      <c r="O6" s="77">
        <f>'Am20-10yr-1.2X$5'!Q$56</f>
        <v>263.58303918677757</v>
      </c>
      <c r="P6" s="77">
        <f>'Am20-10yr-1.2X$5'!R$56</f>
        <v>268.8546999705132</v>
      </c>
      <c r="Q6" s="77">
        <f>'Am20-10yr-1.2X$5'!S$56</f>
        <v>274.23179396992356</v>
      </c>
      <c r="R6" s="77">
        <f>'Am20-10yr-1.2X$5'!T$56</f>
        <v>279.71642984932197</v>
      </c>
      <c r="S6" s="77">
        <f>'Am20-10yr-1.2X$5'!U$56</f>
        <v>285.31075844630845</v>
      </c>
      <c r="T6" s="77">
        <f>'Am20-10yr-1.2X$5'!V$56</f>
        <v>291.01697361523463</v>
      </c>
      <c r="U6" s="77">
        <f>'Am20-10yr-1.2X$5'!W$56</f>
        <v>296.83731308753931</v>
      </c>
      <c r="V6" s="77">
        <f>'Am20-10yr-1.2X$5'!X$56</f>
        <v>302.7740593492901</v>
      </c>
      <c r="W6" s="77">
        <f>'Am20-10yr-1.2X$5'!Y$56</f>
        <v>308.82954053627583</v>
      </c>
      <c r="X6" s="77">
        <f>'Am20-10yr-1.2X$5'!Z$56</f>
        <v>416.25785216778928</v>
      </c>
      <c r="Y6" s="77">
        <f>'Am20-10yr-1.2X$5'!AA$56</f>
        <v>328.59790620089962</v>
      </c>
      <c r="Z6" s="77">
        <f>'Am20-10yr-1.2X$5'!AB$56</f>
        <v>243.09850330226266</v>
      </c>
      <c r="AA6" s="77">
        <f>'Am20-10yr-1.2X$5'!AC$56</f>
        <v>159.80285433324354</v>
      </c>
      <c r="AB6" s="77">
        <f>'Am20-10yr-1.2X$5'!AD$56</f>
        <v>78.755034372434594</v>
      </c>
      <c r="AC6" s="77">
        <f>'Am20-10yr-1.2X$5'!AE$56</f>
        <v>-4.9511777897536448E-15</v>
      </c>
      <c r="AD6" s="77">
        <f>'Am20-10yr-1.2X$5'!AF$56</f>
        <v>-4.9511777897536448E-15</v>
      </c>
      <c r="AE6" s="77">
        <f>'Am20-10yr-1.2X$5'!AG$56</f>
        <v>-4.9511777897536448E-15</v>
      </c>
      <c r="AF6" s="77">
        <f>'Am20-10yr-1.2X$5'!AH$56</f>
        <v>-4.9511777897536448E-15</v>
      </c>
      <c r="AG6" s="77">
        <f>'Am20-10yr-1.2X$5'!AI$56</f>
        <v>-4.9511777897536448E-15</v>
      </c>
      <c r="AH6" s="77">
        <f>'Am20-10yr-1.2X$5'!AJ$56</f>
        <v>-4.9511777897536448E-15</v>
      </c>
      <c r="AI6" s="77">
        <f>'Am20-10yr-1.2X$5'!AK$56</f>
        <v>-4.9511777897536448E-15</v>
      </c>
      <c r="AJ6" s="77">
        <f>'Am20-10yr-1.2X$5'!AL$56</f>
        <v>-4.9511777897536448E-15</v>
      </c>
      <c r="AK6" s="77">
        <f>'Am20-10yr-1.2X$5'!AM$56</f>
        <v>-4.9511777897536448E-15</v>
      </c>
      <c r="AL6" s="77">
        <f>'Am20-10yr-1.2X$5'!AN$56</f>
        <v>-4.9511777897536448E-15</v>
      </c>
      <c r="AM6" s="78">
        <f>'Am20-10yr-1.2X$5'!AO$56</f>
        <v>-4.9511777897536448E-15</v>
      </c>
    </row>
    <row r="7" spans="1:39" x14ac:dyDescent="0.25">
      <c r="C7" s="76" t="s">
        <v>73</v>
      </c>
      <c r="D7" s="77">
        <f>'Am20-10yr-1.2X$16'!F$56</f>
        <v>-61.549224489795904</v>
      </c>
      <c r="E7" s="77">
        <f>'Am20-10yr-1.2X$16'!G$56</f>
        <v>-37.97656300408164</v>
      </c>
      <c r="F7" s="77">
        <f>'Am20-10yr-1.2X$16'!H$56</f>
        <v>-14.066231371102035</v>
      </c>
      <c r="G7" s="77">
        <f>'Am20-10yr-1.2X$16'!I$56</f>
        <v>10.199582301557555</v>
      </c>
      <c r="H7" s="77">
        <f>'Am20-10yr-1.2X$16'!J$56</f>
        <v>34.839599770419603</v>
      </c>
      <c r="I7" s="77">
        <f>'Am20-10yr-1.2X$16'!K$56</f>
        <v>61.828239989960828</v>
      </c>
      <c r="J7" s="77">
        <f>'Am20-10yr-1.2X$16'!L$56</f>
        <v>88.529458507392036</v>
      </c>
      <c r="K7" s="77">
        <f>'Am20-10yr-1.2X$16'!M$56</f>
        <v>114.93750688867095</v>
      </c>
      <c r="L7" s="77">
        <f>'Am20-10yr-1.2X$16'!N$56</f>
        <v>141.04652173107462</v>
      </c>
      <c r="M7" s="77">
        <f>'Am20-10yr-1.2X$16'!O$56</f>
        <v>166.85052236382543</v>
      </c>
      <c r="N7" s="77">
        <f>'Am20-10yr-1.2X$16'!P$56</f>
        <v>192.34340850273048</v>
      </c>
      <c r="O7" s="77">
        <f>'Am20-10yr-1.2X$16'!Q$56</f>
        <v>217.51895785791274</v>
      </c>
      <c r="P7" s="77">
        <f>'Am20-10yr-1.2X$16'!R$56</f>
        <v>242.37082369369776</v>
      </c>
      <c r="Q7" s="77">
        <f>'Am20-10yr-1.2X$16'!S$56</f>
        <v>266.89253233969765</v>
      </c>
      <c r="R7" s="77">
        <f>'Am20-10yr-1.2X$16'!T$56</f>
        <v>291.07748065211661</v>
      </c>
      <c r="S7" s="77">
        <f>'Am20-10yr-1.2X$16'!U$56</f>
        <v>314.91893342428307</v>
      </c>
      <c r="T7" s="77">
        <f>'Am20-10yr-1.2X$16'!V$56</f>
        <v>338.4100207453921</v>
      </c>
      <c r="U7" s="77">
        <f>'Am20-10yr-1.2X$16'!W$56</f>
        <v>347.02740877581016</v>
      </c>
      <c r="V7" s="77">
        <f>'Am20-10yr-1.2X$16'!X$56</f>
        <v>355.35413252564177</v>
      </c>
      <c r="W7" s="77">
        <f>'Am20-10yr-1.2X$16'!Y$56</f>
        <v>363.38483992070388</v>
      </c>
      <c r="X7" s="77">
        <f>'Am20-10yr-1.2X$16'!Z$56</f>
        <v>472.36581566342369</v>
      </c>
      <c r="Y7" s="77">
        <f>'Am20-10yr-1.2X$16'!AA$56</f>
        <v>438.36429920364793</v>
      </c>
      <c r="Z7" s="77">
        <f>'Am20-10yr-1.2X$16'!AB$56</f>
        <v>404.90579678579877</v>
      </c>
      <c r="AA7" s="77">
        <f>'Am20-10yr-1.2X$16'!AC$56</f>
        <v>372.00116869071462</v>
      </c>
      <c r="AB7" s="77">
        <f>'Am20-10yr-1.2X$16'!AD$56</f>
        <v>339.66149240485089</v>
      </c>
      <c r="AC7" s="77">
        <f>'Am20-10yr-1.2X$16'!AE$56</f>
        <v>307.89806696439189</v>
      </c>
      <c r="AD7" s="77">
        <f>'Am20-10yr-1.2X$16'!AF$56</f>
        <v>276.72241738624575</v>
      </c>
      <c r="AE7" s="77">
        <f>'Am20-10yr-1.2X$16'!AG$56</f>
        <v>246.14629918765874</v>
      </c>
      <c r="AF7" s="77">
        <f>'Am20-10yr-1.2X$16'!AH$56</f>
        <v>216.18170299622201</v>
      </c>
      <c r="AG7" s="77">
        <f>'Am20-10yr-1.2X$16'!AI$56</f>
        <v>186.84085925207859</v>
      </c>
      <c r="AH7" s="77">
        <f>'Am20-10yr-1.2X$16'!AJ$56</f>
        <v>158.13624300417436</v>
      </c>
      <c r="AI7" s="77">
        <f>'Am20-10yr-1.2X$16'!AK$56</f>
        <v>130.0805788024341</v>
      </c>
      <c r="AJ7" s="77">
        <f>'Am20-10yr-1.2X$16'!AL$56</f>
        <v>102.68684568778106</v>
      </c>
      <c r="AK7" s="77">
        <f>'Am20-10yr-1.2X$16'!AM$56</f>
        <v>75.96828228195703</v>
      </c>
      <c r="AL7" s="77">
        <f>'Am20-10yr-1.2X$16'!AN$56</f>
        <v>49.938391979138558</v>
      </c>
      <c r="AM7" s="78">
        <f>'Am20-10yr-1.2X$16'!AO$56</f>
        <v>24.61094824138576</v>
      </c>
    </row>
    <row r="8" spans="1:39" x14ac:dyDescent="0.25">
      <c r="C8" s="79" t="s">
        <v>69</v>
      </c>
      <c r="D8" s="80">
        <f>'Xp20'!F$56</f>
        <v>142.26</v>
      </c>
      <c r="E8" s="80">
        <f>'Xp20'!G$56</f>
        <v>148.82220000000001</v>
      </c>
      <c r="F8" s="80">
        <f>'Xp20'!H$56</f>
        <v>155.701494</v>
      </c>
      <c r="G8" s="80">
        <f>'Xp20'!I$56</f>
        <v>162.91351700000001</v>
      </c>
      <c r="H8" s="80">
        <f>'Xp20'!J$56</f>
        <v>170.47468000000001</v>
      </c>
      <c r="I8" s="80">
        <f>'Xp20'!K$56</f>
        <v>173.8841736</v>
      </c>
      <c r="J8" s="80">
        <f>'Xp20'!L$56</f>
        <v>177.36185707199999</v>
      </c>
      <c r="K8" s="80">
        <f>'Xp20'!M$56</f>
        <v>180.90909421344</v>
      </c>
      <c r="L8" s="80">
        <f>'Xp20'!N$56</f>
        <v>184.52727609770881</v>
      </c>
      <c r="M8" s="80">
        <f>'Xp20'!O$56</f>
        <v>188.217821619663</v>
      </c>
      <c r="N8" s="80">
        <f>'Xp20'!P$56</f>
        <v>191.98217805205627</v>
      </c>
      <c r="O8" s="80">
        <f>'Xp20'!Q$56</f>
        <v>195.8218216130974</v>
      </c>
      <c r="P8" s="80">
        <f>'Xp20'!R$56</f>
        <v>199.73825804535934</v>
      </c>
      <c r="Q8" s="80">
        <f>'Xp20'!S$56</f>
        <v>203.73302320626652</v>
      </c>
      <c r="R8" s="80">
        <f>'Xp20'!T$56</f>
        <v>207.80768367039187</v>
      </c>
      <c r="S8" s="80">
        <f>'Xp20'!U$56</f>
        <v>211.9638373437997</v>
      </c>
      <c r="T8" s="80">
        <f>'Xp20'!V$56</f>
        <v>216.20311409067568</v>
      </c>
      <c r="U8" s="80">
        <f>'Xp20'!W$56</f>
        <v>220.52717637248921</v>
      </c>
      <c r="V8" s="80">
        <f>'Xp20'!X$56</f>
        <v>224.937719899939</v>
      </c>
      <c r="W8" s="80">
        <f>'Xp20'!Y$56</f>
        <v>229.43647429793779</v>
      </c>
      <c r="X8" s="80">
        <f>'Xp20'!Z$56</f>
        <v>0</v>
      </c>
      <c r="Y8" s="80">
        <f>'Xp20'!AA$56</f>
        <v>0</v>
      </c>
      <c r="Z8" s="80">
        <f>'Xp20'!AB$56</f>
        <v>0</v>
      </c>
      <c r="AA8" s="80">
        <f>'Xp20'!AC$56</f>
        <v>0</v>
      </c>
      <c r="AB8" s="80">
        <f>'Xp20'!AD$56</f>
        <v>0</v>
      </c>
      <c r="AC8" s="80">
        <f>'Xp20'!AE$56</f>
        <v>0</v>
      </c>
      <c r="AD8" s="80">
        <f>'Xp20'!AF$56</f>
        <v>0</v>
      </c>
      <c r="AE8" s="80">
        <f>'Xp20'!AG$56</f>
        <v>0</v>
      </c>
      <c r="AF8" s="80">
        <f>'Xp20'!AH$56</f>
        <v>0</v>
      </c>
      <c r="AG8" s="80">
        <f>'Xp20'!AI$56</f>
        <v>0</v>
      </c>
      <c r="AH8" s="80">
        <f>'Xp20'!AJ$56</f>
        <v>0</v>
      </c>
      <c r="AI8" s="80">
        <f>'Xp20'!AK$56</f>
        <v>0</v>
      </c>
      <c r="AJ8" s="80">
        <f>'Xp20'!AL$56</f>
        <v>0</v>
      </c>
      <c r="AK8" s="80">
        <f>'Xp20'!AM$56</f>
        <v>0</v>
      </c>
      <c r="AL8" s="80">
        <f>'Xp20'!AN$56</f>
        <v>0</v>
      </c>
      <c r="AM8" s="81">
        <f>'Xp20'!AO$56</f>
        <v>0</v>
      </c>
    </row>
    <row r="9" spans="1:39" x14ac:dyDescent="0.25">
      <c r="C9" s="6" t="s">
        <v>116</v>
      </c>
      <c r="D9" s="83">
        <f t="shared" ref="D9:W9" si="0">D4/D$8</f>
        <v>-0.72108843537414957</v>
      </c>
      <c r="E9" s="83">
        <f t="shared" si="0"/>
        <v>-0.32775987146310925</v>
      </c>
      <c r="F9" s="83">
        <f t="shared" si="0"/>
        <v>3.5420843005487687E-2</v>
      </c>
      <c r="G9" s="83">
        <f t="shared" si="0"/>
        <v>0.37028712168531658</v>
      </c>
      <c r="H9" s="83">
        <f t="shared" si="0"/>
        <v>0.67857792750954771</v>
      </c>
      <c r="I9" s="83">
        <f t="shared" si="0"/>
        <v>1.0056720038869527</v>
      </c>
      <c r="J9" s="83">
        <f t="shared" si="0"/>
        <v>1.3139154562590782</v>
      </c>
      <c r="K9" s="83">
        <f t="shared" si="0"/>
        <v>1.6039217677370972</v>
      </c>
      <c r="L9" s="83">
        <f t="shared" si="0"/>
        <v>1.87628761072348</v>
      </c>
      <c r="M9" s="83">
        <f t="shared" si="0"/>
        <v>2.1315932702911473</v>
      </c>
      <c r="N9" s="83">
        <f t="shared" si="0"/>
        <v>2.3704030574226937</v>
      </c>
      <c r="O9" s="83">
        <f t="shared" si="0"/>
        <v>2.3955849648019272</v>
      </c>
      <c r="P9" s="83">
        <f t="shared" si="0"/>
        <v>2.4140915255096664</v>
      </c>
      <c r="Q9" s="83">
        <f t="shared" si="0"/>
        <v>2.4261808730294572</v>
      </c>
      <c r="R9" s="83">
        <f t="shared" si="0"/>
        <v>2.4321037611583991</v>
      </c>
      <c r="S9" s="83">
        <f t="shared" si="0"/>
        <v>2.4321037611583991</v>
      </c>
      <c r="T9" s="83">
        <f t="shared" si="0"/>
        <v>2.4321037611584</v>
      </c>
      <c r="U9" s="83">
        <f t="shared" si="0"/>
        <v>2.4321037611583995</v>
      </c>
      <c r="V9" s="83">
        <f t="shared" si="0"/>
        <v>2.4321037611583991</v>
      </c>
      <c r="W9" s="83">
        <f t="shared" si="0"/>
        <v>2.4321037611583982</v>
      </c>
      <c r="X9" s="83"/>
      <c r="Y9" s="83"/>
      <c r="Z9" s="83"/>
      <c r="AA9" s="83"/>
      <c r="AB9" s="83"/>
      <c r="AC9" s="83"/>
      <c r="AD9" s="83"/>
      <c r="AE9" s="83"/>
      <c r="AF9" s="83"/>
      <c r="AG9" s="83"/>
      <c r="AK9" s="6"/>
      <c r="AL9" s="6"/>
      <c r="AM9" s="6"/>
    </row>
    <row r="10" spans="1:39" x14ac:dyDescent="0.25">
      <c r="C10" s="6" t="s">
        <v>117</v>
      </c>
      <c r="D10" s="83">
        <f t="shared" ref="D10:W10" si="1">D5/D$8</f>
        <v>-0.43265306122448971</v>
      </c>
      <c r="E10" s="83">
        <f t="shared" si="1"/>
        <v>-0.19665592287786562</v>
      </c>
      <c r="F10" s="83">
        <f t="shared" si="1"/>
        <v>2.1252505803292642E-2</v>
      </c>
      <c r="G10" s="83">
        <f t="shared" si="1"/>
        <v>0.22217227301118994</v>
      </c>
      <c r="H10" s="83">
        <f t="shared" si="1"/>
        <v>0.40714675650572862</v>
      </c>
      <c r="I10" s="83">
        <f t="shared" si="1"/>
        <v>0.60340320233217171</v>
      </c>
      <c r="J10" s="83">
        <f t="shared" si="1"/>
        <v>0.78834927375544683</v>
      </c>
      <c r="K10" s="83">
        <f t="shared" si="1"/>
        <v>0.96235306064225812</v>
      </c>
      <c r="L10" s="83">
        <f t="shared" si="1"/>
        <v>1.1257725664340876</v>
      </c>
      <c r="M10" s="83">
        <f t="shared" si="1"/>
        <v>1.2789559621746884</v>
      </c>
      <c r="N10" s="83">
        <f t="shared" si="1"/>
        <v>1.4222418344536161</v>
      </c>
      <c r="O10" s="83">
        <f t="shared" si="1"/>
        <v>1.4373509788811567</v>
      </c>
      <c r="P10" s="83">
        <f t="shared" si="1"/>
        <v>1.4484549153058002</v>
      </c>
      <c r="Q10" s="83">
        <f t="shared" si="1"/>
        <v>1.4557085238176746</v>
      </c>
      <c r="R10" s="83">
        <f t="shared" si="1"/>
        <v>1.4592622566950395</v>
      </c>
      <c r="S10" s="83">
        <f t="shared" si="1"/>
        <v>1.4592622566950397</v>
      </c>
      <c r="T10" s="83">
        <f t="shared" si="1"/>
        <v>1.4592622566950397</v>
      </c>
      <c r="U10" s="83">
        <f t="shared" si="1"/>
        <v>1.4592622566950399</v>
      </c>
      <c r="V10" s="83">
        <f t="shared" si="1"/>
        <v>1.4592622566950402</v>
      </c>
      <c r="W10" s="83">
        <f t="shared" si="1"/>
        <v>1.4592622566950395</v>
      </c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K10" s="6"/>
      <c r="AL10" s="6"/>
      <c r="AM10" s="6"/>
    </row>
    <row r="11" spans="1:39" x14ac:dyDescent="0.25">
      <c r="C11" s="6" t="s">
        <v>118</v>
      </c>
      <c r="D11" s="83">
        <f t="shared" ref="D11:W11" si="2">D6/D$8</f>
        <v>-0.43265306122448971</v>
      </c>
      <c r="E11" s="83">
        <f t="shared" si="2"/>
        <v>-4.0589674368035893E-2</v>
      </c>
      <c r="F11" s="83">
        <f t="shared" si="2"/>
        <v>0.31883523421596272</v>
      </c>
      <c r="G11" s="83">
        <f t="shared" si="2"/>
        <v>0.64767875527694452</v>
      </c>
      <c r="H11" s="83">
        <f t="shared" si="2"/>
        <v>0.94788963215048538</v>
      </c>
      <c r="I11" s="83">
        <f t="shared" si="2"/>
        <v>1.2642879940563478</v>
      </c>
      <c r="J11" s="83">
        <f t="shared" si="2"/>
        <v>1.2976514266867951</v>
      </c>
      <c r="K11" s="83">
        <f t="shared" si="2"/>
        <v>1.3221707127795999</v>
      </c>
      <c r="L11" s="83">
        <f t="shared" si="2"/>
        <v>1.3381878526033768</v>
      </c>
      <c r="M11" s="83">
        <f t="shared" si="2"/>
        <v>1.3460350691025749</v>
      </c>
      <c r="N11" s="83">
        <f t="shared" si="2"/>
        <v>1.3460350691025749</v>
      </c>
      <c r="O11" s="83">
        <f t="shared" si="2"/>
        <v>1.3460350691025744</v>
      </c>
      <c r="P11" s="83">
        <f t="shared" si="2"/>
        <v>1.3460350691025749</v>
      </c>
      <c r="Q11" s="83">
        <f t="shared" si="2"/>
        <v>1.3460350691025753</v>
      </c>
      <c r="R11" s="83">
        <f t="shared" si="2"/>
        <v>1.3460350691025751</v>
      </c>
      <c r="S11" s="83">
        <f t="shared" si="2"/>
        <v>1.3460350691025753</v>
      </c>
      <c r="T11" s="83">
        <f t="shared" si="2"/>
        <v>1.3460350691025753</v>
      </c>
      <c r="U11" s="83">
        <f t="shared" si="2"/>
        <v>1.3460350691025753</v>
      </c>
      <c r="V11" s="83">
        <f t="shared" si="2"/>
        <v>1.3460350691025753</v>
      </c>
      <c r="W11" s="83">
        <f t="shared" si="2"/>
        <v>1.3460350691025749</v>
      </c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K11" s="6"/>
      <c r="AL11" s="6"/>
      <c r="AM11" s="6"/>
    </row>
    <row r="12" spans="1:39" x14ac:dyDescent="0.25">
      <c r="C12" s="6" t="s">
        <v>119</v>
      </c>
      <c r="D12" s="83">
        <f t="shared" ref="D12:W12" si="3">D7/D$8</f>
        <v>-0.43265306122448971</v>
      </c>
      <c r="E12" s="83">
        <f t="shared" si="3"/>
        <v>-0.25518076606905177</v>
      </c>
      <c r="F12" s="83">
        <f t="shared" si="3"/>
        <v>-9.034101735145865E-2</v>
      </c>
      <c r="G12" s="83">
        <f t="shared" si="3"/>
        <v>6.2607342161531965E-2</v>
      </c>
      <c r="H12" s="83">
        <f t="shared" si="3"/>
        <v>0.20436817813894476</v>
      </c>
      <c r="I12" s="83">
        <f t="shared" si="3"/>
        <v>0.35557140543560561</v>
      </c>
      <c r="J12" s="83">
        <f t="shared" si="3"/>
        <v>0.4991459830703821</v>
      </c>
      <c r="K12" s="83">
        <f t="shared" si="3"/>
        <v>0.63533294104643234</v>
      </c>
      <c r="L12" s="83">
        <f t="shared" si="3"/>
        <v>0.76436679017788811</v>
      </c>
      <c r="M12" s="83">
        <f t="shared" si="3"/>
        <v>0.88647568507611851</v>
      </c>
      <c r="N12" s="83">
        <f t="shared" si="3"/>
        <v>1.0018815832507966</v>
      </c>
      <c r="O12" s="83">
        <f t="shared" si="3"/>
        <v>1.1108004004154568</v>
      </c>
      <c r="P12" s="83">
        <f t="shared" si="3"/>
        <v>1.2134421620852267</v>
      </c>
      <c r="Q12" s="83">
        <f t="shared" si="3"/>
        <v>1.3100111515524226</v>
      </c>
      <c r="R12" s="83">
        <f t="shared" si="3"/>
        <v>1.4007060543237695</v>
      </c>
      <c r="S12" s="83">
        <f t="shared" si="3"/>
        <v>1.4857200991011168</v>
      </c>
      <c r="T12" s="83">
        <f t="shared" si="3"/>
        <v>1.5652411953856631</v>
      </c>
      <c r="U12" s="83">
        <f t="shared" si="3"/>
        <v>1.5736265002987717</v>
      </c>
      <c r="V12" s="83">
        <f t="shared" si="3"/>
        <v>1.579788986407958</v>
      </c>
      <c r="W12" s="83">
        <f t="shared" si="3"/>
        <v>1.5838146093930368</v>
      </c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K12" s="6"/>
      <c r="AL12" s="6"/>
      <c r="AM12" s="6"/>
    </row>
    <row r="13" spans="1:39" x14ac:dyDescent="0.25">
      <c r="B13" s="65" t="s">
        <v>63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K13" s="6"/>
      <c r="AL13" s="6"/>
      <c r="AM13" s="6"/>
    </row>
    <row r="14" spans="1:39" x14ac:dyDescent="0.25">
      <c r="C14" s="73" t="s">
        <v>60</v>
      </c>
      <c r="D14" s="74">
        <f>'Am20-10yr-2X$'!F$59</f>
        <v>284.52</v>
      </c>
      <c r="E14" s="74">
        <f>'Am20-10yr-2X$'!G$59</f>
        <v>553.7124</v>
      </c>
      <c r="F14" s="74">
        <f>'Am20-10yr-2X$'!H$59</f>
        <v>806.8989479999999</v>
      </c>
      <c r="G14" s="74">
        <f>'Am20-10yr-2X$'!I$59</f>
        <v>1043.3692432</v>
      </c>
      <c r="H14" s="74">
        <f>'Am20-10yr-2X$'!J$59</f>
        <v>1262.3791610000001</v>
      </c>
      <c r="I14" s="74">
        <f>'Am20-10yr-2X$'!K$59</f>
        <v>1454.1131300000002</v>
      </c>
      <c r="J14" s="74">
        <f>'Am20-10yr-2X$'!L$59</f>
        <v>1618.0256312240003</v>
      </c>
      <c r="K14" s="74">
        <f>'Am20-10yr-2X$'!M$59</f>
        <v>1753.5602353164802</v>
      </c>
      <c r="L14" s="74">
        <f>'Am20-10yr-2X$'!N$59</f>
        <v>1860.1493843348096</v>
      </c>
      <c r="M14" s="74">
        <f>'Am20-10yr-2X$'!O$59</f>
        <v>1937.2141691775057</v>
      </c>
      <c r="N14" s="74">
        <f>'Am20-10yr-2X$'!P$59</f>
        <v>1984.1641025610556</v>
      </c>
      <c r="O14" s="74">
        <f>'Am20-10yr-2X$'!Q$59</f>
        <v>2028.8488874562768</v>
      </c>
      <c r="P14" s="74">
        <f>'Am20-10yr-2X$'!R$59</f>
        <v>2071.9666208934023</v>
      </c>
      <c r="Q14" s="74">
        <f>'Am20-10yr-2X$'!S$59</f>
        <v>2114.2665318432705</v>
      </c>
      <c r="R14" s="74">
        <f>'Am20-10yr-2X$'!T$59</f>
        <v>2156.5518624801362</v>
      </c>
      <c r="S14" s="74">
        <f>'Am20-10yr-2X$'!U$59</f>
        <v>2199.6828997297389</v>
      </c>
      <c r="T14" s="74">
        <f>'Am20-10yr-2X$'!V$59</f>
        <v>2243.6765577243336</v>
      </c>
      <c r="U14" s="74">
        <f>'Am20-10yr-2X$'!W$59</f>
        <v>2288.5500888788206</v>
      </c>
      <c r="V14" s="74">
        <f>'Am20-10yr-2X$'!X$59</f>
        <v>2334.3210906563968</v>
      </c>
      <c r="W14" s="74">
        <f>'Am20-10yr-2X$'!Y$59</f>
        <v>2381.007512469525</v>
      </c>
      <c r="X14" s="74">
        <f>'Am20-10yr-2X$'!Z$59</f>
        <v>1960.5772551511225</v>
      </c>
      <c r="Y14" s="74">
        <f>'Am20-10yr-2X$'!AA$59</f>
        <v>1578.5434334431311</v>
      </c>
      <c r="Z14" s="74">
        <f>'Am20-10yr-2X$'!AB$59</f>
        <v>1235.6739760577593</v>
      </c>
      <c r="AA14" s="74">
        <f>'Am20-10yr-2X$'!AC$59</f>
        <v>932.75217028145948</v>
      </c>
      <c r="AB14" s="74">
        <f>'Am20-10yr-2X$'!AD$59</f>
        <v>670.57696914641281</v>
      </c>
      <c r="AC14" s="74">
        <f>'Am20-10yr-2X$'!AE$59</f>
        <v>449.96330474544453</v>
      </c>
      <c r="AD14" s="74">
        <f>'Am20-10yr-2X$'!AF$59</f>
        <v>271.74240781323618</v>
      </c>
      <c r="AE14" s="74">
        <f>'Am20-10yr-2X$'!AG$59</f>
        <v>136.76213369916297</v>
      </c>
      <c r="AF14" s="74">
        <f>'Am20-10yr-2X$'!AH$59</f>
        <v>45.887294859587627</v>
      </c>
      <c r="AG14" s="74">
        <f>'Am20-10yr-2X$'!AI$59</f>
        <v>7.1054273576010019E-14</v>
      </c>
      <c r="AH14" s="74">
        <f>'Am20-10yr-2X$'!AJ$59</f>
        <v>7.1054273576010019E-14</v>
      </c>
      <c r="AI14" s="74">
        <f>'Am20-10yr-2X$'!AK$59</f>
        <v>7.1054273576010019E-14</v>
      </c>
      <c r="AJ14" s="74">
        <f>'Am20-10yr-2X$'!AL$59</f>
        <v>7.1054273576010019E-14</v>
      </c>
      <c r="AK14" s="74">
        <f>'Am20-10yr-2X$'!AM$59</f>
        <v>7.1054273576010019E-14</v>
      </c>
      <c r="AL14" s="74">
        <f>'Am20-10yr-2X$'!AN$59</f>
        <v>7.1054273576010019E-14</v>
      </c>
      <c r="AM14" s="75">
        <f>'Am20-10yr-2X$'!AO$59</f>
        <v>7.1054273576010019E-14</v>
      </c>
    </row>
    <row r="15" spans="1:39" x14ac:dyDescent="0.25">
      <c r="C15" s="76" t="s">
        <v>57</v>
      </c>
      <c r="D15" s="77">
        <f>'Am20-10yr-1.2X$10'!F$59</f>
        <v>170.71199999999999</v>
      </c>
      <c r="E15" s="77">
        <f>'Am20-10yr-1.2X$10'!G$59</f>
        <v>332.22744</v>
      </c>
      <c r="F15" s="77">
        <f>'Am20-10yr-1.2X$10'!H$59</f>
        <v>484.1393688</v>
      </c>
      <c r="G15" s="77">
        <f>'Am20-10yr-1.2X$10'!I$59</f>
        <v>626.02154591999999</v>
      </c>
      <c r="H15" s="77">
        <f>'Am20-10yr-1.2X$10'!J$59</f>
        <v>757.42749660000004</v>
      </c>
      <c r="I15" s="77">
        <f>'Am20-10yr-1.2X$10'!K$59</f>
        <v>872.46787800000004</v>
      </c>
      <c r="J15" s="77">
        <f>'Am20-10yr-1.2X$10'!L$59</f>
        <v>970.81537873440016</v>
      </c>
      <c r="K15" s="77">
        <f>'Am20-10yr-1.2X$10'!M$59</f>
        <v>1052.1361411898881</v>
      </c>
      <c r="L15" s="77">
        <f>'Am20-10yr-1.2X$10'!N$59</f>
        <v>1116.0896306008858</v>
      </c>
      <c r="M15" s="77">
        <f>'Am20-10yr-1.2X$10'!O$59</f>
        <v>1162.3285015065037</v>
      </c>
      <c r="N15" s="77">
        <f>'Am20-10yr-1.2X$10'!P$59</f>
        <v>1190.4984615366336</v>
      </c>
      <c r="O15" s="77">
        <f>'Am20-10yr-1.2X$10'!Q$59</f>
        <v>1217.3093324737663</v>
      </c>
      <c r="P15" s="77">
        <f>'Am20-10yr-1.2X$10'!R$59</f>
        <v>1243.1799725360418</v>
      </c>
      <c r="Q15" s="77">
        <f>'Am20-10yr-1.2X$10'!S$59</f>
        <v>1268.5599191059628</v>
      </c>
      <c r="R15" s="77">
        <f>'Am20-10yr-1.2X$10'!T$59</f>
        <v>1293.9311174880822</v>
      </c>
      <c r="S15" s="77">
        <f>'Am20-10yr-1.2X$10'!U$59</f>
        <v>1319.8097398378441</v>
      </c>
      <c r="T15" s="77">
        <f>'Am20-10yr-1.2X$10'!V$59</f>
        <v>1346.2059346346011</v>
      </c>
      <c r="U15" s="77">
        <f>'Am20-10yr-1.2X$10'!W$59</f>
        <v>1373.1300533272931</v>
      </c>
      <c r="V15" s="77">
        <f>'Am20-10yr-1.2X$10'!X$59</f>
        <v>1400.592654393839</v>
      </c>
      <c r="W15" s="77">
        <f>'Am20-10yr-1.2X$10'!Y$59</f>
        <v>1428.6045074817159</v>
      </c>
      <c r="X15" s="77">
        <f>'Am20-10yr-1.2X$10'!Z$59</f>
        <v>1176.3463530906745</v>
      </c>
      <c r="Y15" s="77">
        <f>'Am20-10yr-1.2X$10'!AA$59</f>
        <v>947.12606006587976</v>
      </c>
      <c r="Z15" s="77">
        <f>'Am20-10yr-1.2X$10'!AB$59</f>
        <v>741.40438563465659</v>
      </c>
      <c r="AA15" s="77">
        <f>'Am20-10yr-1.2X$10'!AC$59</f>
        <v>559.65130216887655</v>
      </c>
      <c r="AB15" s="77">
        <f>'Am20-10yr-1.2X$10'!AD$59</f>
        <v>402.34618148784858</v>
      </c>
      <c r="AC15" s="77">
        <f>'Am20-10yr-1.2X$10'!AE$59</f>
        <v>269.97798284726764</v>
      </c>
      <c r="AD15" s="77">
        <f>'Am20-10yr-1.2X$10'!AF$59</f>
        <v>163.04544468794265</v>
      </c>
      <c r="AE15" s="77">
        <f>'Am20-10yr-1.2X$10'!AG$59</f>
        <v>82.057280219498736</v>
      </c>
      <c r="AF15" s="77">
        <f>'Am20-10yr-1.2X$10'!AH$59</f>
        <v>27.532376915753524</v>
      </c>
      <c r="AG15" s="77">
        <f>'Am20-10yr-1.2X$10'!AI$59</f>
        <v>9.8765440270653926E-13</v>
      </c>
      <c r="AH15" s="77">
        <f>'Am20-10yr-1.2X$10'!AJ$59</f>
        <v>9.8765440270653926E-13</v>
      </c>
      <c r="AI15" s="77">
        <f>'Am20-10yr-1.2X$10'!AK$59</f>
        <v>9.8765440270653926E-13</v>
      </c>
      <c r="AJ15" s="77">
        <f>'Am20-10yr-1.2X$10'!AL$59</f>
        <v>9.8765440270653926E-13</v>
      </c>
      <c r="AK15" s="77">
        <f>'Am20-10yr-1.2X$10'!AM$59</f>
        <v>9.8765440270653926E-13</v>
      </c>
      <c r="AL15" s="77">
        <f>'Am20-10yr-1.2X$10'!AN$59</f>
        <v>9.8765440270653926E-13</v>
      </c>
      <c r="AM15" s="78">
        <f>'Am20-10yr-1.2X$10'!AO$59</f>
        <v>9.8765440270653926E-13</v>
      </c>
    </row>
    <row r="16" spans="1:39" x14ac:dyDescent="0.25">
      <c r="C16" s="76" t="s">
        <v>58</v>
      </c>
      <c r="D16" s="77">
        <f>'Am20-10yr-1.2X$5'!F$59</f>
        <v>170.71199999999999</v>
      </c>
      <c r="E16" s="77">
        <f>'Am20-10yr-1.2X$5'!G$59</f>
        <v>315.15623999999997</v>
      </c>
      <c r="F16" s="77">
        <f>'Am20-10yr-1.2X$5'!H$59</f>
        <v>432.1383047999999</v>
      </c>
      <c r="G16" s="77">
        <f>'Am20-10yr-1.2X$5'!I$59</f>
        <v>520.40643863999992</v>
      </c>
      <c r="H16" s="77">
        <f>'Am20-10yr-1.2X$5'!J$59</f>
        <v>578.6487239999999</v>
      </c>
      <c r="I16" s="77">
        <f>'Am20-10yr-1.2X$5'!K$59</f>
        <v>600.06847847999984</v>
      </c>
      <c r="J16" s="77">
        <f>'Am20-10yr-1.2X$5'!L$59</f>
        <v>618.07165146239981</v>
      </c>
      <c r="K16" s="77">
        <f>'Am20-10yr-1.2X$5'!M$59</f>
        <v>633.48199131724778</v>
      </c>
      <c r="L16" s="77">
        <f>'Am20-10yr-1.2X$5'!N$59</f>
        <v>647.18432538199272</v>
      </c>
      <c r="M16" s="77">
        <f>'Am20-10yr-1.2X$5'!O$59</f>
        <v>660.1280118896326</v>
      </c>
      <c r="N16" s="77">
        <f>'Am20-10yr-1.2X$5'!P$59</f>
        <v>673.33057212742528</v>
      </c>
      <c r="O16" s="77">
        <f>'Am20-10yr-1.2X$5'!Q$59</f>
        <v>686.79718356997387</v>
      </c>
      <c r="P16" s="77">
        <f>'Am20-10yr-1.2X$5'!R$59</f>
        <v>700.53312724137345</v>
      </c>
      <c r="Q16" s="77">
        <f>'Am20-10yr-1.2X$5'!S$59</f>
        <v>714.54378978620093</v>
      </c>
      <c r="R16" s="77">
        <f>'Am20-10yr-1.2X$5'!T$59</f>
        <v>728.83466558192504</v>
      </c>
      <c r="S16" s="77">
        <f>'Am20-10yr-1.2X$5'!U$59</f>
        <v>743.4113588935636</v>
      </c>
      <c r="T16" s="77">
        <f>'Am20-10yr-1.2X$5'!V$59</f>
        <v>758.27958607143489</v>
      </c>
      <c r="U16" s="77">
        <f>'Am20-10yr-1.2X$5'!W$59</f>
        <v>773.44517779286355</v>
      </c>
      <c r="V16" s="77">
        <f>'Am20-10yr-1.2X$5'!X$59</f>
        <v>788.91408134872086</v>
      </c>
      <c r="W16" s="77">
        <f>'Am20-10yr-1.2X$5'!Y$59</f>
        <v>804.69236297569523</v>
      </c>
      <c r="X16" s="77">
        <f>'Am20-10yr-1.2X$5'!Z$59</f>
        <v>539.95596569453323</v>
      </c>
      <c r="Y16" s="77">
        <f>'Am20-10yr-1.2X$5'!AA$59</f>
        <v>326.09088937588325</v>
      </c>
      <c r="Z16" s="77">
        <f>'Am20-10yr-1.2X$5'!AB$59</f>
        <v>164.11456043899543</v>
      </c>
      <c r="AA16" s="77">
        <f>'Am20-10yr-1.2X$5'!AC$59</f>
        <v>55.064753831505001</v>
      </c>
      <c r="AB16" s="77">
        <f>'Am20-10yr-1.2X$5'!AD$59</f>
        <v>-7.1054273576010019E-14</v>
      </c>
      <c r="AC16" s="77">
        <f>'Am20-10yr-1.2X$5'!AE$59</f>
        <v>-7.1054273576010019E-14</v>
      </c>
      <c r="AD16" s="77">
        <f>'Am20-10yr-1.2X$5'!AF$59</f>
        <v>-7.1054273576010019E-14</v>
      </c>
      <c r="AE16" s="77">
        <f>'Am20-10yr-1.2X$5'!AG$59</f>
        <v>-7.1054273576010019E-14</v>
      </c>
      <c r="AF16" s="77">
        <f>'Am20-10yr-1.2X$5'!AH$59</f>
        <v>-7.1054273576010019E-14</v>
      </c>
      <c r="AG16" s="77">
        <f>'Am20-10yr-1.2X$5'!AI$59</f>
        <v>-7.1054273576010019E-14</v>
      </c>
      <c r="AH16" s="77">
        <f>'Am20-10yr-1.2X$5'!AJ$59</f>
        <v>-7.1054273576010019E-14</v>
      </c>
      <c r="AI16" s="77">
        <f>'Am20-10yr-1.2X$5'!AK$59</f>
        <v>-7.1054273576010019E-14</v>
      </c>
      <c r="AJ16" s="77">
        <f>'Am20-10yr-1.2X$5'!AL$59</f>
        <v>-7.1054273576010019E-14</v>
      </c>
      <c r="AK16" s="77">
        <f>'Am20-10yr-1.2X$5'!AM$59</f>
        <v>-7.1054273576010019E-14</v>
      </c>
      <c r="AL16" s="77">
        <f>'Am20-10yr-1.2X$5'!AN$59</f>
        <v>-7.1054273576010019E-14</v>
      </c>
      <c r="AM16" s="78">
        <f>'Am20-10yr-1.2X$5'!AO$59</f>
        <v>-7.1054273576010019E-14</v>
      </c>
    </row>
    <row r="17" spans="2:39" x14ac:dyDescent="0.25">
      <c r="C17" s="76" t="s">
        <v>59</v>
      </c>
      <c r="D17" s="77">
        <f>'Am20-10yr-1.2X$16'!F$59</f>
        <v>170.71199999999999</v>
      </c>
      <c r="E17" s="77">
        <f>'Am20-10yr-1.2X$16'!G$59</f>
        <v>338.62914000000001</v>
      </c>
      <c r="F17" s="77">
        <f>'Am20-10yr-1.2X$16'!H$59</f>
        <v>503.63976780000002</v>
      </c>
      <c r="G17" s="77">
        <f>'Am20-10yr-1.2X$16'!I$59</f>
        <v>665.62721114999999</v>
      </c>
      <c r="H17" s="77">
        <f>'Am20-10yr-1.2X$16'!J$59</f>
        <v>824.46953632500004</v>
      </c>
      <c r="I17" s="77">
        <f>'Am20-10yr-1.2X$16'!K$59</f>
        <v>974.6176528200001</v>
      </c>
      <c r="J17" s="77">
        <f>'Am20-10yr-1.2X$16'!L$59</f>
        <v>1115.8976764614001</v>
      </c>
      <c r="K17" s="77">
        <f>'Am20-10yr-1.2X$16'!M$59</f>
        <v>1248.132245392128</v>
      </c>
      <c r="L17" s="77">
        <f>'Am20-10yr-1.2X$16'!N$59</f>
        <v>1371.1404505179705</v>
      </c>
      <c r="M17" s="77">
        <f>'Am20-10yr-1.2X$16'!O$59</f>
        <v>1484.7377645628301</v>
      </c>
      <c r="N17" s="77">
        <f>'Am20-10yr-1.2X$16'!P$59</f>
        <v>1588.7359697050865</v>
      </c>
      <c r="O17" s="77">
        <f>'Am20-10yr-1.2X$16'!Q$59</f>
        <v>1682.9430837666882</v>
      </c>
      <c r="P17" s="77">
        <f>'Am20-10yr-1.2X$16'!R$59</f>
        <v>1767.163284926022</v>
      </c>
      <c r="Q17" s="77">
        <f>'Am20-10yr-1.2X$16'!S$59</f>
        <v>1841.1968349250424</v>
      </c>
      <c r="R17" s="77">
        <f>'Am20-10yr-1.2X$16'!T$59</f>
        <v>1904.840000740543</v>
      </c>
      <c r="S17" s="77">
        <f>'Am20-10yr-1.2X$16'!U$59</f>
        <v>1957.8849746888536</v>
      </c>
      <c r="T17" s="77">
        <f>'Am20-10yr-1.2X$16'!V$59</f>
        <v>2000.1197929326308</v>
      </c>
      <c r="U17" s="77">
        <f>'Am20-10yr-1.2X$16'!W$59</f>
        <v>2041.9977523577836</v>
      </c>
      <c r="V17" s="77">
        <f>'Am20-10yr-1.2X$16'!X$59</f>
        <v>2083.7904907879392</v>
      </c>
      <c r="W17" s="77">
        <f>'Am20-10yr-1.2X$16'!Y$59</f>
        <v>2125.7890175531984</v>
      </c>
      <c r="X17" s="77">
        <f>'Am20-10yr-1.2X$16'!Z$59</f>
        <v>1887.4745533635864</v>
      </c>
      <c r="Y17" s="77">
        <f>'Am20-10yr-1.2X$16'!AA$59</f>
        <v>1661.9456901739745</v>
      </c>
      <c r="Z17" s="77">
        <f>'Am20-10yr-1.2X$16'!AB$59</f>
        <v>1449.4581400043626</v>
      </c>
      <c r="AA17" s="77">
        <f>'Am20-10yr-1.2X$16'!AC$59</f>
        <v>1250.2727291151507</v>
      </c>
      <c r="AB17" s="77">
        <f>'Am20-10yr-1.2X$16'!AD$59</f>
        <v>1064.6555002919467</v>
      </c>
      <c r="AC17" s="77">
        <f>'Am20-10yr-1.2X$16'!AE$59</f>
        <v>892.87781717607106</v>
      </c>
      <c r="AD17" s="77">
        <f>'Am20-10yr-1.2X$16'!AF$59</f>
        <v>735.2164706816701</v>
      </c>
      <c r="AE17" s="77">
        <f>'Am20-10yr-1.2X$16'!AG$59</f>
        <v>591.95378754117337</v>
      </c>
      <c r="AF17" s="77">
        <f>'Am20-10yr-1.2X$16'!AH$59</f>
        <v>463.37774102165895</v>
      </c>
      <c r="AG17" s="77">
        <f>'Am20-10yr-1.2X$16'!AI$59</f>
        <v>349.78206385554648</v>
      </c>
      <c r="AH17" s="77">
        <f>'Am20-10yr-1.2X$16'!AJ$59</f>
        <v>251.46636342990399</v>
      </c>
      <c r="AI17" s="77">
        <f>'Am20-10yr-1.2X$16'!AK$59</f>
        <v>168.73623927954088</v>
      </c>
      <c r="AJ17" s="77">
        <f>'Am20-10yr-1.2X$16'!AL$59</f>
        <v>101.90340292996277</v>
      </c>
      <c r="AK17" s="77">
        <f>'Am20-10yr-1.2X$16'!AM$59</f>
        <v>51.285800137185319</v>
      </c>
      <c r="AL17" s="77">
        <f>'Am20-10yr-1.2X$16'!AN$59</f>
        <v>17.207735572344561</v>
      </c>
      <c r="AM17" s="78">
        <f>'Am20-10yr-1.2X$16'!AO$59</f>
        <v>-7.744915819785092E-13</v>
      </c>
    </row>
    <row r="18" spans="2:39" x14ac:dyDescent="0.25">
      <c r="C18" s="79" t="s">
        <v>61</v>
      </c>
      <c r="D18" s="80">
        <f>'Xp20'!F$59</f>
        <v>0</v>
      </c>
      <c r="E18" s="80">
        <f>'Xp20'!G$59</f>
        <v>0</v>
      </c>
      <c r="F18" s="80">
        <f>'Xp20'!H$59</f>
        <v>0</v>
      </c>
      <c r="G18" s="80">
        <f>'Xp20'!I$59</f>
        <v>0</v>
      </c>
      <c r="H18" s="80">
        <f>'Xp20'!J$59</f>
        <v>0</v>
      </c>
      <c r="I18" s="80">
        <f>'Xp20'!K$59</f>
        <v>0</v>
      </c>
      <c r="J18" s="80">
        <f>'Xp20'!L$59</f>
        <v>0</v>
      </c>
      <c r="K18" s="80">
        <f>'Xp20'!M$59</f>
        <v>0</v>
      </c>
      <c r="L18" s="80">
        <f>'Xp20'!N$59</f>
        <v>0</v>
      </c>
      <c r="M18" s="80">
        <f>'Xp20'!O$59</f>
        <v>0</v>
      </c>
      <c r="N18" s="80">
        <f>'Xp20'!P$59</f>
        <v>0</v>
      </c>
      <c r="O18" s="80">
        <f>'Xp20'!Q$59</f>
        <v>0</v>
      </c>
      <c r="P18" s="80">
        <f>'Xp20'!R$59</f>
        <v>0</v>
      </c>
      <c r="Q18" s="80">
        <f>'Xp20'!S$59</f>
        <v>0</v>
      </c>
      <c r="R18" s="80">
        <f>'Xp20'!T$59</f>
        <v>0</v>
      </c>
      <c r="S18" s="80">
        <f>'Xp20'!U$59</f>
        <v>0</v>
      </c>
      <c r="T18" s="80">
        <f>'Xp20'!V$59</f>
        <v>0</v>
      </c>
      <c r="U18" s="80">
        <f>'Xp20'!W$59</f>
        <v>0</v>
      </c>
      <c r="V18" s="80">
        <f>'Xp20'!X$59</f>
        <v>0</v>
      </c>
      <c r="W18" s="80">
        <f>'Xp20'!Y$59</f>
        <v>0</v>
      </c>
      <c r="X18" s="80">
        <f>'Xp20'!Z$59</f>
        <v>0</v>
      </c>
      <c r="Y18" s="80">
        <f>'Xp20'!AA$59</f>
        <v>0</v>
      </c>
      <c r="Z18" s="80">
        <f>'Xp20'!AB$59</f>
        <v>0</v>
      </c>
      <c r="AA18" s="80">
        <f>'Xp20'!AC$59</f>
        <v>0</v>
      </c>
      <c r="AB18" s="80">
        <f>'Xp20'!AD$59</f>
        <v>0</v>
      </c>
      <c r="AC18" s="80">
        <f>'Xp20'!AE$59</f>
        <v>0</v>
      </c>
      <c r="AD18" s="80">
        <f>'Xp20'!AF$59</f>
        <v>0</v>
      </c>
      <c r="AE18" s="80">
        <f>'Xp20'!AG$59</f>
        <v>0</v>
      </c>
      <c r="AF18" s="80">
        <f>'Xp20'!AH$59</f>
        <v>0</v>
      </c>
      <c r="AG18" s="80">
        <f>'Xp20'!AI$59</f>
        <v>0</v>
      </c>
      <c r="AH18" s="80">
        <f>'Xp20'!AJ$59</f>
        <v>0</v>
      </c>
      <c r="AI18" s="80">
        <f>'Xp20'!AK$59</f>
        <v>0</v>
      </c>
      <c r="AJ18" s="80">
        <f>'Xp20'!AL$59</f>
        <v>0</v>
      </c>
      <c r="AK18" s="80">
        <f>'Xp20'!AM$59</f>
        <v>0</v>
      </c>
      <c r="AL18" s="80">
        <f>'Xp20'!AN$59</f>
        <v>0</v>
      </c>
      <c r="AM18" s="81">
        <f>'Xp20'!AO$59</f>
        <v>0</v>
      </c>
    </row>
    <row r="19" spans="2:39" x14ac:dyDescent="0.25">
      <c r="B19" s="65" t="s">
        <v>51</v>
      </c>
      <c r="D19" s="68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104"/>
      <c r="AL19" s="104"/>
      <c r="AM19" s="104"/>
    </row>
    <row r="20" spans="2:39" x14ac:dyDescent="0.25">
      <c r="C20" s="73" t="s">
        <v>60</v>
      </c>
      <c r="D20" s="74">
        <f>'Am20-10yr-2X$'!F$51</f>
        <v>0</v>
      </c>
      <c r="E20" s="74">
        <f>'Am20-10yr-2X$'!G$51</f>
        <v>16.502159999999996</v>
      </c>
      <c r="F20" s="74">
        <f>'Am20-10yr-2X$'!H$51</f>
        <v>32.115319200000002</v>
      </c>
      <c r="G20" s="74">
        <f>'Am20-10yr-2X$'!I$51</f>
        <v>46.800138983999993</v>
      </c>
      <c r="H20" s="74">
        <f>'Am20-10yr-2X$'!J$51</f>
        <v>60.515416105599996</v>
      </c>
      <c r="I20" s="74">
        <f>'Am20-10yr-2X$'!K$51</f>
        <v>73.217991338000004</v>
      </c>
      <c r="J20" s="74">
        <f>'Am20-10yr-2X$'!L$51</f>
        <v>84.338561540000001</v>
      </c>
      <c r="K20" s="74">
        <f>'Am20-10yr-2X$'!M$51</f>
        <v>93.845486610992026</v>
      </c>
      <c r="L20" s="74">
        <f>'Am20-10yr-2X$'!N$51</f>
        <v>101.70649364835586</v>
      </c>
      <c r="M20" s="74">
        <f>'Am20-10yr-2X$'!O$51</f>
        <v>107.88866429141896</v>
      </c>
      <c r="N20" s="74">
        <f>'Am20-10yr-2X$'!P$51</f>
        <v>112.35842181229532</v>
      </c>
      <c r="O20" s="74">
        <f>'Am20-10yr-2X$'!Q$51</f>
        <v>115.08151794854122</v>
      </c>
      <c r="P20" s="74">
        <f>'Am20-10yr-2X$'!R$51</f>
        <v>117.67323547246406</v>
      </c>
      <c r="Q20" s="74">
        <f>'Am20-10yr-2X$'!S$51</f>
        <v>120.17406401181734</v>
      </c>
      <c r="R20" s="74">
        <f>'Am20-10yr-2X$'!T$51</f>
        <v>122.62745884690969</v>
      </c>
      <c r="S20" s="74">
        <f>'Am20-10yr-2X$'!U$51</f>
        <v>125.08000802384791</v>
      </c>
      <c r="T20" s="74">
        <f>'Am20-10yr-2X$'!V$51</f>
        <v>127.58160818432485</v>
      </c>
      <c r="U20" s="74">
        <f>'Am20-10yr-2X$'!W$51</f>
        <v>130.13324034801136</v>
      </c>
      <c r="V20" s="74">
        <f>'Am20-10yr-2X$'!X$51</f>
        <v>132.73590515497159</v>
      </c>
      <c r="W20" s="74">
        <f>'Am20-10yr-2X$'!Y$51</f>
        <v>135.390623258071</v>
      </c>
      <c r="X20" s="74">
        <f>'Am20-10yr-2X$'!Z$51</f>
        <v>138.09843572323246</v>
      </c>
      <c r="Y20" s="74">
        <f>'Am20-10yr-2X$'!AA$51</f>
        <v>113.71348079876509</v>
      </c>
      <c r="Z20" s="74">
        <f>'Am20-10yr-2X$'!AB$51</f>
        <v>91.555519139701602</v>
      </c>
      <c r="AA20" s="74">
        <f>'Am20-10yr-2X$'!AC$51</f>
        <v>71.669090611350043</v>
      </c>
      <c r="AB20" s="74">
        <f>'Am20-10yr-2X$'!AD$51</f>
        <v>54.099625876324652</v>
      </c>
      <c r="AC20" s="74">
        <f>'Am20-10yr-2X$'!AE$51</f>
        <v>38.893464210491942</v>
      </c>
      <c r="AD20" s="74">
        <f>'Am20-10yr-2X$'!AF$51</f>
        <v>26.09787167523578</v>
      </c>
      <c r="AE20" s="74">
        <f>'Am20-10yr-2X$'!AG$51</f>
        <v>15.761059653167699</v>
      </c>
      <c r="AF20" s="74">
        <f>'Am20-10yr-2X$'!AH$51</f>
        <v>7.9322037545514528</v>
      </c>
      <c r="AG20" s="74">
        <f>'Am20-10yr-2X$'!AI$51</f>
        <v>2.6614631018560821</v>
      </c>
      <c r="AH20" s="74">
        <f>'Am20-10yr-2X$'!AJ$51</f>
        <v>4.1211478674085808E-15</v>
      </c>
      <c r="AI20" s="74">
        <f>'Am20-10yr-2X$'!AK$51</f>
        <v>4.1211478674085808E-15</v>
      </c>
      <c r="AJ20" s="74">
        <f>'Am20-10yr-2X$'!AL$51</f>
        <v>4.1211478674085808E-15</v>
      </c>
      <c r="AK20" s="74">
        <f>'Am20-10yr-2X$'!AM$51</f>
        <v>4.1211478674085808E-15</v>
      </c>
      <c r="AL20" s="74">
        <f>'Am20-10yr-2X$'!AN$51</f>
        <v>4.1211478674085808E-15</v>
      </c>
      <c r="AM20" s="75">
        <f>'Am20-10yr-2X$'!AO$51</f>
        <v>4.1211478674085808E-15</v>
      </c>
    </row>
    <row r="21" spans="2:39" x14ac:dyDescent="0.25">
      <c r="C21" s="76" t="s">
        <v>57</v>
      </c>
      <c r="D21" s="77">
        <f>'Am20-10yr-1.2X$10'!F$51</f>
        <v>0</v>
      </c>
      <c r="E21" s="77">
        <f>'Am20-10yr-1.2X$10'!G$51</f>
        <v>9.9012959999999985</v>
      </c>
      <c r="F21" s="77">
        <f>'Am20-10yr-1.2X$10'!H$51</f>
        <v>19.26919152</v>
      </c>
      <c r="G21" s="77">
        <f>'Am20-10yr-1.2X$10'!I$51</f>
        <v>28.080083390399999</v>
      </c>
      <c r="H21" s="77">
        <f>'Am20-10yr-1.2X$10'!J$51</f>
        <v>36.309249663359999</v>
      </c>
      <c r="I21" s="77">
        <f>'Am20-10yr-1.2X$10'!K$51</f>
        <v>43.930794802800001</v>
      </c>
      <c r="J21" s="77">
        <f>'Am20-10yr-1.2X$10'!L$51</f>
        <v>50.603136923999998</v>
      </c>
      <c r="K21" s="77">
        <f>'Am20-10yr-1.2X$10'!M$51</f>
        <v>56.307291966595209</v>
      </c>
      <c r="L21" s="77">
        <f>'Am20-10yr-1.2X$10'!N$51</f>
        <v>61.023896189013513</v>
      </c>
      <c r="M21" s="77">
        <f>'Am20-10yr-1.2X$10'!O$51</f>
        <v>64.733198574851372</v>
      </c>
      <c r="N21" s="77">
        <f>'Am20-10yr-1.2X$10'!P$51</f>
        <v>67.415053087377217</v>
      </c>
      <c r="O21" s="77">
        <f>'Am20-10yr-1.2X$10'!Q$51</f>
        <v>69.048910769124745</v>
      </c>
      <c r="P21" s="77">
        <f>'Am20-10yr-1.2X$10'!R$51</f>
        <v>70.603941283478434</v>
      </c>
      <c r="Q21" s="77">
        <f>'Am20-10yr-1.2X$10'!S$51</f>
        <v>72.104438407090413</v>
      </c>
      <c r="R21" s="77">
        <f>'Am20-10yr-1.2X$10'!T$51</f>
        <v>73.576475308145845</v>
      </c>
      <c r="S21" s="77">
        <f>'Am20-10yr-1.2X$10'!U$51</f>
        <v>75.048004814308769</v>
      </c>
      <c r="T21" s="77">
        <f>'Am20-10yr-1.2X$10'!V$51</f>
        <v>76.548964910594947</v>
      </c>
      <c r="U21" s="77">
        <f>'Am20-10yr-1.2X$10'!W$51</f>
        <v>78.079944208806864</v>
      </c>
      <c r="V21" s="77">
        <f>'Am20-10yr-1.2X$10'!X$51</f>
        <v>79.641543092982999</v>
      </c>
      <c r="W21" s="77">
        <f>'Am20-10yr-1.2X$10'!Y$51</f>
        <v>81.234373954842653</v>
      </c>
      <c r="X21" s="77">
        <f>'Am20-10yr-1.2X$10'!Z$51</f>
        <v>82.85906143393953</v>
      </c>
      <c r="Y21" s="77">
        <f>'Am20-10yr-1.2X$10'!AA$51</f>
        <v>68.228088479259128</v>
      </c>
      <c r="Z21" s="77">
        <f>'Am20-10yr-1.2X$10'!AB$51</f>
        <v>54.933311483821029</v>
      </c>
      <c r="AA21" s="77">
        <f>'Am20-10yr-1.2X$10'!AC$51</f>
        <v>43.00145436681008</v>
      </c>
      <c r="AB21" s="77">
        <f>'Am20-10yr-1.2X$10'!AD$51</f>
        <v>32.459775525794839</v>
      </c>
      <c r="AC21" s="77">
        <f>'Am20-10yr-1.2X$10'!AE$51</f>
        <v>23.336078526295218</v>
      </c>
      <c r="AD21" s="77">
        <f>'Am20-10yr-1.2X$10'!AF$51</f>
        <v>15.658723005141523</v>
      </c>
      <c r="AE21" s="77">
        <f>'Am20-10yr-1.2X$10'!AG$51</f>
        <v>9.4566357919006734</v>
      </c>
      <c r="AF21" s="77">
        <f>'Am20-10yr-1.2X$10'!AH$51</f>
        <v>4.7593222527309269</v>
      </c>
      <c r="AG21" s="77">
        <f>'Am20-10yr-1.2X$10'!AI$51</f>
        <v>1.5968778611137044</v>
      </c>
      <c r="AH21" s="77">
        <f>'Am20-10yr-1.2X$10'!AJ$51</f>
        <v>5.7283955356979273E-14</v>
      </c>
      <c r="AI21" s="77">
        <f>'Am20-10yr-1.2X$10'!AK$51</f>
        <v>5.7283955356979273E-14</v>
      </c>
      <c r="AJ21" s="77">
        <f>'Am20-10yr-1.2X$10'!AL$51</f>
        <v>5.7283955356979273E-14</v>
      </c>
      <c r="AK21" s="77">
        <f>'Am20-10yr-1.2X$10'!AM$51</f>
        <v>5.7283955356979273E-14</v>
      </c>
      <c r="AL21" s="77">
        <f>'Am20-10yr-1.2X$10'!AN$51</f>
        <v>5.7283955356979273E-14</v>
      </c>
      <c r="AM21" s="78">
        <f>'Am20-10yr-1.2X$10'!AO$51</f>
        <v>5.7283955356979273E-14</v>
      </c>
    </row>
    <row r="22" spans="2:39" x14ac:dyDescent="0.25">
      <c r="C22" s="76" t="s">
        <v>58</v>
      </c>
      <c r="D22" s="77">
        <f>'Am20-10yr-1.2X$5'!F$51</f>
        <v>0</v>
      </c>
      <c r="E22" s="77">
        <f>'Am20-10yr-1.2X$5'!G$51</f>
        <v>9.9012959999999985</v>
      </c>
      <c r="F22" s="77">
        <f>'Am20-10yr-1.2X$5'!H$51</f>
        <v>18.279061919999997</v>
      </c>
      <c r="G22" s="77">
        <f>'Am20-10yr-1.2X$5'!I$51</f>
        <v>25.064021678399996</v>
      </c>
      <c r="H22" s="77">
        <f>'Am20-10yr-1.2X$5'!J$51</f>
        <v>30.183573441119997</v>
      </c>
      <c r="I22" s="77">
        <f>'Am20-10yr-1.2X$5'!K$51</f>
        <v>33.561625991999996</v>
      </c>
      <c r="J22" s="77">
        <f>'Am20-10yr-1.2X$5'!L$51</f>
        <v>34.803971751839988</v>
      </c>
      <c r="K22" s="77">
        <f>'Am20-10yr-1.2X$5'!M$51</f>
        <v>35.848155784819191</v>
      </c>
      <c r="L22" s="77">
        <f>'Am20-10yr-1.2X$5'!N$51</f>
        <v>36.741955496400365</v>
      </c>
      <c r="M22" s="77">
        <f>'Am20-10yr-1.2X$5'!O$51</f>
        <v>37.536690872155575</v>
      </c>
      <c r="N22" s="77">
        <f>'Am20-10yr-1.2X$5'!P$51</f>
        <v>38.287424689598694</v>
      </c>
      <c r="O22" s="77">
        <f>'Am20-10yr-1.2X$5'!Q$51</f>
        <v>39.053173183390669</v>
      </c>
      <c r="P22" s="77">
        <f>'Am20-10yr-1.2X$5'!R$51</f>
        <v>39.834236647058489</v>
      </c>
      <c r="Q22" s="77">
        <f>'Am20-10yr-1.2X$5'!S$51</f>
        <v>40.630921379999663</v>
      </c>
      <c r="R22" s="77">
        <f>'Am20-10yr-1.2X$5'!T$51</f>
        <v>41.443539807599656</v>
      </c>
      <c r="S22" s="77">
        <f>'Am20-10yr-1.2X$5'!U$51</f>
        <v>42.272410603751652</v>
      </c>
      <c r="T22" s="77">
        <f>'Am20-10yr-1.2X$5'!V$51</f>
        <v>43.117858815826693</v>
      </c>
      <c r="U22" s="77">
        <f>'Am20-10yr-1.2X$5'!W$51</f>
        <v>43.980215992143222</v>
      </c>
      <c r="V22" s="77">
        <f>'Am20-10yr-1.2X$5'!X$51</f>
        <v>44.859820311986084</v>
      </c>
      <c r="W22" s="77">
        <f>'Am20-10yr-1.2X$5'!Y$51</f>
        <v>45.757016718225813</v>
      </c>
      <c r="X22" s="77">
        <f>'Am20-10yr-1.2X$5'!Z$51</f>
        <v>46.672157052590322</v>
      </c>
      <c r="Y22" s="77">
        <f>'Am20-10yr-1.2X$5'!AA$51</f>
        <v>31.317446010282929</v>
      </c>
      <c r="Z22" s="77">
        <f>'Am20-10yr-1.2X$5'!AB$51</f>
        <v>18.91327158380123</v>
      </c>
      <c r="AA22" s="77">
        <f>'Am20-10yr-1.2X$5'!AC$51</f>
        <v>9.5186445054617348</v>
      </c>
      <c r="AB22" s="77">
        <f>'Am20-10yr-1.2X$5'!AD$51</f>
        <v>3.1937557222272899</v>
      </c>
      <c r="AC22" s="77">
        <f>'Am20-10yr-1.2X$5'!AE$51</f>
        <v>-4.1211478674085808E-15</v>
      </c>
      <c r="AD22" s="77">
        <f>'Am20-10yr-1.2X$5'!AF$51</f>
        <v>-4.1211478674085808E-15</v>
      </c>
      <c r="AE22" s="77">
        <f>'Am20-10yr-1.2X$5'!AG$51</f>
        <v>-4.1211478674085808E-15</v>
      </c>
      <c r="AF22" s="77">
        <f>'Am20-10yr-1.2X$5'!AH$51</f>
        <v>-4.1211478674085808E-15</v>
      </c>
      <c r="AG22" s="77">
        <f>'Am20-10yr-1.2X$5'!AI$51</f>
        <v>-4.1211478674085808E-15</v>
      </c>
      <c r="AH22" s="77">
        <f>'Am20-10yr-1.2X$5'!AJ$51</f>
        <v>-4.1211478674085808E-15</v>
      </c>
      <c r="AI22" s="77">
        <f>'Am20-10yr-1.2X$5'!AK$51</f>
        <v>-4.1211478674085808E-15</v>
      </c>
      <c r="AJ22" s="77">
        <f>'Am20-10yr-1.2X$5'!AL$51</f>
        <v>-4.1211478674085808E-15</v>
      </c>
      <c r="AK22" s="77">
        <f>'Am20-10yr-1.2X$5'!AM$51</f>
        <v>-4.1211478674085808E-15</v>
      </c>
      <c r="AL22" s="77">
        <f>'Am20-10yr-1.2X$5'!AN$51</f>
        <v>-4.1211478674085808E-15</v>
      </c>
      <c r="AM22" s="78">
        <f>'Am20-10yr-1.2X$5'!AO$51</f>
        <v>-4.1211478674085808E-15</v>
      </c>
    </row>
    <row r="23" spans="2:39" x14ac:dyDescent="0.25">
      <c r="C23" s="76" t="s">
        <v>59</v>
      </c>
      <c r="D23" s="77">
        <f>'Am20-10yr-1.2X$16'!F$51</f>
        <v>0</v>
      </c>
      <c r="E23" s="77">
        <f>'Am20-10yr-1.2X$16'!G$51</f>
        <v>9.9012959999999985</v>
      </c>
      <c r="F23" s="77">
        <f>'Am20-10yr-1.2X$16'!H$51</f>
        <v>19.640490119999999</v>
      </c>
      <c r="G23" s="77">
        <f>'Am20-10yr-1.2X$16'!I$51</f>
        <v>29.211106532400002</v>
      </c>
      <c r="H23" s="77">
        <f>'Am20-10yr-1.2X$16'!J$51</f>
        <v>38.606378246700004</v>
      </c>
      <c r="I23" s="77">
        <f>'Am20-10yr-1.2X$16'!K$51</f>
        <v>47.819233106850007</v>
      </c>
      <c r="J23" s="77">
        <f>'Am20-10yr-1.2X$16'!L$51</f>
        <v>56.527823863560002</v>
      </c>
      <c r="K23" s="77">
        <f>'Am20-10yr-1.2X$16'!M$51</f>
        <v>64.722065234761203</v>
      </c>
      <c r="L23" s="77">
        <f>'Am20-10yr-1.2X$16'!N$51</f>
        <v>72.391670232743422</v>
      </c>
      <c r="M23" s="77">
        <f>'Am20-10yr-1.2X$16'!O$51</f>
        <v>79.526146130042292</v>
      </c>
      <c r="N23" s="77">
        <f>'Am20-10yr-1.2X$16'!P$51</f>
        <v>86.114790344644149</v>
      </c>
      <c r="O23" s="77">
        <f>'Am20-10yr-1.2X$16'!Q$51</f>
        <v>92.146686242895015</v>
      </c>
      <c r="P23" s="77">
        <f>'Am20-10yr-1.2X$16'!R$51</f>
        <v>97.610698858467913</v>
      </c>
      <c r="Q23" s="77">
        <f>'Am20-10yr-1.2X$16'!S$51</f>
        <v>102.49547052570928</v>
      </c>
      <c r="R23" s="77">
        <f>'Am20-10yr-1.2X$16'!T$51</f>
        <v>106.78941642565246</v>
      </c>
      <c r="S23" s="77">
        <f>'Am20-10yr-1.2X$16'!U$51</f>
        <v>110.48072004295149</v>
      </c>
      <c r="T23" s="77">
        <f>'Am20-10yr-1.2X$16'!V$51</f>
        <v>113.55732853195352</v>
      </c>
      <c r="U23" s="77">
        <f>'Am20-10yr-1.2X$16'!W$51</f>
        <v>116.00694799009258</v>
      </c>
      <c r="V23" s="77">
        <f>'Am20-10yr-1.2X$16'!X$51</f>
        <v>118.43586963675145</v>
      </c>
      <c r="W23" s="77">
        <f>'Am20-10yr-1.2X$16'!Y$51</f>
        <v>120.85984846570048</v>
      </c>
      <c r="X23" s="77">
        <f>'Am20-10yr-1.2X$16'!Z$51</f>
        <v>123.29576301808551</v>
      </c>
      <c r="Y23" s="77">
        <f>'Am20-10yr-1.2X$16'!AA$51</f>
        <v>109.47352409508801</v>
      </c>
      <c r="Z23" s="77">
        <f>'Am20-10yr-1.2X$16'!AB$51</f>
        <v>96.392850030090528</v>
      </c>
      <c r="AA23" s="77">
        <f>'Am20-10yr-1.2X$16'!AC$51</f>
        <v>84.068572120253037</v>
      </c>
      <c r="AB23" s="77">
        <f>'Am20-10yr-1.2X$16'!AD$51</f>
        <v>72.515818288678744</v>
      </c>
      <c r="AC23" s="77">
        <f>'Am20-10yr-1.2X$16'!AE$51</f>
        <v>61.75001901693291</v>
      </c>
      <c r="AD23" s="77">
        <f>'Am20-10yr-1.2X$16'!AF$51</f>
        <v>51.786913396212121</v>
      </c>
      <c r="AE23" s="77">
        <f>'Am20-10yr-1.2X$16'!AG$51</f>
        <v>42.642555299536866</v>
      </c>
      <c r="AF23" s="77">
        <f>'Am20-10yr-1.2X$16'!AH$51</f>
        <v>34.333319677388054</v>
      </c>
      <c r="AG23" s="77">
        <f>'Am20-10yr-1.2X$16'!AI$51</f>
        <v>26.87590897925622</v>
      </c>
      <c r="AH23" s="77">
        <f>'Am20-10yr-1.2X$16'!AJ$51</f>
        <v>20.287359703621696</v>
      </c>
      <c r="AI23" s="77">
        <f>'Am20-10yr-1.2X$16'!AK$51</f>
        <v>14.585049078934432</v>
      </c>
      <c r="AJ23" s="77">
        <f>'Am20-10yr-1.2X$16'!AL$51</f>
        <v>9.7867018782133712</v>
      </c>
      <c r="AK23" s="77">
        <f>'Am20-10yr-1.2X$16'!AM$51</f>
        <v>5.91039736993784</v>
      </c>
      <c r="AL23" s="77">
        <f>'Am20-10yr-1.2X$16'!AN$51</f>
        <v>2.9745764079567483</v>
      </c>
      <c r="AM23" s="78">
        <f>'Am20-10yr-1.2X$16'!AO$51</f>
        <v>0.99804866319598451</v>
      </c>
    </row>
    <row r="24" spans="2:39" x14ac:dyDescent="0.25">
      <c r="C24" s="79" t="s">
        <v>61</v>
      </c>
      <c r="D24" s="80">
        <f>'Xp20'!F$51</f>
        <v>0</v>
      </c>
      <c r="E24" s="80">
        <f>'Xp20'!G$51</f>
        <v>0</v>
      </c>
      <c r="F24" s="80">
        <f>'Xp20'!H$51</f>
        <v>0</v>
      </c>
      <c r="G24" s="80">
        <f>'Xp20'!I$51</f>
        <v>0</v>
      </c>
      <c r="H24" s="80">
        <f>'Xp20'!J$51</f>
        <v>0</v>
      </c>
      <c r="I24" s="80">
        <f>'Xp20'!K$51</f>
        <v>0</v>
      </c>
      <c r="J24" s="80">
        <f>'Xp20'!L$51</f>
        <v>0</v>
      </c>
      <c r="K24" s="80">
        <f>'Xp20'!M$51</f>
        <v>0</v>
      </c>
      <c r="L24" s="80">
        <f>'Xp20'!N$51</f>
        <v>0</v>
      </c>
      <c r="M24" s="80">
        <f>'Xp20'!O$51</f>
        <v>0</v>
      </c>
      <c r="N24" s="80">
        <f>'Xp20'!P$51</f>
        <v>0</v>
      </c>
      <c r="O24" s="80">
        <f>'Xp20'!Q$51</f>
        <v>0</v>
      </c>
      <c r="P24" s="80">
        <f>'Xp20'!R$51</f>
        <v>0</v>
      </c>
      <c r="Q24" s="80">
        <f>'Xp20'!S$51</f>
        <v>0</v>
      </c>
      <c r="R24" s="80">
        <f>'Xp20'!T$51</f>
        <v>0</v>
      </c>
      <c r="S24" s="80">
        <f>'Xp20'!U$51</f>
        <v>0</v>
      </c>
      <c r="T24" s="80">
        <f>'Xp20'!V$51</f>
        <v>0</v>
      </c>
      <c r="U24" s="80">
        <f>'Xp20'!W$51</f>
        <v>0</v>
      </c>
      <c r="V24" s="80">
        <f>'Xp20'!X$51</f>
        <v>0</v>
      </c>
      <c r="W24" s="80">
        <f>'Xp20'!Y$51</f>
        <v>0</v>
      </c>
      <c r="X24" s="80">
        <f>'Xp20'!Z$51</f>
        <v>0</v>
      </c>
      <c r="Y24" s="80">
        <f>'Xp20'!AA$51</f>
        <v>0</v>
      </c>
      <c r="Z24" s="80">
        <f>'Xp20'!AB$51</f>
        <v>0</v>
      </c>
      <c r="AA24" s="80">
        <f>'Xp20'!AC$51</f>
        <v>0</v>
      </c>
      <c r="AB24" s="80">
        <f>'Xp20'!AD$51</f>
        <v>0</v>
      </c>
      <c r="AC24" s="80">
        <f>'Xp20'!AE$51</f>
        <v>0</v>
      </c>
      <c r="AD24" s="80">
        <f>'Xp20'!AF$51</f>
        <v>0</v>
      </c>
      <c r="AE24" s="80">
        <f>'Xp20'!AG$51</f>
        <v>0</v>
      </c>
      <c r="AF24" s="80">
        <f>'Xp20'!AH$51</f>
        <v>0</v>
      </c>
      <c r="AG24" s="80">
        <f>'Xp20'!AI$51</f>
        <v>0</v>
      </c>
      <c r="AH24" s="80">
        <f>'Xp20'!AJ$51</f>
        <v>0</v>
      </c>
      <c r="AI24" s="80">
        <f>'Xp20'!AK$51</f>
        <v>0</v>
      </c>
      <c r="AJ24" s="80">
        <f>'Xp20'!AL$51</f>
        <v>0</v>
      </c>
      <c r="AK24" s="80">
        <f>'Xp20'!AM$51</f>
        <v>0</v>
      </c>
      <c r="AL24" s="80">
        <f>'Xp20'!AN$51</f>
        <v>0</v>
      </c>
      <c r="AM24" s="81">
        <f>'Xp20'!AO$51</f>
        <v>0</v>
      </c>
    </row>
    <row r="26" spans="2:39" x14ac:dyDescent="0.25">
      <c r="D26" s="36" t="s">
        <v>113</v>
      </c>
      <c r="L26" s="36" t="s">
        <v>114</v>
      </c>
    </row>
    <row r="46" spans="4:37" x14ac:dyDescent="0.25"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</row>
    <row r="47" spans="4:37" x14ac:dyDescent="0.25"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</row>
    <row r="48" spans="4:37" x14ac:dyDescent="0.25"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</row>
    <row r="49" spans="4:37" x14ac:dyDescent="0.25"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</row>
    <row r="50" spans="4:37" x14ac:dyDescent="0.25"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</row>
    <row r="51" spans="4:37" x14ac:dyDescent="0.25"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</row>
    <row r="52" spans="4:37" x14ac:dyDescent="0.25"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</row>
    <row r="53" spans="4:37" x14ac:dyDescent="0.25"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</row>
    <row r="54" spans="4:37" x14ac:dyDescent="0.25"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</row>
    <row r="55" spans="4:37" x14ac:dyDescent="0.25"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</row>
    <row r="56" spans="4:37" x14ac:dyDescent="0.25"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</row>
    <row r="57" spans="4:37" x14ac:dyDescent="0.25"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</row>
    <row r="58" spans="4:37" x14ac:dyDescent="0.25"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</row>
    <row r="59" spans="4:37" x14ac:dyDescent="0.25"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</row>
    <row r="60" spans="4:37" x14ac:dyDescent="0.25"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</row>
    <row r="61" spans="4:37" x14ac:dyDescent="0.25"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</row>
    <row r="62" spans="4:37" x14ac:dyDescent="0.25"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</row>
    <row r="63" spans="4:37" x14ac:dyDescent="0.25"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</row>
    <row r="64" spans="4:37" x14ac:dyDescent="0.25"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</row>
    <row r="65" spans="4:37" x14ac:dyDescent="0.25"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</row>
    <row r="66" spans="4:37" x14ac:dyDescent="0.25"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</row>
    <row r="67" spans="4:37" x14ac:dyDescent="0.25"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</row>
    <row r="68" spans="4:37" x14ac:dyDescent="0.25"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</row>
    <row r="69" spans="4:37" x14ac:dyDescent="0.25"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</row>
    <row r="70" spans="4:37" x14ac:dyDescent="0.25"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</row>
    <row r="71" spans="4:37" x14ac:dyDescent="0.25"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</row>
    <row r="72" spans="4:37" x14ac:dyDescent="0.25"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</row>
    <row r="73" spans="4:37" x14ac:dyDescent="0.25"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</row>
    <row r="74" spans="4:37" x14ac:dyDescent="0.25"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</row>
    <row r="75" spans="4:37" x14ac:dyDescent="0.25"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</row>
    <row r="76" spans="4:37" x14ac:dyDescent="0.25"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</row>
    <row r="77" spans="4:37" x14ac:dyDescent="0.25"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</row>
    <row r="78" spans="4:37" x14ac:dyDescent="0.25"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</row>
    <row r="79" spans="4:37" x14ac:dyDescent="0.25"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</row>
    <row r="80" spans="4:37" x14ac:dyDescent="0.25"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</row>
    <row r="81" spans="4:37" x14ac:dyDescent="0.25"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</row>
    <row r="82" spans="4:37" x14ac:dyDescent="0.25"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</row>
    <row r="83" spans="4:37" x14ac:dyDescent="0.25"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</row>
    <row r="84" spans="4:37" x14ac:dyDescent="0.25"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85D28-90B7-49E2-A49E-01827FE2CF7D}">
  <dimension ref="A1:L6"/>
  <sheetViews>
    <sheetView workbookViewId="0">
      <selection activeCell="A2" sqref="A2"/>
    </sheetView>
  </sheetViews>
  <sheetFormatPr defaultRowHeight="13.2" x14ac:dyDescent="0.25"/>
  <cols>
    <col min="1" max="1" width="1.77734375" style="1" customWidth="1"/>
    <col min="2" max="2" width="1.77734375" style="9" customWidth="1"/>
    <col min="3" max="3" width="1.77734375" style="26" customWidth="1"/>
    <col min="4" max="4" width="45.109375" style="6" bestFit="1" customWidth="1"/>
    <col min="5" max="9" width="12.109375" style="1" bestFit="1" customWidth="1"/>
    <col min="10" max="10" width="12.109375" style="1" customWidth="1"/>
    <col min="11" max="11" width="14.33203125" style="1" bestFit="1" customWidth="1"/>
    <col min="12" max="12" width="22.21875" style="2" bestFit="1" customWidth="1"/>
    <col min="13" max="16384" width="8.88671875" style="1"/>
  </cols>
  <sheetData>
    <row r="1" spans="1:12" x14ac:dyDescent="0.25">
      <c r="A1" s="36" t="s">
        <v>120</v>
      </c>
      <c r="B1" s="5"/>
      <c r="C1" s="20"/>
    </row>
    <row r="2" spans="1:12" s="4" customFormat="1" x14ac:dyDescent="0.25">
      <c r="B2" s="8"/>
      <c r="C2" s="21"/>
      <c r="D2" s="7"/>
      <c r="E2" s="17">
        <v>2023</v>
      </c>
      <c r="F2" s="17">
        <v>2024</v>
      </c>
      <c r="G2" s="17">
        <v>2025</v>
      </c>
      <c r="H2" s="17">
        <v>2026</v>
      </c>
      <c r="I2" s="17">
        <v>2027</v>
      </c>
      <c r="J2" s="17" t="s">
        <v>5</v>
      </c>
      <c r="K2" s="17" t="s">
        <v>7</v>
      </c>
      <c r="L2" s="17" t="s">
        <v>10</v>
      </c>
    </row>
    <row r="3" spans="1:12" s="4" customFormat="1" x14ac:dyDescent="0.25">
      <c r="B3" s="15" t="s">
        <v>4</v>
      </c>
      <c r="C3" s="22"/>
      <c r="D3" s="16"/>
      <c r="E3" s="18"/>
      <c r="F3" s="18"/>
      <c r="G3" s="18"/>
      <c r="H3" s="18"/>
      <c r="I3" s="18"/>
      <c r="J3" s="18"/>
      <c r="K3" s="18"/>
      <c r="L3" s="30"/>
    </row>
    <row r="4" spans="1:12" s="3" customFormat="1" x14ac:dyDescent="0.25">
      <c r="B4" s="10"/>
      <c r="C4" s="23"/>
      <c r="D4" s="11" t="s">
        <v>1</v>
      </c>
      <c r="E4" s="27">
        <v>123900000</v>
      </c>
      <c r="F4" s="27">
        <v>130095000</v>
      </c>
      <c r="G4" s="27">
        <v>136599750</v>
      </c>
      <c r="H4" s="27">
        <v>143429738</v>
      </c>
      <c r="I4" s="27">
        <v>150601225</v>
      </c>
      <c r="J4" s="27">
        <f>SUM(E4:I4)</f>
        <v>684625713</v>
      </c>
      <c r="K4" s="27">
        <f>J4/5</f>
        <v>136925142.59999999</v>
      </c>
      <c r="L4" s="31" t="s">
        <v>8</v>
      </c>
    </row>
    <row r="5" spans="1:12" s="3" customFormat="1" x14ac:dyDescent="0.25">
      <c r="B5" s="19"/>
      <c r="C5" s="24"/>
      <c r="D5" s="13" t="s">
        <v>2</v>
      </c>
      <c r="E5" s="28">
        <v>18360000</v>
      </c>
      <c r="F5" s="28">
        <v>18727200</v>
      </c>
      <c r="G5" s="28">
        <v>19101744</v>
      </c>
      <c r="H5" s="28">
        <v>19483779</v>
      </c>
      <c r="I5" s="28">
        <v>19873455</v>
      </c>
      <c r="J5" s="28">
        <f>SUM(E5:I5)</f>
        <v>95546178</v>
      </c>
      <c r="K5" s="28">
        <f t="shared" ref="K5:K6" si="0">J5/5</f>
        <v>19109235.600000001</v>
      </c>
      <c r="L5" s="32" t="s">
        <v>9</v>
      </c>
    </row>
    <row r="6" spans="1:12" s="3" customFormat="1" x14ac:dyDescent="0.25">
      <c r="B6" s="12"/>
      <c r="C6" s="25"/>
      <c r="D6" s="14" t="s">
        <v>3</v>
      </c>
      <c r="E6" s="29">
        <v>142260000</v>
      </c>
      <c r="F6" s="29">
        <v>148822200</v>
      </c>
      <c r="G6" s="29">
        <v>155701494</v>
      </c>
      <c r="H6" s="29">
        <v>162913517</v>
      </c>
      <c r="I6" s="29">
        <v>170474680</v>
      </c>
      <c r="J6" s="29">
        <f>SUM(E6:I6)</f>
        <v>780171891</v>
      </c>
      <c r="K6" s="29">
        <f t="shared" si="0"/>
        <v>156034378.19999999</v>
      </c>
      <c r="L6" s="3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6DBF1-F86F-4A54-AC0C-390863622946}">
  <dimension ref="A1:AO67"/>
  <sheetViews>
    <sheetView workbookViewId="0">
      <selection activeCell="A3" sqref="A3"/>
    </sheetView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7.88671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112</v>
      </c>
      <c r="D1" s="40"/>
    </row>
    <row r="2" spans="1:41" x14ac:dyDescent="0.3">
      <c r="A2" s="40" t="s">
        <v>132</v>
      </c>
      <c r="D2" s="40"/>
    </row>
    <row r="3" spans="1:41" x14ac:dyDescent="0.3">
      <c r="D3" s="59" t="s">
        <v>131</v>
      </c>
      <c r="E3" s="58" t="s">
        <v>82</v>
      </c>
      <c r="F3" s="57"/>
      <c r="G3" s="132" t="s">
        <v>52</v>
      </c>
      <c r="H3" s="57"/>
      <c r="I3" s="72" t="s">
        <v>83</v>
      </c>
      <c r="J3" s="82"/>
      <c r="K3" s="57"/>
      <c r="L3" s="87" t="s">
        <v>46</v>
      </c>
      <c r="M3" s="57"/>
      <c r="O3" s="139"/>
    </row>
    <row r="4" spans="1:41" x14ac:dyDescent="0.3">
      <c r="A4" s="40"/>
      <c r="E4" s="58" t="s">
        <v>39</v>
      </c>
      <c r="F4" s="57"/>
      <c r="G4" s="132">
        <v>20</v>
      </c>
      <c r="H4" s="57" t="s">
        <v>36</v>
      </c>
      <c r="I4" s="72" t="s">
        <v>45</v>
      </c>
      <c r="J4" s="82"/>
      <c r="K4" s="57"/>
      <c r="L4" s="132">
        <v>10</v>
      </c>
      <c r="M4" s="57" t="s">
        <v>36</v>
      </c>
    </row>
    <row r="5" spans="1:41" x14ac:dyDescent="0.3">
      <c r="D5" s="40"/>
    </row>
    <row r="6" spans="1:41" x14ac:dyDescent="0.3">
      <c r="B6" s="41" t="s">
        <v>37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85</v>
      </c>
      <c r="F8" s="42">
        <f>'Portfolio$'!E6/10^6</f>
        <v>142.26</v>
      </c>
      <c r="G8" s="42">
        <f>IF(G7-$F$7+1&gt;$G$4,0,'Portfolio$'!F6/10^6)</f>
        <v>148.82220000000001</v>
      </c>
      <c r="H8" s="42">
        <f>IF(H7-$F$7+1&gt;$G$4,0,'Portfolio$'!G6/10^6)</f>
        <v>155.701494</v>
      </c>
      <c r="I8" s="42">
        <f>IF(I7-$F$7+1&gt;$G$4,0,'Portfolio$'!H6/10^6)</f>
        <v>162.91351700000001</v>
      </c>
      <c r="J8" s="42">
        <f>IF(J7-$F$7+1&gt;$G$4,0,'Portfolio$'!I6/10^6)</f>
        <v>170.47468000000001</v>
      </c>
      <c r="K8" s="42">
        <f>IF(K7-$F$7+1&gt;$G$4,0,J8*1.02)</f>
        <v>173.8841736</v>
      </c>
      <c r="L8" s="42">
        <f t="shared" ref="L8:Y8" si="1">IF(L7-$F$7+1&gt;$G$4,0,K8*1.02)</f>
        <v>177.36185707199999</v>
      </c>
      <c r="M8" s="42">
        <f t="shared" si="1"/>
        <v>180.90909421344</v>
      </c>
      <c r="N8" s="42">
        <f t="shared" si="1"/>
        <v>184.52727609770881</v>
      </c>
      <c r="O8" s="42">
        <f t="shared" si="1"/>
        <v>188.217821619663</v>
      </c>
      <c r="P8" s="42">
        <f t="shared" si="1"/>
        <v>191.98217805205627</v>
      </c>
      <c r="Q8" s="42">
        <f t="shared" si="1"/>
        <v>195.8218216130974</v>
      </c>
      <c r="R8" s="42">
        <f t="shared" si="1"/>
        <v>199.73825804535934</v>
      </c>
      <c r="S8" s="42">
        <f t="shared" si="1"/>
        <v>203.73302320626652</v>
      </c>
      <c r="T8" s="42">
        <f t="shared" si="1"/>
        <v>207.80768367039187</v>
      </c>
      <c r="U8" s="42">
        <f t="shared" si="1"/>
        <v>211.9638373437997</v>
      </c>
      <c r="V8" s="42">
        <f t="shared" si="1"/>
        <v>216.20311409067568</v>
      </c>
      <c r="W8" s="42">
        <f t="shared" si="1"/>
        <v>220.52717637248921</v>
      </c>
      <c r="X8" s="42">
        <f t="shared" si="1"/>
        <v>224.937719899939</v>
      </c>
      <c r="Y8" s="42">
        <f t="shared" si="1"/>
        <v>229.43647429793779</v>
      </c>
    </row>
    <row r="9" spans="1:41" s="3" customFormat="1" ht="21" x14ac:dyDescent="0.25">
      <c r="B9" s="62"/>
      <c r="C9" s="60" t="s">
        <v>38</v>
      </c>
      <c r="F9" s="38" t="s">
        <v>20</v>
      </c>
      <c r="G9" s="39" t="s">
        <v>121</v>
      </c>
      <c r="H9" s="39" t="s">
        <v>80</v>
      </c>
      <c r="I9" s="63"/>
      <c r="J9" s="39" t="s">
        <v>122</v>
      </c>
      <c r="K9" s="39" t="s">
        <v>80</v>
      </c>
    </row>
    <row r="10" spans="1:41" x14ac:dyDescent="0.3">
      <c r="D10" s="34" t="s">
        <v>18</v>
      </c>
      <c r="F10" s="135">
        <v>0.64</v>
      </c>
      <c r="G10" s="136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37">
        <v>0.36</v>
      </c>
      <c r="G11" s="138">
        <v>0.09</v>
      </c>
      <c r="H11" s="46">
        <f t="shared" ref="H11" si="2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74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41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42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86</v>
      </c>
      <c r="E15" s="134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87</v>
      </c>
      <c r="E16" s="140">
        <f>L4</f>
        <v>10</v>
      </c>
      <c r="F16" s="47" t="s">
        <v>36</v>
      </c>
      <c r="G16" s="44"/>
      <c r="H16" s="44"/>
      <c r="I16" s="35"/>
      <c r="J16" s="35"/>
    </row>
    <row r="17" spans="2:41" x14ac:dyDescent="0.3">
      <c r="B17" s="41" t="s">
        <v>88</v>
      </c>
      <c r="E17" s="35"/>
    </row>
    <row r="18" spans="2:41" x14ac:dyDescent="0.3">
      <c r="E18" s="61" t="s">
        <v>81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77</v>
      </c>
      <c r="E19" s="48">
        <f>NPV($E$15,F19:AO19)*(1+$E$15)</f>
        <v>2044.1909321857256</v>
      </c>
      <c r="F19" s="53">
        <f t="shared" ref="F19:Y19" si="4">IF($G$3="Expense",F8,0)</f>
        <v>142.26</v>
      </c>
      <c r="G19" s="53">
        <f t="shared" si="4"/>
        <v>148.82220000000001</v>
      </c>
      <c r="H19" s="53">
        <f t="shared" si="4"/>
        <v>155.701494</v>
      </c>
      <c r="I19" s="53">
        <f t="shared" si="4"/>
        <v>162.91351700000001</v>
      </c>
      <c r="J19" s="53">
        <f t="shared" si="4"/>
        <v>170.47468000000001</v>
      </c>
      <c r="K19" s="53">
        <f t="shared" si="4"/>
        <v>173.8841736</v>
      </c>
      <c r="L19" s="53">
        <f t="shared" si="4"/>
        <v>177.36185707199999</v>
      </c>
      <c r="M19" s="53">
        <f t="shared" si="4"/>
        <v>180.90909421344</v>
      </c>
      <c r="N19" s="53">
        <f t="shared" si="4"/>
        <v>184.52727609770881</v>
      </c>
      <c r="O19" s="53">
        <f t="shared" si="4"/>
        <v>188.217821619663</v>
      </c>
      <c r="P19" s="53">
        <f t="shared" si="4"/>
        <v>191.98217805205627</v>
      </c>
      <c r="Q19" s="53">
        <f t="shared" si="4"/>
        <v>195.8218216130974</v>
      </c>
      <c r="R19" s="53">
        <f t="shared" si="4"/>
        <v>199.73825804535934</v>
      </c>
      <c r="S19" s="53">
        <f t="shared" si="4"/>
        <v>203.73302320626652</v>
      </c>
      <c r="T19" s="53">
        <f t="shared" si="4"/>
        <v>207.80768367039187</v>
      </c>
      <c r="U19" s="53">
        <f t="shared" si="4"/>
        <v>211.9638373437997</v>
      </c>
      <c r="V19" s="53">
        <f t="shared" si="4"/>
        <v>216.20311409067568</v>
      </c>
      <c r="W19" s="53">
        <f t="shared" si="4"/>
        <v>220.52717637248921</v>
      </c>
      <c r="X19" s="53">
        <f t="shared" si="4"/>
        <v>224.937719899939</v>
      </c>
      <c r="Y19" s="53">
        <f t="shared" si="4"/>
        <v>229.43647429793779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78</v>
      </c>
    </row>
    <row r="21" spans="2:41" x14ac:dyDescent="0.3">
      <c r="D21" s="34" t="s">
        <v>79</v>
      </c>
      <c r="E21" s="48">
        <f>NPV($E$15,F21:AO21)*(1+$E$15)</f>
        <v>0</v>
      </c>
      <c r="F21" s="49">
        <f t="shared" ref="F21:Y21" si="5">F8-F19</f>
        <v>0</v>
      </c>
      <c r="G21" s="49">
        <f t="shared" si="5"/>
        <v>0</v>
      </c>
      <c r="H21" s="49">
        <f t="shared" si="5"/>
        <v>0</v>
      </c>
      <c r="I21" s="49">
        <f t="shared" si="5"/>
        <v>0</v>
      </c>
      <c r="J21" s="49">
        <f t="shared" si="5"/>
        <v>0</v>
      </c>
      <c r="K21" s="49">
        <f t="shared" si="5"/>
        <v>0</v>
      </c>
      <c r="L21" s="49">
        <f t="shared" si="5"/>
        <v>0</v>
      </c>
      <c r="M21" s="49">
        <f t="shared" si="5"/>
        <v>0</v>
      </c>
      <c r="N21" s="49">
        <f t="shared" si="5"/>
        <v>0</v>
      </c>
      <c r="O21" s="49">
        <f t="shared" si="5"/>
        <v>0</v>
      </c>
      <c r="P21" s="49">
        <f t="shared" si="5"/>
        <v>0</v>
      </c>
      <c r="Q21" s="49">
        <f t="shared" si="5"/>
        <v>0</v>
      </c>
      <c r="R21" s="49">
        <f t="shared" si="5"/>
        <v>0</v>
      </c>
      <c r="S21" s="49">
        <f t="shared" si="5"/>
        <v>0</v>
      </c>
      <c r="T21" s="49">
        <f t="shared" si="5"/>
        <v>0</v>
      </c>
      <c r="U21" s="49">
        <f t="shared" si="5"/>
        <v>0</v>
      </c>
      <c r="V21" s="49">
        <f t="shared" si="5"/>
        <v>0</v>
      </c>
      <c r="W21" s="49">
        <f t="shared" si="5"/>
        <v>0</v>
      </c>
      <c r="X21" s="49">
        <f t="shared" si="5"/>
        <v>0</v>
      </c>
      <c r="Y21" s="49">
        <f t="shared" si="5"/>
        <v>0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109</v>
      </c>
      <c r="E22" s="48"/>
      <c r="F22" s="49">
        <f t="shared" ref="F22:AO22" si="6">E22+F21-F44</f>
        <v>0</v>
      </c>
      <c r="G22" s="49">
        <f t="shared" si="6"/>
        <v>0</v>
      </c>
      <c r="H22" s="49">
        <f t="shared" si="6"/>
        <v>0</v>
      </c>
      <c r="I22" s="49">
        <f t="shared" si="6"/>
        <v>0</v>
      </c>
      <c r="J22" s="49">
        <f t="shared" si="6"/>
        <v>0</v>
      </c>
      <c r="K22" s="49">
        <f t="shared" si="6"/>
        <v>0</v>
      </c>
      <c r="L22" s="49">
        <f t="shared" si="6"/>
        <v>0</v>
      </c>
      <c r="M22" s="49">
        <f t="shared" si="6"/>
        <v>0</v>
      </c>
      <c r="N22" s="49">
        <f t="shared" si="6"/>
        <v>0</v>
      </c>
      <c r="O22" s="49">
        <f t="shared" si="6"/>
        <v>0</v>
      </c>
      <c r="P22" s="49">
        <f t="shared" si="6"/>
        <v>0</v>
      </c>
      <c r="Q22" s="49">
        <f t="shared" si="6"/>
        <v>0</v>
      </c>
      <c r="R22" s="49">
        <f t="shared" si="6"/>
        <v>0</v>
      </c>
      <c r="S22" s="49">
        <f t="shared" si="6"/>
        <v>0</v>
      </c>
      <c r="T22" s="49">
        <f t="shared" si="6"/>
        <v>0</v>
      </c>
      <c r="U22" s="49">
        <f t="shared" si="6"/>
        <v>0</v>
      </c>
      <c r="V22" s="49">
        <f t="shared" si="6"/>
        <v>0</v>
      </c>
      <c r="W22" s="49">
        <f t="shared" si="6"/>
        <v>0</v>
      </c>
      <c r="X22" s="49">
        <f t="shared" si="6"/>
        <v>0</v>
      </c>
      <c r="Y22" s="49">
        <f t="shared" si="6"/>
        <v>0</v>
      </c>
      <c r="Z22" s="49">
        <f t="shared" si="6"/>
        <v>0</v>
      </c>
      <c r="AA22" s="49">
        <f t="shared" si="6"/>
        <v>0</v>
      </c>
      <c r="AB22" s="49">
        <f t="shared" si="6"/>
        <v>0</v>
      </c>
      <c r="AC22" s="49">
        <f t="shared" si="6"/>
        <v>0</v>
      </c>
      <c r="AD22" s="49">
        <f t="shared" si="6"/>
        <v>0</v>
      </c>
      <c r="AE22" s="49">
        <f t="shared" si="6"/>
        <v>0</v>
      </c>
      <c r="AF22" s="49">
        <f t="shared" si="6"/>
        <v>0</v>
      </c>
      <c r="AG22" s="49">
        <f t="shared" si="6"/>
        <v>0</v>
      </c>
      <c r="AH22" s="49">
        <f t="shared" si="6"/>
        <v>0</v>
      </c>
      <c r="AI22" s="49">
        <f t="shared" si="6"/>
        <v>0</v>
      </c>
      <c r="AJ22" s="49">
        <f t="shared" si="6"/>
        <v>0</v>
      </c>
      <c r="AK22" s="49">
        <f t="shared" si="6"/>
        <v>0</v>
      </c>
      <c r="AL22" s="49">
        <f t="shared" si="6"/>
        <v>0</v>
      </c>
      <c r="AM22" s="49">
        <f t="shared" si="6"/>
        <v>0</v>
      </c>
      <c r="AN22" s="49">
        <f t="shared" si="6"/>
        <v>0</v>
      </c>
      <c r="AO22" s="49">
        <f t="shared" si="6"/>
        <v>0</v>
      </c>
    </row>
    <row r="23" spans="2:41" x14ac:dyDescent="0.3">
      <c r="C23" s="40" t="s">
        <v>43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 t="shared" ref="E24:E44" si="7">NPV($E$15,F24:AO24)*(1+$E$15)</f>
        <v>0</v>
      </c>
      <c r="F24" s="49"/>
      <c r="G24" s="49">
        <f>IF(G$18-F$18&lt;=$E$16,F$21/$E$16,0)</f>
        <v>0</v>
      </c>
      <c r="H24" s="49">
        <f>IF(H$18-F$18&lt;=$E$16,F$21/$E$16,0)</f>
        <v>0</v>
      </c>
      <c r="I24" s="49">
        <f>IF(I$18-F$18&lt;=$E$16,F$21/$E$16,0)</f>
        <v>0</v>
      </c>
      <c r="J24" s="49">
        <f>IF(J$18-F$18&lt;=$E$16,F$21/$E$16,0)</f>
        <v>0</v>
      </c>
      <c r="K24" s="49">
        <f>IF(K$18-F$18&lt;=$E$16,F$21/$E$16,0)</f>
        <v>0</v>
      </c>
      <c r="L24" s="49">
        <f>IF(L$18-F$18&lt;=$E$16,F$21/$E$16,0)</f>
        <v>0</v>
      </c>
      <c r="M24" s="49">
        <f>IF(M$18-F$18&lt;=$E$16,F$21/$E$16,0)</f>
        <v>0</v>
      </c>
      <c r="N24" s="49">
        <f>IF(N$18-F$18&lt;=$E$16,F$21/$E$16,0)</f>
        <v>0</v>
      </c>
      <c r="O24" s="49">
        <f>IF(O$18-F$18&lt;=$E$16,F$21/$E$16,0)</f>
        <v>0</v>
      </c>
      <c r="P24" s="49">
        <f>IF(P$18-F$18&lt;=$E$16,F$21/$E$16,0)</f>
        <v>0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si="7"/>
        <v>0</v>
      </c>
      <c r="F25" s="49"/>
      <c r="G25" s="49"/>
      <c r="H25" s="49">
        <f>IF(H$18-G$18&lt;=$E$16,G$21/$E$16,0)</f>
        <v>0</v>
      </c>
      <c r="I25" s="49">
        <f>IF(I$18-G$18&lt;=$E$16,G$21/$E$16,0)</f>
        <v>0</v>
      </c>
      <c r="J25" s="49">
        <f>IF(J$18-G$18&lt;=$E$16,G$21/$E$16,0)</f>
        <v>0</v>
      </c>
      <c r="K25" s="49">
        <f>IF(K$18-G$18&lt;=$E$16,G$21/$E$16,0)</f>
        <v>0</v>
      </c>
      <c r="L25" s="49">
        <f>IF(L$18-G$18&lt;=$E$16,G$21/$E$16,0)</f>
        <v>0</v>
      </c>
      <c r="M25" s="49">
        <f>IF(M$18-G$18&lt;=$E$16,G$21/$E$16,0)</f>
        <v>0</v>
      </c>
      <c r="N25" s="49">
        <f>IF(N$18-G$18&lt;=$E$16,G$21/$E$16,0)</f>
        <v>0</v>
      </c>
      <c r="O25" s="49">
        <f>IF(O$18-G$18&lt;=$E$16,G$21/$E$16,0)</f>
        <v>0</v>
      </c>
      <c r="P25" s="49">
        <f>IF(P$18-G$18&lt;=$E$16,G$21/$E$16,0)</f>
        <v>0</v>
      </c>
      <c r="Q25" s="49">
        <f>IF(Q$18-G$18&lt;=$E$16,G$21/$E$16,0)</f>
        <v>0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7"/>
        <v>0</v>
      </c>
      <c r="F26" s="49"/>
      <c r="G26" s="49"/>
      <c r="H26" s="49"/>
      <c r="I26" s="49">
        <f>IF(I$18-H$18&lt;=$E$16,H$21/$E$16,0)</f>
        <v>0</v>
      </c>
      <c r="J26" s="49">
        <f>IF(J$18-H$18&lt;=$E$16,H$21/$E$16,0)</f>
        <v>0</v>
      </c>
      <c r="K26" s="49">
        <f>IF(K$18-H$18&lt;=$E$16,H$21/$E$16,0)</f>
        <v>0</v>
      </c>
      <c r="L26" s="49">
        <f>IF(L$18-H$18&lt;=$E$16,H$21/$E$16,0)</f>
        <v>0</v>
      </c>
      <c r="M26" s="49">
        <f>IF(M$18-H$18&lt;=$E$16,H$21/$E$16,0)</f>
        <v>0</v>
      </c>
      <c r="N26" s="49">
        <f>IF(N$18-H$18&lt;=$E$16,H$21/$E$16,0)</f>
        <v>0</v>
      </c>
      <c r="O26" s="49">
        <f>IF(O$18-H$18&lt;=$E$16,H$21/$E$16,0)</f>
        <v>0</v>
      </c>
      <c r="P26" s="49">
        <f>IF(P$18-H$18&lt;=$E$16,H$21/$E$16,0)</f>
        <v>0</v>
      </c>
      <c r="Q26" s="49">
        <f>IF(Q$18-H$18&lt;=$E$16,H$21/$E$16,0)</f>
        <v>0</v>
      </c>
      <c r="R26" s="49">
        <f>IF(R$18-H$18&lt;=$E$16,H$21/$E$16,0)</f>
        <v>0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7"/>
        <v>0</v>
      </c>
      <c r="F27" s="49"/>
      <c r="G27" s="49"/>
      <c r="H27" s="49"/>
      <c r="I27" s="49"/>
      <c r="J27" s="49">
        <f>IF(J$18-I$18&lt;=$E$16,I$21/$E$16,0)</f>
        <v>0</v>
      </c>
      <c r="K27" s="49">
        <f>IF(K$18-I$18&lt;=$E$16,I$21/$E$16,0)</f>
        <v>0</v>
      </c>
      <c r="L27" s="49">
        <f>IF(L$18-I$18&lt;=$E$16,I$21/$E$16,0)</f>
        <v>0</v>
      </c>
      <c r="M27" s="49">
        <f>IF(M$18-I$18&lt;=$E$16,I$21/$E$16,0)</f>
        <v>0</v>
      </c>
      <c r="N27" s="49">
        <f>IF(N$18-I$18&lt;=$E$16,I$21/$E$16,0)</f>
        <v>0</v>
      </c>
      <c r="O27" s="49">
        <f>IF(O$18-I$18&lt;=$E$16,I$21/$E$16,0)</f>
        <v>0</v>
      </c>
      <c r="P27" s="49">
        <f>IF(P$18-I$18&lt;=$E$16,I$21/$E$16,0)</f>
        <v>0</v>
      </c>
      <c r="Q27" s="49">
        <f>IF(Q$18-I$18&lt;=$E$16,I$21/$E$16,0)</f>
        <v>0</v>
      </c>
      <c r="R27" s="49">
        <f>IF(R$18-I$18&lt;=$E$16,I$21/$E$16,0)</f>
        <v>0</v>
      </c>
      <c r="S27" s="49">
        <f>IF(S$18-I$18&lt;=$E$16,I$21/$E$16,0)</f>
        <v>0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7"/>
        <v>0</v>
      </c>
      <c r="F28" s="53"/>
      <c r="G28" s="53"/>
      <c r="H28" s="53"/>
      <c r="I28" s="53"/>
      <c r="J28" s="53"/>
      <c r="K28" s="49">
        <f>IF(K$18-J$18&lt;=$E$16,J$21/$E$16,0)</f>
        <v>0</v>
      </c>
      <c r="L28" s="49">
        <f>IF(L$18-J$18&lt;=$E$16,J$21/$E$16,0)</f>
        <v>0</v>
      </c>
      <c r="M28" s="49">
        <f>IF(M$18-J$18&lt;=$E$16,J$21/$E$16,0)</f>
        <v>0</v>
      </c>
      <c r="N28" s="49">
        <f>IF(N$18-J$18&lt;=$E$16,J$21/$E$16,0)</f>
        <v>0</v>
      </c>
      <c r="O28" s="49">
        <f>IF(O$18-J$18&lt;=$E$16,J$21/$E$16,0)</f>
        <v>0</v>
      </c>
      <c r="P28" s="49">
        <f>IF(P$18-J$18&lt;=$E$16,J$21/$E$16,0)</f>
        <v>0</v>
      </c>
      <c r="Q28" s="49">
        <f>IF(Q$18-J$18&lt;=$E$16,J$21/$E$16,0)</f>
        <v>0</v>
      </c>
      <c r="R28" s="49">
        <f>IF(R$18-J$18&lt;=$E$16,J$21/$E$16,0)</f>
        <v>0</v>
      </c>
      <c r="S28" s="49">
        <f>IF(S$18-J$18&lt;=$E$16,J$21/$E$16,0)</f>
        <v>0</v>
      </c>
      <c r="T28" s="49">
        <f>IF(T$18-J$18&lt;=$E$16,J$21/$E$16,0)</f>
        <v>0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21</v>
      </c>
      <c r="E29" s="52">
        <f t="shared" si="7"/>
        <v>0</v>
      </c>
      <c r="F29" s="53"/>
      <c r="G29" s="53"/>
      <c r="H29" s="53"/>
      <c r="I29" s="53"/>
      <c r="J29" s="53"/>
      <c r="K29" s="42"/>
      <c r="L29" s="49">
        <f>IF(L$18-K$18&lt;=$E$16,K$21/$E$16,0)</f>
        <v>0</v>
      </c>
      <c r="M29" s="49">
        <f>IF(M$18-K$18&lt;=$E$16,K$21/$E$16,0)</f>
        <v>0</v>
      </c>
      <c r="N29" s="49">
        <f>IF(N$18-K$18&lt;=$E$16,K$21/$E$16,0)</f>
        <v>0</v>
      </c>
      <c r="O29" s="49">
        <f>IF(O$18-K$18&lt;=$E$16,K$21/$E$16,0)</f>
        <v>0</v>
      </c>
      <c r="P29" s="49">
        <f>IF(P$18-K$18&lt;=$E$16,K$21/$E$16,0)</f>
        <v>0</v>
      </c>
      <c r="Q29" s="49">
        <f>IF(Q$18-K$18&lt;=$E$16,K$21/$E$16,0)</f>
        <v>0</v>
      </c>
      <c r="R29" s="49">
        <f>IF(R$18-K$18&lt;=$E$16,K$21/$E$16,0)</f>
        <v>0</v>
      </c>
      <c r="S29" s="49">
        <f>IF(S$18-K$18&lt;=$E$16,K$21/$E$16,0)</f>
        <v>0</v>
      </c>
      <c r="T29" s="49">
        <f>IF(T$18-K$18&lt;=$E$16,K$21/$E$16,0)</f>
        <v>0</v>
      </c>
      <c r="U29" s="49">
        <f>IF(U$18-K$18&lt;=$E$16,K$21/$E$16,0)</f>
        <v>0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22</v>
      </c>
      <c r="E30" s="52">
        <f t="shared" si="7"/>
        <v>0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0</v>
      </c>
      <c r="N30" s="49">
        <f>IF(N$18-L$18&lt;=$E$16,L$21/$E$16,0)</f>
        <v>0</v>
      </c>
      <c r="O30" s="49">
        <f>IF(O$18-L$18&lt;=$E$16,L$21/$E$16,0)</f>
        <v>0</v>
      </c>
      <c r="P30" s="49">
        <f>IF(P$18-L$18&lt;=$E$16,L$21/$E$16,0)</f>
        <v>0</v>
      </c>
      <c r="Q30" s="49">
        <f>IF(Q$18-L$18&lt;=$E$16,L$21/$E$16,0)</f>
        <v>0</v>
      </c>
      <c r="R30" s="49">
        <f>IF(R$18-L$18&lt;=$E$16,L$21/$E$16,0)</f>
        <v>0</v>
      </c>
      <c r="S30" s="49">
        <f>IF(S$18-L$18&lt;=$E$16,L$21/$E$16,0)</f>
        <v>0</v>
      </c>
      <c r="T30" s="49">
        <f>IF(T$18-L$18&lt;=$E$16,L$21/$E$16,0)</f>
        <v>0</v>
      </c>
      <c r="U30" s="49">
        <f>IF(U$18-L$18&lt;=$E$16,L$21/$E$16,0)</f>
        <v>0</v>
      </c>
      <c r="V30" s="49">
        <f>IF(V$18-L$18&lt;=$E$16,L$21/$E$16,0)</f>
        <v>0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23</v>
      </c>
      <c r="E31" s="52">
        <f t="shared" si="7"/>
        <v>0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0</v>
      </c>
      <c r="O31" s="49">
        <f>IF(O$18-M$18&lt;=$E$16,M$21/$E$16,0)</f>
        <v>0</v>
      </c>
      <c r="P31" s="49">
        <f>IF(P$18-M$18&lt;=$E$16,M$21/$E$16,0)</f>
        <v>0</v>
      </c>
      <c r="Q31" s="49">
        <f>IF(Q$18-M$18&lt;=$E$16,M$21/$E$16,0)</f>
        <v>0</v>
      </c>
      <c r="R31" s="49">
        <f>IF(R$18-M$18&lt;=$E$16,M$21/$E$16,0)</f>
        <v>0</v>
      </c>
      <c r="S31" s="49">
        <f>IF(S$18-M$18&lt;=$E$16,M$21/$E$16,0)</f>
        <v>0</v>
      </c>
      <c r="T31" s="49">
        <f>IF(T$18-M$18&lt;=$E$16,M$21/$E$16,0)</f>
        <v>0</v>
      </c>
      <c r="U31" s="49">
        <f>IF(U$18-M$18&lt;=$E$16,M$21/$E$16,0)</f>
        <v>0</v>
      </c>
      <c r="V31" s="49">
        <f>IF(V$18-M$18&lt;=$E$16,M$21/$E$16,0)</f>
        <v>0</v>
      </c>
      <c r="W31" s="49">
        <f>IF(W$18-M$18&lt;=$E$16,M$21/$E$16,0)</f>
        <v>0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24</v>
      </c>
      <c r="E32" s="52">
        <f t="shared" si="7"/>
        <v>0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0</v>
      </c>
      <c r="P32" s="49">
        <f>IF(P$18-N$18&lt;=$E$16,N$21/$E$16,0)</f>
        <v>0</v>
      </c>
      <c r="Q32" s="49">
        <f>IF(Q$18-N$18&lt;=$E$16,N$21/$E$16,0)</f>
        <v>0</v>
      </c>
      <c r="R32" s="49">
        <f>IF(R$18-N$18&lt;=$E$16,N$21/$E$16,0)</f>
        <v>0</v>
      </c>
      <c r="S32" s="49">
        <f>IF(S$18-N$18&lt;=$E$16,N$21/$E$16,0)</f>
        <v>0</v>
      </c>
      <c r="T32" s="49">
        <f>IF(T$18-N$18&lt;=$E$16,N$21/$E$16,0)</f>
        <v>0</v>
      </c>
      <c r="U32" s="49">
        <f>IF(U$18-N$18&lt;=$E$16,N$21/$E$16,0)</f>
        <v>0</v>
      </c>
      <c r="V32" s="49">
        <f>IF(V$18-N$18&lt;=$E$16,N$21/$E$16,0)</f>
        <v>0</v>
      </c>
      <c r="W32" s="49">
        <f>IF(W$18-N$18&lt;=$E$16,N$21/$E$16,0)</f>
        <v>0</v>
      </c>
      <c r="X32" s="49">
        <f>IF(X$18-N$18&lt;=$E$16,N$21/$E$16,0)</f>
        <v>0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2:41" x14ac:dyDescent="0.3">
      <c r="D33" s="51" t="s">
        <v>25</v>
      </c>
      <c r="E33" s="52">
        <f t="shared" si="7"/>
        <v>0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0</v>
      </c>
      <c r="Q33" s="49">
        <f>IF(Q$18-O$18&lt;=$E$16,O$21/$E$16,0)</f>
        <v>0</v>
      </c>
      <c r="R33" s="49">
        <f>IF(R$18-O$18&lt;=$E$16,O$21/$E$16,0)</f>
        <v>0</v>
      </c>
      <c r="S33" s="49">
        <f>IF(S$18-O$18&lt;=$E$16,O$21/$E$16,0)</f>
        <v>0</v>
      </c>
      <c r="T33" s="49">
        <f>IF(T$18-O$18&lt;=$E$16,O$21/$E$16,0)</f>
        <v>0</v>
      </c>
      <c r="U33" s="49">
        <f>IF(U$18-O$18&lt;=$E$16,O$21/$E$16,0)</f>
        <v>0</v>
      </c>
      <c r="V33" s="49">
        <f>IF(V$18-O$18&lt;=$E$16,O$21/$E$16,0)</f>
        <v>0</v>
      </c>
      <c r="W33" s="49">
        <f>IF(W$18-O$18&lt;=$E$16,O$21/$E$16,0)</f>
        <v>0</v>
      </c>
      <c r="X33" s="49">
        <f>IF(X$18-O$18&lt;=$E$16,O$21/$E$16,0)</f>
        <v>0</v>
      </c>
      <c r="Y33" s="49">
        <f>IF(Y$18-O$18&lt;=$E$16,O$21/$E$16,0)</f>
        <v>0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2:41" x14ac:dyDescent="0.3">
      <c r="D34" s="51" t="s">
        <v>26</v>
      </c>
      <c r="E34" s="52">
        <f t="shared" si="7"/>
        <v>0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0</v>
      </c>
      <c r="R34" s="49">
        <f>IF(R$18-P$18&lt;=$E$16,P$21/$E$16,0)</f>
        <v>0</v>
      </c>
      <c r="S34" s="49">
        <f>IF(S$18-P$18&lt;=$E$16,P$21/$E$16,0)</f>
        <v>0</v>
      </c>
      <c r="T34" s="49">
        <f>IF(T$18-P$18&lt;=$E$16,P$21/$E$16,0)</f>
        <v>0</v>
      </c>
      <c r="U34" s="49">
        <f>IF(U$18-P$18&lt;=$E$16,P$21/$E$16,0)</f>
        <v>0</v>
      </c>
      <c r="V34" s="49">
        <f>IF(V$18-P$18&lt;=$E$16,P$21/$E$16,0)</f>
        <v>0</v>
      </c>
      <c r="W34" s="49">
        <f>IF(W$18-P$18&lt;=$E$16,P$21/$E$16,0)</f>
        <v>0</v>
      </c>
      <c r="X34" s="49">
        <f>IF(X$18-P$18&lt;=$E$16,P$21/$E$16,0)</f>
        <v>0</v>
      </c>
      <c r="Y34" s="49">
        <f>IF(Y$18-P$18&lt;=$E$16,P$21/$E$16,0)</f>
        <v>0</v>
      </c>
      <c r="Z34" s="49">
        <f>IF(Z$18-P$18&lt;=$E$16,P$21/$E$16,0)</f>
        <v>0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2:41" x14ac:dyDescent="0.3">
      <c r="D35" s="51" t="s">
        <v>27</v>
      </c>
      <c r="E35" s="52">
        <f t="shared" si="7"/>
        <v>0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0</v>
      </c>
      <c r="S35" s="49">
        <f>IF(S$18-Q$18&lt;=$E$16,Q$21/$E$16,0)</f>
        <v>0</v>
      </c>
      <c r="T35" s="49">
        <f>IF(T$18-Q$18&lt;=$E$16,Q$21/$E$16,0)</f>
        <v>0</v>
      </c>
      <c r="U35" s="49">
        <f>IF(U$18-Q$18&lt;=$E$16,Q$21/$E$16,0)</f>
        <v>0</v>
      </c>
      <c r="V35" s="49">
        <f>IF(V$18-Q$18&lt;=$E$16,Q$21/$E$16,0)</f>
        <v>0</v>
      </c>
      <c r="W35" s="49">
        <f>IF(W$18-Q$18&lt;=$E$16,Q$21/$E$16,0)</f>
        <v>0</v>
      </c>
      <c r="X35" s="49">
        <f>IF(X$18-Q$18&lt;=$E$16,Q$21/$E$16,0)</f>
        <v>0</v>
      </c>
      <c r="Y35" s="49">
        <f>IF(Y$18-Q$18&lt;=$E$16,Q$21/$E$16,0)</f>
        <v>0</v>
      </c>
      <c r="Z35" s="49">
        <f>IF(Z$18-Q$18&lt;=$E$16,Q$21/$E$16,0)</f>
        <v>0</v>
      </c>
      <c r="AA35" s="49">
        <f>IF(AA$18-Q$18&lt;=$E$16,Q$21/$E$16,0)</f>
        <v>0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2:41" x14ac:dyDescent="0.3">
      <c r="D36" s="51" t="s">
        <v>28</v>
      </c>
      <c r="E36" s="52">
        <f t="shared" si="7"/>
        <v>0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0</v>
      </c>
      <c r="T36" s="49">
        <f>IF(T$18-R$18&lt;=$E$16,R$21/$E$16,0)</f>
        <v>0</v>
      </c>
      <c r="U36" s="49">
        <f>IF(U$18-R$18&lt;=$E$16,R$21/$E$16,0)</f>
        <v>0</v>
      </c>
      <c r="V36" s="49">
        <f>IF(V$18-R$18&lt;=$E$16,R$21/$E$16,0)</f>
        <v>0</v>
      </c>
      <c r="W36" s="49">
        <f>IF(W$18-R$18&lt;=$E$16,R$21/$E$16,0)</f>
        <v>0</v>
      </c>
      <c r="X36" s="49">
        <f>IF(X$18-R$18&lt;=$E$16,R$21/$E$16,0)</f>
        <v>0</v>
      </c>
      <c r="Y36" s="49">
        <f>IF(Y$18-R$18&lt;=$E$16,R$21/$E$16,0)</f>
        <v>0</v>
      </c>
      <c r="Z36" s="49">
        <f>IF(Z$18-R$18&lt;=$E$16,R$21/$E$16,0)</f>
        <v>0</v>
      </c>
      <c r="AA36" s="49">
        <f>IF(AA$18-R$18&lt;=$E$16,R$21/$E$16,0)</f>
        <v>0</v>
      </c>
      <c r="AB36" s="49">
        <f>IF(AB$18-R$18&lt;=$E$16,R$21/$E$16,0)</f>
        <v>0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2:41" x14ac:dyDescent="0.3">
      <c r="D37" s="51" t="s">
        <v>29</v>
      </c>
      <c r="E37" s="52">
        <f t="shared" si="7"/>
        <v>0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0</v>
      </c>
      <c r="U37" s="49">
        <f>IF(U$18-S$18&lt;=$E$16,S$21/$E$16,0)</f>
        <v>0</v>
      </c>
      <c r="V37" s="49">
        <f>IF(V$18-S$18&lt;=$E$16,S$21/$E$16,0)</f>
        <v>0</v>
      </c>
      <c r="W37" s="49">
        <f>IF(W$18-S$18&lt;=$E$16,S$21/$E$16,0)</f>
        <v>0</v>
      </c>
      <c r="X37" s="49">
        <f>IF(X$18-S$18&lt;=$E$16,S$21/$E$16,0)</f>
        <v>0</v>
      </c>
      <c r="Y37" s="49">
        <f>IF(Y$18-S$18&lt;=$E$16,S$21/$E$16,0)</f>
        <v>0</v>
      </c>
      <c r="Z37" s="49">
        <f>IF(Z$18-S$18&lt;=$E$16,S$21/$E$16,0)</f>
        <v>0</v>
      </c>
      <c r="AA37" s="49">
        <f>IF(AA$18-S$18&lt;=$E$16,S$21/$E$16,0)</f>
        <v>0</v>
      </c>
      <c r="AB37" s="49">
        <f>IF(AB$18-S$18&lt;=$E$16,S$21/$E$16,0)</f>
        <v>0</v>
      </c>
      <c r="AC37" s="49">
        <f>IF(AC$18-S$18&lt;=$E$16,S$21/$E$16,0)</f>
        <v>0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2:41" x14ac:dyDescent="0.3">
      <c r="D38" s="51" t="s">
        <v>30</v>
      </c>
      <c r="E38" s="52">
        <f t="shared" si="7"/>
        <v>0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0</v>
      </c>
      <c r="V38" s="49">
        <f>IF(V$18-T$18&lt;=$E$16,T$21/$E$16,0)</f>
        <v>0</v>
      </c>
      <c r="W38" s="49">
        <f>IF(W$18-T$18&lt;=$E$16,T$21/$E$16,0)</f>
        <v>0</v>
      </c>
      <c r="X38" s="49">
        <f>IF(X$18-T$18&lt;=$E$16,T$21/$E$16,0)</f>
        <v>0</v>
      </c>
      <c r="Y38" s="49">
        <f>IF(Y$18-T$18&lt;=$E$16,T$21/$E$16,0)</f>
        <v>0</v>
      </c>
      <c r="Z38" s="49">
        <f>IF(Z$18-T$18&lt;=$E$16,T$21/$E$16,0)</f>
        <v>0</v>
      </c>
      <c r="AA38" s="49">
        <f>IF(AA$18-T$18&lt;=$E$16,T$21/$E$16,0)</f>
        <v>0</v>
      </c>
      <c r="AB38" s="49">
        <f>IF(AB$18-T$18&lt;=$E$16,T$21/$E$16,0)</f>
        <v>0</v>
      </c>
      <c r="AC38" s="49">
        <f>IF(AC$18-T$18&lt;=$E$16,T$21/$E$16,0)</f>
        <v>0</v>
      </c>
      <c r="AD38" s="49">
        <f>IF(AD$18-T$18&lt;=$E$16,T$21/$E$16,0)</f>
        <v>0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2:41" x14ac:dyDescent="0.3">
      <c r="D39" s="51" t="s">
        <v>31</v>
      </c>
      <c r="E39" s="52">
        <f t="shared" si="7"/>
        <v>0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0</v>
      </c>
      <c r="W39" s="49">
        <f>IF(W$18-U$18&lt;=$E$16,U$21/$E$16,0)</f>
        <v>0</v>
      </c>
      <c r="X39" s="49">
        <f>IF(X$18-U$18&lt;=$E$16,U$21/$E$16,0)</f>
        <v>0</v>
      </c>
      <c r="Y39" s="49">
        <f>IF(Y$18-U$18&lt;=$E$16,U$21/$E$16,0)</f>
        <v>0</v>
      </c>
      <c r="Z39" s="49">
        <f>IF(Z$18-U$18&lt;=$E$16,U$21/$E$16,0)</f>
        <v>0</v>
      </c>
      <c r="AA39" s="49">
        <f>IF(AA$18-U$18&lt;=$E$16,U$21/$E$16,0)</f>
        <v>0</v>
      </c>
      <c r="AB39" s="49">
        <f>IF(AB$18-U$18&lt;=$E$16,U$21/$E$16,0)</f>
        <v>0</v>
      </c>
      <c r="AC39" s="49">
        <f>IF(AC$18-U$18&lt;=$E$16,U$21/$E$16,0)</f>
        <v>0</v>
      </c>
      <c r="AD39" s="49">
        <f>IF(AD$18-U$18&lt;=$E$16,U$21/$E$16,0)</f>
        <v>0</v>
      </c>
      <c r="AE39" s="49">
        <f>IF(AE$18-U$18&lt;=$E$16,U$21/$E$16,0)</f>
        <v>0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2:41" x14ac:dyDescent="0.3">
      <c r="D40" s="51" t="s">
        <v>32</v>
      </c>
      <c r="E40" s="52">
        <f t="shared" si="7"/>
        <v>0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0</v>
      </c>
      <c r="X40" s="49">
        <f>IF(X$18-V$18&lt;=$E$16,V$21/$E$16,0)</f>
        <v>0</v>
      </c>
      <c r="Y40" s="49">
        <f>IF(Y$18-V$18&lt;=$E$16,V$21/$E$16,0)</f>
        <v>0</v>
      </c>
      <c r="Z40" s="49">
        <f>IF(Z$18-V$18&lt;=$E$16,V$21/$E$16,0)</f>
        <v>0</v>
      </c>
      <c r="AA40" s="49">
        <f>IF(AA$18-V$18&lt;=$E$16,V$21/$E$16,0)</f>
        <v>0</v>
      </c>
      <c r="AB40" s="49">
        <f>IF(AB$18-V$18&lt;=$E$16,V$21/$E$16,0)</f>
        <v>0</v>
      </c>
      <c r="AC40" s="49">
        <f>IF(AC$18-V$18&lt;=$E$16,V$21/$E$16,0)</f>
        <v>0</v>
      </c>
      <c r="AD40" s="49">
        <f>IF(AD$18-V$18&lt;=$E$16,V$21/$E$16,0)</f>
        <v>0</v>
      </c>
      <c r="AE40" s="49">
        <f>IF(AE$18-V$18&lt;=$E$16,V$21/$E$16,0)</f>
        <v>0</v>
      </c>
      <c r="AF40" s="49">
        <f>IF(AF$18-V$18&lt;=$E$16,V$21/$E$16,0)</f>
        <v>0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2:41" x14ac:dyDescent="0.3">
      <c r="D41" s="51" t="s">
        <v>33</v>
      </c>
      <c r="E41" s="52">
        <f t="shared" si="7"/>
        <v>0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0</v>
      </c>
      <c r="Y41" s="49">
        <f>IF(Y$18-W$18&lt;=$E$16,W$21/$E$16,0)</f>
        <v>0</v>
      </c>
      <c r="Z41" s="49">
        <f>IF(Z$18-W$18&lt;=$E$16,W$21/$E$16,0)</f>
        <v>0</v>
      </c>
      <c r="AA41" s="49">
        <f>IF(AA$18-W$18&lt;=$E$16,W$21/$E$16,0)</f>
        <v>0</v>
      </c>
      <c r="AB41" s="49">
        <f>IF(AB$18-W$18&lt;=$E$16,W$21/$E$16,0)</f>
        <v>0</v>
      </c>
      <c r="AC41" s="49">
        <f>IF(AC$18-W$18&lt;=$E$16,W$21/$E$16,0)</f>
        <v>0</v>
      </c>
      <c r="AD41" s="49">
        <f>IF(AD$18-W$18&lt;=$E$16,W$21/$E$16,0)</f>
        <v>0</v>
      </c>
      <c r="AE41" s="49">
        <f>IF(AE$18-W$18&lt;=$E$16,W$21/$E$16,0)</f>
        <v>0</v>
      </c>
      <c r="AF41" s="49">
        <f>IF(AF$18-W$18&lt;=$E$16,W$21/$E$16,0)</f>
        <v>0</v>
      </c>
      <c r="AG41" s="49">
        <f>IF(AG$18-W$18&lt;=$E$16,W$21/$E$16,0)</f>
        <v>0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2:41" x14ac:dyDescent="0.3">
      <c r="D42" s="51" t="s">
        <v>34</v>
      </c>
      <c r="E42" s="52">
        <f t="shared" si="7"/>
        <v>0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0</v>
      </c>
      <c r="Z42" s="49">
        <f>IF(Z$18-X$18&lt;=$E$16,X$21/$E$16,0)</f>
        <v>0</v>
      </c>
      <c r="AA42" s="49">
        <f>IF(AA$18-X$18&lt;=$E$16,X$21/$E$16,0)</f>
        <v>0</v>
      </c>
      <c r="AB42" s="49">
        <f>IF(AB$18-X$18&lt;=$E$16,X$21/$E$16,0)</f>
        <v>0</v>
      </c>
      <c r="AC42" s="49">
        <f>IF(AC$18-X$18&lt;=$E$16,X$21/$E$16,0)</f>
        <v>0</v>
      </c>
      <c r="AD42" s="49">
        <f>IF(AD$18-X$18&lt;=$E$16,X$21/$E$16,0)</f>
        <v>0</v>
      </c>
      <c r="AE42" s="49">
        <f>IF(AE$18-X$18&lt;=$E$16,X$21/$E$16,0)</f>
        <v>0</v>
      </c>
      <c r="AF42" s="49">
        <f>IF(AF$18-X$18&lt;=$E$16,X$21/$E$16,0)</f>
        <v>0</v>
      </c>
      <c r="AG42" s="49">
        <f>IF(AG$18-X$18&lt;=$E$16,X$21/$E$16,0)</f>
        <v>0</v>
      </c>
      <c r="AH42" s="49">
        <f>IF(AH$18-X$18&lt;=$E$16,X$21/$E$16,0)</f>
        <v>0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2:41" x14ac:dyDescent="0.3">
      <c r="D43" s="45" t="s">
        <v>35</v>
      </c>
      <c r="E43" s="50">
        <f t="shared" si="7"/>
        <v>0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0</v>
      </c>
      <c r="AA43" s="54">
        <f>IF(AA$18-Y$18&lt;=$E$16,Y$21/$E$16,0)</f>
        <v>0</v>
      </c>
      <c r="AB43" s="54">
        <f>IF(AB$18-Y$18&lt;=$E$16,Y$21/$E$16,0)</f>
        <v>0</v>
      </c>
      <c r="AC43" s="54">
        <f>IF(AC$18-Y$18&lt;=$E$16,Y$21/$E$16,0)</f>
        <v>0</v>
      </c>
      <c r="AD43" s="54">
        <f>IF(AD$18-Y$18&lt;=$E$16,Y$21/$E$16,0)</f>
        <v>0</v>
      </c>
      <c r="AE43" s="54">
        <f>IF(AE$18-Y$18&lt;=$E$16,Y$21/$E$16,0)</f>
        <v>0</v>
      </c>
      <c r="AF43" s="54">
        <f>IF(AF$18-Y$18&lt;=$E$16,Y$21/$E$16,0)</f>
        <v>0</v>
      </c>
      <c r="AG43" s="54">
        <f>IF(AG$18-Y$18&lt;=$E$16,Y$21/$E$16,0)</f>
        <v>0</v>
      </c>
      <c r="AH43" s="54">
        <f>IF(AH$18-Y$18&lt;=$E$16,Y$21/$E$16,0)</f>
        <v>0</v>
      </c>
      <c r="AI43" s="54">
        <f>IF(AI$18-Y$18&lt;=$E$16,Y$21/$E$16,0)</f>
        <v>0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2:41" x14ac:dyDescent="0.3">
      <c r="D44" s="34" t="s">
        <v>6</v>
      </c>
      <c r="E44" s="48">
        <f t="shared" si="7"/>
        <v>0</v>
      </c>
      <c r="F44" s="49">
        <f t="shared" ref="F44:S44" si="8">SUM(F24:F43)</f>
        <v>0</v>
      </c>
      <c r="G44" s="49">
        <f t="shared" si="8"/>
        <v>0</v>
      </c>
      <c r="H44" s="49">
        <f t="shared" si="8"/>
        <v>0</v>
      </c>
      <c r="I44" s="49">
        <f t="shared" si="8"/>
        <v>0</v>
      </c>
      <c r="J44" s="49">
        <f t="shared" si="8"/>
        <v>0</v>
      </c>
      <c r="K44" s="49">
        <f t="shared" si="8"/>
        <v>0</v>
      </c>
      <c r="L44" s="49">
        <f t="shared" si="8"/>
        <v>0</v>
      </c>
      <c r="M44" s="49">
        <f t="shared" si="8"/>
        <v>0</v>
      </c>
      <c r="N44" s="49">
        <f t="shared" si="8"/>
        <v>0</v>
      </c>
      <c r="O44" s="49">
        <f t="shared" si="8"/>
        <v>0</v>
      </c>
      <c r="P44" s="49">
        <f t="shared" si="8"/>
        <v>0</v>
      </c>
      <c r="Q44" s="49">
        <f t="shared" si="8"/>
        <v>0</v>
      </c>
      <c r="R44" s="49">
        <f t="shared" si="8"/>
        <v>0</v>
      </c>
      <c r="S44" s="49">
        <f t="shared" si="8"/>
        <v>0</v>
      </c>
      <c r="T44" s="49">
        <f>SUM(T24:T43)</f>
        <v>0</v>
      </c>
      <c r="U44" s="49">
        <f t="shared" ref="U44:AO44" si="9">SUM(U24:U43)</f>
        <v>0</v>
      </c>
      <c r="V44" s="49">
        <f t="shared" si="9"/>
        <v>0</v>
      </c>
      <c r="W44" s="49">
        <f t="shared" si="9"/>
        <v>0</v>
      </c>
      <c r="X44" s="49">
        <f t="shared" si="9"/>
        <v>0</v>
      </c>
      <c r="Y44" s="49">
        <f t="shared" si="9"/>
        <v>0</v>
      </c>
      <c r="Z44" s="49">
        <f t="shared" si="9"/>
        <v>0</v>
      </c>
      <c r="AA44" s="49">
        <f t="shared" si="9"/>
        <v>0</v>
      </c>
      <c r="AB44" s="49">
        <f t="shared" si="9"/>
        <v>0</v>
      </c>
      <c r="AC44" s="49">
        <f t="shared" si="9"/>
        <v>0</v>
      </c>
      <c r="AD44" s="49">
        <f t="shared" si="9"/>
        <v>0</v>
      </c>
      <c r="AE44" s="49">
        <f t="shared" si="9"/>
        <v>0</v>
      </c>
      <c r="AF44" s="49">
        <f t="shared" si="9"/>
        <v>0</v>
      </c>
      <c r="AG44" s="49">
        <f t="shared" si="9"/>
        <v>0</v>
      </c>
      <c r="AH44" s="49">
        <f t="shared" si="9"/>
        <v>0</v>
      </c>
      <c r="AI44" s="49">
        <f t="shared" si="9"/>
        <v>0</v>
      </c>
      <c r="AJ44" s="49">
        <f t="shared" si="9"/>
        <v>0</v>
      </c>
      <c r="AK44" s="49">
        <f t="shared" si="9"/>
        <v>0</v>
      </c>
      <c r="AL44" s="49">
        <f t="shared" si="9"/>
        <v>0</v>
      </c>
      <c r="AM44" s="49">
        <f t="shared" si="9"/>
        <v>0</v>
      </c>
      <c r="AN44" s="49">
        <f t="shared" si="9"/>
        <v>0</v>
      </c>
      <c r="AO44" s="49">
        <f t="shared" si="9"/>
        <v>0</v>
      </c>
    </row>
    <row r="45" spans="2:41" x14ac:dyDescent="0.3">
      <c r="B45" s="41" t="s">
        <v>84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81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2052</v>
      </c>
      <c r="AK46" s="56">
        <v>2052</v>
      </c>
      <c r="AL46" s="56">
        <v>2052</v>
      </c>
      <c r="AM46" s="56">
        <v>2052</v>
      </c>
      <c r="AN46" s="56">
        <v>2052</v>
      </c>
      <c r="AO46" s="56">
        <v>2052</v>
      </c>
    </row>
    <row r="47" spans="2:41" x14ac:dyDescent="0.3">
      <c r="D47" s="34" t="s">
        <v>77</v>
      </c>
      <c r="E47" s="48">
        <f>NPV($E$15,F47:AO47)*(1+$E$15)</f>
        <v>2044.1909321857256</v>
      </c>
      <c r="F47" s="42">
        <f t="shared" ref="F47:AO47" si="10">F19</f>
        <v>142.26</v>
      </c>
      <c r="G47" s="42">
        <f t="shared" si="10"/>
        <v>148.82220000000001</v>
      </c>
      <c r="H47" s="42">
        <f t="shared" si="10"/>
        <v>155.701494</v>
      </c>
      <c r="I47" s="42">
        <f t="shared" si="10"/>
        <v>162.91351700000001</v>
      </c>
      <c r="J47" s="42">
        <f t="shared" si="10"/>
        <v>170.47468000000001</v>
      </c>
      <c r="K47" s="42">
        <f t="shared" si="10"/>
        <v>173.8841736</v>
      </c>
      <c r="L47" s="42">
        <f t="shared" si="10"/>
        <v>177.36185707199999</v>
      </c>
      <c r="M47" s="42">
        <f t="shared" si="10"/>
        <v>180.90909421344</v>
      </c>
      <c r="N47" s="42">
        <f t="shared" si="10"/>
        <v>184.52727609770881</v>
      </c>
      <c r="O47" s="42">
        <f t="shared" si="10"/>
        <v>188.217821619663</v>
      </c>
      <c r="P47" s="42">
        <f t="shared" si="10"/>
        <v>191.98217805205627</v>
      </c>
      <c r="Q47" s="42">
        <f t="shared" si="10"/>
        <v>195.8218216130974</v>
      </c>
      <c r="R47" s="42">
        <f t="shared" si="10"/>
        <v>199.73825804535934</v>
      </c>
      <c r="S47" s="42">
        <f t="shared" si="10"/>
        <v>203.73302320626652</v>
      </c>
      <c r="T47" s="42">
        <f t="shared" si="10"/>
        <v>207.80768367039187</v>
      </c>
      <c r="U47" s="42">
        <f t="shared" si="10"/>
        <v>211.9638373437997</v>
      </c>
      <c r="V47" s="42">
        <f t="shared" si="10"/>
        <v>216.20311409067568</v>
      </c>
      <c r="W47" s="42">
        <f t="shared" si="10"/>
        <v>220.52717637248921</v>
      </c>
      <c r="X47" s="42">
        <f t="shared" si="10"/>
        <v>224.937719899939</v>
      </c>
      <c r="Y47" s="42">
        <f t="shared" si="10"/>
        <v>229.43647429793779</v>
      </c>
      <c r="Z47" s="42">
        <f t="shared" si="10"/>
        <v>0</v>
      </c>
      <c r="AA47" s="42">
        <f t="shared" si="10"/>
        <v>0</v>
      </c>
      <c r="AB47" s="42">
        <f t="shared" si="10"/>
        <v>0</v>
      </c>
      <c r="AC47" s="42">
        <f t="shared" si="10"/>
        <v>0</v>
      </c>
      <c r="AD47" s="42">
        <f t="shared" si="10"/>
        <v>0</v>
      </c>
      <c r="AE47" s="42">
        <f t="shared" si="10"/>
        <v>0</v>
      </c>
      <c r="AF47" s="42">
        <f t="shared" si="10"/>
        <v>0</v>
      </c>
      <c r="AG47" s="42">
        <f t="shared" si="10"/>
        <v>0</v>
      </c>
      <c r="AH47" s="42">
        <f t="shared" si="10"/>
        <v>0</v>
      </c>
      <c r="AI47" s="42">
        <f t="shared" si="10"/>
        <v>0</v>
      </c>
      <c r="AJ47" s="42">
        <f t="shared" si="10"/>
        <v>0</v>
      </c>
      <c r="AK47" s="42">
        <f t="shared" si="10"/>
        <v>0</v>
      </c>
      <c r="AL47" s="42">
        <f t="shared" si="10"/>
        <v>0</v>
      </c>
      <c r="AM47" s="42">
        <f t="shared" si="10"/>
        <v>0</v>
      </c>
      <c r="AN47" s="42">
        <f t="shared" si="10"/>
        <v>0</v>
      </c>
      <c r="AO47" s="42">
        <f t="shared" si="10"/>
        <v>0</v>
      </c>
    </row>
    <row r="48" spans="2:41" x14ac:dyDescent="0.3">
      <c r="D48" s="34" t="s">
        <v>43</v>
      </c>
      <c r="E48" s="48">
        <f t="shared" ref="E48:E56" si="11">NPV($E$15,F48:AO48)*(1+$E$15)</f>
        <v>0</v>
      </c>
      <c r="F48" s="53"/>
      <c r="G48" s="53">
        <f t="shared" ref="G48:AO48" si="12">G44</f>
        <v>0</v>
      </c>
      <c r="H48" s="53">
        <f t="shared" si="12"/>
        <v>0</v>
      </c>
      <c r="I48" s="53">
        <f t="shared" si="12"/>
        <v>0</v>
      </c>
      <c r="J48" s="53">
        <f t="shared" si="12"/>
        <v>0</v>
      </c>
      <c r="K48" s="53">
        <f t="shared" si="12"/>
        <v>0</v>
      </c>
      <c r="L48" s="53">
        <f t="shared" si="12"/>
        <v>0</v>
      </c>
      <c r="M48" s="53">
        <f t="shared" si="12"/>
        <v>0</v>
      </c>
      <c r="N48" s="53">
        <f t="shared" si="12"/>
        <v>0</v>
      </c>
      <c r="O48" s="53">
        <f t="shared" si="12"/>
        <v>0</v>
      </c>
      <c r="P48" s="53">
        <f t="shared" si="12"/>
        <v>0</v>
      </c>
      <c r="Q48" s="53">
        <f t="shared" si="12"/>
        <v>0</v>
      </c>
      <c r="R48" s="53">
        <f t="shared" si="12"/>
        <v>0</v>
      </c>
      <c r="S48" s="53">
        <f t="shared" si="12"/>
        <v>0</v>
      </c>
      <c r="T48" s="53">
        <f t="shared" si="12"/>
        <v>0</v>
      </c>
      <c r="U48" s="53">
        <f t="shared" si="12"/>
        <v>0</v>
      </c>
      <c r="V48" s="53">
        <f t="shared" si="12"/>
        <v>0</v>
      </c>
      <c r="W48" s="53">
        <f t="shared" si="12"/>
        <v>0</v>
      </c>
      <c r="X48" s="53">
        <f t="shared" si="12"/>
        <v>0</v>
      </c>
      <c r="Y48" s="53">
        <f t="shared" si="12"/>
        <v>0</v>
      </c>
      <c r="Z48" s="53">
        <f t="shared" si="12"/>
        <v>0</v>
      </c>
      <c r="AA48" s="53">
        <f t="shared" si="12"/>
        <v>0</v>
      </c>
      <c r="AB48" s="53">
        <f t="shared" si="12"/>
        <v>0</v>
      </c>
      <c r="AC48" s="53">
        <f t="shared" si="12"/>
        <v>0</v>
      </c>
      <c r="AD48" s="53">
        <f t="shared" si="12"/>
        <v>0</v>
      </c>
      <c r="AE48" s="53">
        <f t="shared" si="12"/>
        <v>0</v>
      </c>
      <c r="AF48" s="53">
        <f t="shared" si="12"/>
        <v>0</v>
      </c>
      <c r="AG48" s="53">
        <f t="shared" si="12"/>
        <v>0</v>
      </c>
      <c r="AH48" s="53">
        <f t="shared" si="12"/>
        <v>0</v>
      </c>
      <c r="AI48" s="53">
        <f t="shared" si="12"/>
        <v>0</v>
      </c>
      <c r="AJ48" s="53">
        <f t="shared" si="12"/>
        <v>0</v>
      </c>
      <c r="AK48" s="53">
        <f t="shared" si="12"/>
        <v>0</v>
      </c>
      <c r="AL48" s="53">
        <f t="shared" si="12"/>
        <v>0</v>
      </c>
      <c r="AM48" s="53">
        <f t="shared" si="12"/>
        <v>0</v>
      </c>
      <c r="AN48" s="53">
        <f t="shared" si="12"/>
        <v>0</v>
      </c>
      <c r="AO48" s="53">
        <f t="shared" si="12"/>
        <v>0</v>
      </c>
    </row>
    <row r="49" spans="3:41" x14ac:dyDescent="0.3">
      <c r="D49" s="112" t="s">
        <v>75</v>
      </c>
      <c r="E49" s="113">
        <f t="shared" si="11"/>
        <v>0</v>
      </c>
      <c r="F49" s="112"/>
      <c r="G49" s="115">
        <f t="shared" ref="G49:AO49" si="13">F$22*$H10</f>
        <v>0</v>
      </c>
      <c r="H49" s="115">
        <f t="shared" si="13"/>
        <v>0</v>
      </c>
      <c r="I49" s="115">
        <f t="shared" si="13"/>
        <v>0</v>
      </c>
      <c r="J49" s="115">
        <f t="shared" si="13"/>
        <v>0</v>
      </c>
      <c r="K49" s="115">
        <f t="shared" si="13"/>
        <v>0</v>
      </c>
      <c r="L49" s="115">
        <f t="shared" si="13"/>
        <v>0</v>
      </c>
      <c r="M49" s="115">
        <f t="shared" si="13"/>
        <v>0</v>
      </c>
      <c r="N49" s="115">
        <f t="shared" si="13"/>
        <v>0</v>
      </c>
      <c r="O49" s="115">
        <f t="shared" si="13"/>
        <v>0</v>
      </c>
      <c r="P49" s="115">
        <f t="shared" si="13"/>
        <v>0</v>
      </c>
      <c r="Q49" s="115">
        <f t="shared" si="13"/>
        <v>0</v>
      </c>
      <c r="R49" s="115">
        <f t="shared" si="13"/>
        <v>0</v>
      </c>
      <c r="S49" s="115">
        <f t="shared" si="13"/>
        <v>0</v>
      </c>
      <c r="T49" s="115">
        <f t="shared" si="13"/>
        <v>0</v>
      </c>
      <c r="U49" s="115">
        <f t="shared" si="13"/>
        <v>0</v>
      </c>
      <c r="V49" s="115">
        <f t="shared" si="13"/>
        <v>0</v>
      </c>
      <c r="W49" s="115">
        <f t="shared" si="13"/>
        <v>0</v>
      </c>
      <c r="X49" s="115">
        <f t="shared" si="13"/>
        <v>0</v>
      </c>
      <c r="Y49" s="115">
        <f t="shared" si="13"/>
        <v>0</v>
      </c>
      <c r="Z49" s="115">
        <f t="shared" si="13"/>
        <v>0</v>
      </c>
      <c r="AA49" s="115">
        <f t="shared" si="13"/>
        <v>0</v>
      </c>
      <c r="AB49" s="115">
        <f t="shared" si="13"/>
        <v>0</v>
      </c>
      <c r="AC49" s="115">
        <f t="shared" si="13"/>
        <v>0</v>
      </c>
      <c r="AD49" s="115">
        <f t="shared" si="13"/>
        <v>0</v>
      </c>
      <c r="AE49" s="115">
        <f t="shared" si="13"/>
        <v>0</v>
      </c>
      <c r="AF49" s="115">
        <f t="shared" si="13"/>
        <v>0</v>
      </c>
      <c r="AG49" s="115">
        <f t="shared" si="13"/>
        <v>0</v>
      </c>
      <c r="AH49" s="115">
        <f t="shared" si="13"/>
        <v>0</v>
      </c>
      <c r="AI49" s="115">
        <f t="shared" si="13"/>
        <v>0</v>
      </c>
      <c r="AJ49" s="115">
        <f t="shared" si="13"/>
        <v>0</v>
      </c>
      <c r="AK49" s="115">
        <f t="shared" si="13"/>
        <v>0</v>
      </c>
      <c r="AL49" s="115">
        <f t="shared" si="13"/>
        <v>0</v>
      </c>
      <c r="AM49" s="115">
        <f t="shared" si="13"/>
        <v>0</v>
      </c>
      <c r="AN49" s="115">
        <f t="shared" si="13"/>
        <v>0</v>
      </c>
      <c r="AO49" s="115">
        <f t="shared" si="13"/>
        <v>0</v>
      </c>
    </row>
    <row r="50" spans="3:41" x14ac:dyDescent="0.3">
      <c r="D50" s="108" t="s">
        <v>123</v>
      </c>
      <c r="E50" s="109">
        <f t="shared" si="11"/>
        <v>0</v>
      </c>
      <c r="F50" s="110"/>
      <c r="G50" s="111">
        <f t="shared" ref="G50:AO50" si="14">F$22*$H11</f>
        <v>0</v>
      </c>
      <c r="H50" s="111">
        <f t="shared" si="14"/>
        <v>0</v>
      </c>
      <c r="I50" s="111">
        <f t="shared" si="14"/>
        <v>0</v>
      </c>
      <c r="J50" s="111">
        <f t="shared" si="14"/>
        <v>0</v>
      </c>
      <c r="K50" s="111">
        <f t="shared" si="14"/>
        <v>0</v>
      </c>
      <c r="L50" s="111">
        <f t="shared" si="14"/>
        <v>0</v>
      </c>
      <c r="M50" s="111">
        <f t="shared" si="14"/>
        <v>0</v>
      </c>
      <c r="N50" s="111">
        <f t="shared" si="14"/>
        <v>0</v>
      </c>
      <c r="O50" s="111">
        <f t="shared" si="14"/>
        <v>0</v>
      </c>
      <c r="P50" s="111">
        <f t="shared" si="14"/>
        <v>0</v>
      </c>
      <c r="Q50" s="111">
        <f t="shared" si="14"/>
        <v>0</v>
      </c>
      <c r="R50" s="111">
        <f t="shared" si="14"/>
        <v>0</v>
      </c>
      <c r="S50" s="111">
        <f t="shared" si="14"/>
        <v>0</v>
      </c>
      <c r="T50" s="111">
        <f t="shared" si="14"/>
        <v>0</v>
      </c>
      <c r="U50" s="111">
        <f t="shared" si="14"/>
        <v>0</v>
      </c>
      <c r="V50" s="111">
        <f t="shared" si="14"/>
        <v>0</v>
      </c>
      <c r="W50" s="111">
        <f t="shared" si="14"/>
        <v>0</v>
      </c>
      <c r="X50" s="111">
        <f t="shared" si="14"/>
        <v>0</v>
      </c>
      <c r="Y50" s="111">
        <f t="shared" si="14"/>
        <v>0</v>
      </c>
      <c r="Z50" s="111">
        <f t="shared" si="14"/>
        <v>0</v>
      </c>
      <c r="AA50" s="111">
        <f t="shared" si="14"/>
        <v>0</v>
      </c>
      <c r="AB50" s="111">
        <f t="shared" si="14"/>
        <v>0</v>
      </c>
      <c r="AC50" s="111">
        <f t="shared" si="14"/>
        <v>0</v>
      </c>
      <c r="AD50" s="111">
        <f t="shared" si="14"/>
        <v>0</v>
      </c>
      <c r="AE50" s="111">
        <f t="shared" si="14"/>
        <v>0</v>
      </c>
      <c r="AF50" s="111">
        <f t="shared" si="14"/>
        <v>0</v>
      </c>
      <c r="AG50" s="111">
        <f t="shared" si="14"/>
        <v>0</v>
      </c>
      <c r="AH50" s="111">
        <f t="shared" si="14"/>
        <v>0</v>
      </c>
      <c r="AI50" s="111">
        <f t="shared" si="14"/>
        <v>0</v>
      </c>
      <c r="AJ50" s="111">
        <f t="shared" si="14"/>
        <v>0</v>
      </c>
      <c r="AK50" s="111">
        <f t="shared" si="14"/>
        <v>0</v>
      </c>
      <c r="AL50" s="111">
        <f t="shared" si="14"/>
        <v>0</v>
      </c>
      <c r="AM50" s="111">
        <f t="shared" si="14"/>
        <v>0</v>
      </c>
      <c r="AN50" s="111">
        <f t="shared" si="14"/>
        <v>0</v>
      </c>
      <c r="AO50" s="111">
        <f t="shared" si="14"/>
        <v>0</v>
      </c>
    </row>
    <row r="51" spans="3:41" x14ac:dyDescent="0.3">
      <c r="D51" s="34" t="s">
        <v>76</v>
      </c>
      <c r="E51" s="48">
        <f t="shared" si="11"/>
        <v>0</v>
      </c>
      <c r="F51" s="42"/>
      <c r="G51" s="42">
        <f>SUM(G49:G50)</f>
        <v>0</v>
      </c>
      <c r="H51" s="42">
        <f t="shared" ref="H51:AO51" si="15">SUM(H49:H50)</f>
        <v>0</v>
      </c>
      <c r="I51" s="42">
        <f t="shared" si="15"/>
        <v>0</v>
      </c>
      <c r="J51" s="42">
        <f t="shared" si="15"/>
        <v>0</v>
      </c>
      <c r="K51" s="42">
        <f t="shared" si="15"/>
        <v>0</v>
      </c>
      <c r="L51" s="42">
        <f t="shared" si="15"/>
        <v>0</v>
      </c>
      <c r="M51" s="42">
        <f t="shared" si="15"/>
        <v>0</v>
      </c>
      <c r="N51" s="42">
        <f t="shared" si="15"/>
        <v>0</v>
      </c>
      <c r="O51" s="42">
        <f t="shared" si="15"/>
        <v>0</v>
      </c>
      <c r="P51" s="42">
        <f t="shared" si="15"/>
        <v>0</v>
      </c>
      <c r="Q51" s="42">
        <f t="shared" si="15"/>
        <v>0</v>
      </c>
      <c r="R51" s="42">
        <f t="shared" si="15"/>
        <v>0</v>
      </c>
      <c r="S51" s="42">
        <f t="shared" si="15"/>
        <v>0</v>
      </c>
      <c r="T51" s="42">
        <f t="shared" si="15"/>
        <v>0</v>
      </c>
      <c r="U51" s="42">
        <f t="shared" si="15"/>
        <v>0</v>
      </c>
      <c r="V51" s="42">
        <f t="shared" si="15"/>
        <v>0</v>
      </c>
      <c r="W51" s="42">
        <f t="shared" si="15"/>
        <v>0</v>
      </c>
      <c r="X51" s="42">
        <f t="shared" si="15"/>
        <v>0</v>
      </c>
      <c r="Y51" s="42">
        <f t="shared" si="15"/>
        <v>0</v>
      </c>
      <c r="Z51" s="42">
        <f t="shared" si="15"/>
        <v>0</v>
      </c>
      <c r="AA51" s="42">
        <f t="shared" si="15"/>
        <v>0</v>
      </c>
      <c r="AB51" s="42">
        <f t="shared" si="15"/>
        <v>0</v>
      </c>
      <c r="AC51" s="42">
        <f t="shared" si="15"/>
        <v>0</v>
      </c>
      <c r="AD51" s="42">
        <f t="shared" si="15"/>
        <v>0</v>
      </c>
      <c r="AE51" s="42">
        <f t="shared" si="15"/>
        <v>0</v>
      </c>
      <c r="AF51" s="42">
        <f t="shared" si="15"/>
        <v>0</v>
      </c>
      <c r="AG51" s="42">
        <f t="shared" si="15"/>
        <v>0</v>
      </c>
      <c r="AH51" s="42">
        <f t="shared" si="15"/>
        <v>0</v>
      </c>
      <c r="AI51" s="42">
        <f t="shared" si="15"/>
        <v>0</v>
      </c>
      <c r="AJ51" s="42">
        <f t="shared" si="15"/>
        <v>0</v>
      </c>
      <c r="AK51" s="42">
        <f t="shared" si="15"/>
        <v>0</v>
      </c>
      <c r="AL51" s="42">
        <f t="shared" si="15"/>
        <v>0</v>
      </c>
      <c r="AM51" s="42">
        <f t="shared" si="15"/>
        <v>0</v>
      </c>
      <c r="AN51" s="42">
        <f t="shared" si="15"/>
        <v>0</v>
      </c>
      <c r="AO51" s="42">
        <f t="shared" si="15"/>
        <v>0</v>
      </c>
    </row>
    <row r="52" spans="3:41" x14ac:dyDescent="0.3">
      <c r="D52" s="112" t="s">
        <v>128</v>
      </c>
      <c r="E52" s="106">
        <f t="shared" si="11"/>
        <v>0</v>
      </c>
      <c r="F52" s="114">
        <f>(F47-F8)*($H$14-1)</f>
        <v>0</v>
      </c>
      <c r="G52" s="114">
        <f t="shared" ref="G52:AO52" si="16">(G47-G8)*($H$14-1)</f>
        <v>0</v>
      </c>
      <c r="H52" s="114">
        <f t="shared" si="16"/>
        <v>0</v>
      </c>
      <c r="I52" s="114">
        <f t="shared" si="16"/>
        <v>0</v>
      </c>
      <c r="J52" s="114">
        <f t="shared" si="16"/>
        <v>0</v>
      </c>
      <c r="K52" s="114">
        <f t="shared" si="16"/>
        <v>0</v>
      </c>
      <c r="L52" s="114">
        <f t="shared" si="16"/>
        <v>0</v>
      </c>
      <c r="M52" s="114">
        <f t="shared" si="16"/>
        <v>0</v>
      </c>
      <c r="N52" s="114">
        <f t="shared" si="16"/>
        <v>0</v>
      </c>
      <c r="O52" s="114">
        <f t="shared" si="16"/>
        <v>0</v>
      </c>
      <c r="P52" s="114">
        <f t="shared" si="16"/>
        <v>0</v>
      </c>
      <c r="Q52" s="114">
        <f t="shared" si="16"/>
        <v>0</v>
      </c>
      <c r="R52" s="114">
        <f t="shared" si="16"/>
        <v>0</v>
      </c>
      <c r="S52" s="114">
        <f t="shared" si="16"/>
        <v>0</v>
      </c>
      <c r="T52" s="114">
        <f t="shared" si="16"/>
        <v>0</v>
      </c>
      <c r="U52" s="114">
        <f t="shared" si="16"/>
        <v>0</v>
      </c>
      <c r="V52" s="114">
        <f t="shared" si="16"/>
        <v>0</v>
      </c>
      <c r="W52" s="114">
        <f t="shared" si="16"/>
        <v>0</v>
      </c>
      <c r="X52" s="114">
        <f t="shared" si="16"/>
        <v>0</v>
      </c>
      <c r="Y52" s="114">
        <f t="shared" si="16"/>
        <v>0</v>
      </c>
      <c r="Z52" s="114">
        <f t="shared" si="16"/>
        <v>0</v>
      </c>
      <c r="AA52" s="114">
        <f t="shared" si="16"/>
        <v>0</v>
      </c>
      <c r="AB52" s="114">
        <f t="shared" si="16"/>
        <v>0</v>
      </c>
      <c r="AC52" s="114">
        <f t="shared" si="16"/>
        <v>0</v>
      </c>
      <c r="AD52" s="114">
        <f t="shared" si="16"/>
        <v>0</v>
      </c>
      <c r="AE52" s="114">
        <f t="shared" si="16"/>
        <v>0</v>
      </c>
      <c r="AF52" s="114">
        <f t="shared" si="16"/>
        <v>0</v>
      </c>
      <c r="AG52" s="114">
        <f t="shared" si="16"/>
        <v>0</v>
      </c>
      <c r="AH52" s="114">
        <f t="shared" si="16"/>
        <v>0</v>
      </c>
      <c r="AI52" s="114">
        <f t="shared" si="16"/>
        <v>0</v>
      </c>
      <c r="AJ52" s="114">
        <f t="shared" si="16"/>
        <v>0</v>
      </c>
      <c r="AK52" s="114">
        <f t="shared" si="16"/>
        <v>0</v>
      </c>
      <c r="AL52" s="114">
        <f t="shared" si="16"/>
        <v>0</v>
      </c>
      <c r="AM52" s="114">
        <f t="shared" si="16"/>
        <v>0</v>
      </c>
      <c r="AN52" s="114">
        <f t="shared" si="16"/>
        <v>0</v>
      </c>
      <c r="AO52" s="114">
        <f t="shared" si="16"/>
        <v>0</v>
      </c>
    </row>
    <row r="53" spans="3:41" x14ac:dyDescent="0.3">
      <c r="D53" s="112" t="s">
        <v>129</v>
      </c>
      <c r="E53" s="106">
        <f t="shared" si="11"/>
        <v>0</v>
      </c>
      <c r="F53" s="114">
        <f>F48*($H$14-1)</f>
        <v>0</v>
      </c>
      <c r="G53" s="114">
        <f t="shared" ref="G53:AO53" si="17">G48*($H$14-1)</f>
        <v>0</v>
      </c>
      <c r="H53" s="114">
        <f t="shared" si="17"/>
        <v>0</v>
      </c>
      <c r="I53" s="114">
        <f t="shared" si="17"/>
        <v>0</v>
      </c>
      <c r="J53" s="114">
        <f t="shared" si="17"/>
        <v>0</v>
      </c>
      <c r="K53" s="114">
        <f t="shared" si="17"/>
        <v>0</v>
      </c>
      <c r="L53" s="114">
        <f t="shared" si="17"/>
        <v>0</v>
      </c>
      <c r="M53" s="114">
        <f t="shared" si="17"/>
        <v>0</v>
      </c>
      <c r="N53" s="114">
        <f t="shared" si="17"/>
        <v>0</v>
      </c>
      <c r="O53" s="114">
        <f t="shared" si="17"/>
        <v>0</v>
      </c>
      <c r="P53" s="114">
        <f t="shared" si="17"/>
        <v>0</v>
      </c>
      <c r="Q53" s="114">
        <f t="shared" si="17"/>
        <v>0</v>
      </c>
      <c r="R53" s="114">
        <f t="shared" si="17"/>
        <v>0</v>
      </c>
      <c r="S53" s="114">
        <f t="shared" si="17"/>
        <v>0</v>
      </c>
      <c r="T53" s="114">
        <f t="shared" si="17"/>
        <v>0</v>
      </c>
      <c r="U53" s="114">
        <f t="shared" si="17"/>
        <v>0</v>
      </c>
      <c r="V53" s="114">
        <f t="shared" si="17"/>
        <v>0</v>
      </c>
      <c r="W53" s="114">
        <f t="shared" si="17"/>
        <v>0</v>
      </c>
      <c r="X53" s="114">
        <f t="shared" si="17"/>
        <v>0</v>
      </c>
      <c r="Y53" s="114">
        <f t="shared" si="17"/>
        <v>0</v>
      </c>
      <c r="Z53" s="114">
        <f t="shared" si="17"/>
        <v>0</v>
      </c>
      <c r="AA53" s="114">
        <f t="shared" si="17"/>
        <v>0</v>
      </c>
      <c r="AB53" s="114">
        <f t="shared" si="17"/>
        <v>0</v>
      </c>
      <c r="AC53" s="114">
        <f t="shared" si="17"/>
        <v>0</v>
      </c>
      <c r="AD53" s="114">
        <f t="shared" si="17"/>
        <v>0</v>
      </c>
      <c r="AE53" s="114">
        <f t="shared" si="17"/>
        <v>0</v>
      </c>
      <c r="AF53" s="114">
        <f t="shared" si="17"/>
        <v>0</v>
      </c>
      <c r="AG53" s="114">
        <f t="shared" si="17"/>
        <v>0</v>
      </c>
      <c r="AH53" s="114">
        <f t="shared" si="17"/>
        <v>0</v>
      </c>
      <c r="AI53" s="114">
        <f t="shared" si="17"/>
        <v>0</v>
      </c>
      <c r="AJ53" s="114">
        <f t="shared" si="17"/>
        <v>0</v>
      </c>
      <c r="AK53" s="114">
        <f t="shared" si="17"/>
        <v>0</v>
      </c>
      <c r="AL53" s="114">
        <f t="shared" si="17"/>
        <v>0</v>
      </c>
      <c r="AM53" s="114">
        <f t="shared" si="17"/>
        <v>0</v>
      </c>
      <c r="AN53" s="114">
        <f t="shared" si="17"/>
        <v>0</v>
      </c>
      <c r="AO53" s="114">
        <f t="shared" si="17"/>
        <v>0</v>
      </c>
    </row>
    <row r="54" spans="3:41" x14ac:dyDescent="0.3">
      <c r="D54" s="108" t="s">
        <v>127</v>
      </c>
      <c r="E54" s="109">
        <f t="shared" si="11"/>
        <v>0</v>
      </c>
      <c r="F54" s="110">
        <f>F50*($H$14-1)</f>
        <v>0</v>
      </c>
      <c r="G54" s="110">
        <f t="shared" ref="G54:AO54" si="18">G50*($H$14-1)</f>
        <v>0</v>
      </c>
      <c r="H54" s="110">
        <f t="shared" si="18"/>
        <v>0</v>
      </c>
      <c r="I54" s="110">
        <f t="shared" si="18"/>
        <v>0</v>
      </c>
      <c r="J54" s="110">
        <f t="shared" si="18"/>
        <v>0</v>
      </c>
      <c r="K54" s="110">
        <f t="shared" si="18"/>
        <v>0</v>
      </c>
      <c r="L54" s="110">
        <f t="shared" si="18"/>
        <v>0</v>
      </c>
      <c r="M54" s="110">
        <f t="shared" si="18"/>
        <v>0</v>
      </c>
      <c r="N54" s="110">
        <f t="shared" si="18"/>
        <v>0</v>
      </c>
      <c r="O54" s="110">
        <f t="shared" si="18"/>
        <v>0</v>
      </c>
      <c r="P54" s="110">
        <f t="shared" si="18"/>
        <v>0</v>
      </c>
      <c r="Q54" s="110">
        <f t="shared" si="18"/>
        <v>0</v>
      </c>
      <c r="R54" s="110">
        <f t="shared" si="18"/>
        <v>0</v>
      </c>
      <c r="S54" s="110">
        <f t="shared" si="18"/>
        <v>0</v>
      </c>
      <c r="T54" s="110">
        <f t="shared" si="18"/>
        <v>0</v>
      </c>
      <c r="U54" s="110">
        <f t="shared" si="18"/>
        <v>0</v>
      </c>
      <c r="V54" s="110">
        <f t="shared" si="18"/>
        <v>0</v>
      </c>
      <c r="W54" s="110">
        <f t="shared" si="18"/>
        <v>0</v>
      </c>
      <c r="X54" s="110">
        <f t="shared" si="18"/>
        <v>0</v>
      </c>
      <c r="Y54" s="110">
        <f t="shared" si="18"/>
        <v>0</v>
      </c>
      <c r="Z54" s="110">
        <f t="shared" si="18"/>
        <v>0</v>
      </c>
      <c r="AA54" s="110">
        <f t="shared" si="18"/>
        <v>0</v>
      </c>
      <c r="AB54" s="110">
        <f t="shared" si="18"/>
        <v>0</v>
      </c>
      <c r="AC54" s="110">
        <f t="shared" si="18"/>
        <v>0</v>
      </c>
      <c r="AD54" s="110">
        <f t="shared" si="18"/>
        <v>0</v>
      </c>
      <c r="AE54" s="110">
        <f t="shared" si="18"/>
        <v>0</v>
      </c>
      <c r="AF54" s="110">
        <f t="shared" si="18"/>
        <v>0</v>
      </c>
      <c r="AG54" s="110">
        <f t="shared" si="18"/>
        <v>0</v>
      </c>
      <c r="AH54" s="110">
        <f t="shared" si="18"/>
        <v>0</v>
      </c>
      <c r="AI54" s="110">
        <f t="shared" si="18"/>
        <v>0</v>
      </c>
      <c r="AJ54" s="110">
        <f t="shared" si="18"/>
        <v>0</v>
      </c>
      <c r="AK54" s="110">
        <f t="shared" si="18"/>
        <v>0</v>
      </c>
      <c r="AL54" s="110">
        <f t="shared" si="18"/>
        <v>0</v>
      </c>
      <c r="AM54" s="110">
        <f t="shared" si="18"/>
        <v>0</v>
      </c>
      <c r="AN54" s="110">
        <f t="shared" si="18"/>
        <v>0</v>
      </c>
      <c r="AO54" s="110">
        <f t="shared" si="18"/>
        <v>0</v>
      </c>
    </row>
    <row r="55" spans="3:41" x14ac:dyDescent="0.3">
      <c r="D55" s="45" t="s">
        <v>130</v>
      </c>
      <c r="E55" s="50">
        <f>NPV($E$15,F55:AO55)*(1+$E$15)</f>
        <v>0</v>
      </c>
      <c r="F55" s="55">
        <f>SUM(F52:F54)</f>
        <v>0</v>
      </c>
      <c r="G55" s="55">
        <f t="shared" ref="G55:AO55" si="19">SUM(G52:G54)</f>
        <v>0</v>
      </c>
      <c r="H55" s="55">
        <f t="shared" si="19"/>
        <v>0</v>
      </c>
      <c r="I55" s="55">
        <f t="shared" si="19"/>
        <v>0</v>
      </c>
      <c r="J55" s="55">
        <f t="shared" si="19"/>
        <v>0</v>
      </c>
      <c r="K55" s="55">
        <f t="shared" si="19"/>
        <v>0</v>
      </c>
      <c r="L55" s="55">
        <f t="shared" si="19"/>
        <v>0</v>
      </c>
      <c r="M55" s="55">
        <f t="shared" si="19"/>
        <v>0</v>
      </c>
      <c r="N55" s="55">
        <f t="shared" si="19"/>
        <v>0</v>
      </c>
      <c r="O55" s="55">
        <f t="shared" si="19"/>
        <v>0</v>
      </c>
      <c r="P55" s="55">
        <f t="shared" si="19"/>
        <v>0</v>
      </c>
      <c r="Q55" s="55">
        <f t="shared" si="19"/>
        <v>0</v>
      </c>
      <c r="R55" s="55">
        <f t="shared" si="19"/>
        <v>0</v>
      </c>
      <c r="S55" s="55">
        <f t="shared" si="19"/>
        <v>0</v>
      </c>
      <c r="T55" s="55">
        <f t="shared" si="19"/>
        <v>0</v>
      </c>
      <c r="U55" s="55">
        <f t="shared" si="19"/>
        <v>0</v>
      </c>
      <c r="V55" s="55">
        <f t="shared" si="19"/>
        <v>0</v>
      </c>
      <c r="W55" s="55">
        <f t="shared" si="19"/>
        <v>0</v>
      </c>
      <c r="X55" s="55">
        <f t="shared" si="19"/>
        <v>0</v>
      </c>
      <c r="Y55" s="55">
        <f t="shared" si="19"/>
        <v>0</v>
      </c>
      <c r="Z55" s="55">
        <f t="shared" si="19"/>
        <v>0</v>
      </c>
      <c r="AA55" s="55">
        <f t="shared" si="19"/>
        <v>0</v>
      </c>
      <c r="AB55" s="55">
        <f t="shared" si="19"/>
        <v>0</v>
      </c>
      <c r="AC55" s="55">
        <f t="shared" si="19"/>
        <v>0</v>
      </c>
      <c r="AD55" s="55">
        <f t="shared" si="19"/>
        <v>0</v>
      </c>
      <c r="AE55" s="55">
        <f t="shared" si="19"/>
        <v>0</v>
      </c>
      <c r="AF55" s="55">
        <f t="shared" si="19"/>
        <v>0</v>
      </c>
      <c r="AG55" s="55">
        <f t="shared" si="19"/>
        <v>0</v>
      </c>
      <c r="AH55" s="55">
        <f t="shared" si="19"/>
        <v>0</v>
      </c>
      <c r="AI55" s="55">
        <f t="shared" si="19"/>
        <v>0</v>
      </c>
      <c r="AJ55" s="55">
        <f t="shared" si="19"/>
        <v>0</v>
      </c>
      <c r="AK55" s="55">
        <f t="shared" si="19"/>
        <v>0</v>
      </c>
      <c r="AL55" s="55">
        <f t="shared" si="19"/>
        <v>0</v>
      </c>
      <c r="AM55" s="55">
        <f t="shared" si="19"/>
        <v>0</v>
      </c>
      <c r="AN55" s="55">
        <f t="shared" si="19"/>
        <v>0</v>
      </c>
      <c r="AO55" s="55">
        <f t="shared" si="19"/>
        <v>0</v>
      </c>
    </row>
    <row r="56" spans="3:41" x14ac:dyDescent="0.3">
      <c r="D56" s="40" t="s">
        <v>49</v>
      </c>
      <c r="E56" s="120">
        <f t="shared" si="11"/>
        <v>2044.1909321857256</v>
      </c>
      <c r="F56" s="121">
        <f>SUM(F48,F51,F47,F55)</f>
        <v>142.26</v>
      </c>
      <c r="G56" s="121">
        <f t="shared" ref="G56:AO56" si="20">SUM(G48,G51,G47,G55)</f>
        <v>148.82220000000001</v>
      </c>
      <c r="H56" s="121">
        <f t="shared" si="20"/>
        <v>155.701494</v>
      </c>
      <c r="I56" s="121">
        <f t="shared" si="20"/>
        <v>162.91351700000001</v>
      </c>
      <c r="J56" s="121">
        <f t="shared" si="20"/>
        <v>170.47468000000001</v>
      </c>
      <c r="K56" s="121">
        <f t="shared" si="20"/>
        <v>173.8841736</v>
      </c>
      <c r="L56" s="121">
        <f t="shared" si="20"/>
        <v>177.36185707199999</v>
      </c>
      <c r="M56" s="121">
        <f t="shared" si="20"/>
        <v>180.90909421344</v>
      </c>
      <c r="N56" s="121">
        <f t="shared" si="20"/>
        <v>184.52727609770881</v>
      </c>
      <c r="O56" s="121">
        <f t="shared" si="20"/>
        <v>188.217821619663</v>
      </c>
      <c r="P56" s="121">
        <f t="shared" si="20"/>
        <v>191.98217805205627</v>
      </c>
      <c r="Q56" s="121">
        <f t="shared" si="20"/>
        <v>195.8218216130974</v>
      </c>
      <c r="R56" s="121">
        <f t="shared" si="20"/>
        <v>199.73825804535934</v>
      </c>
      <c r="S56" s="121">
        <f t="shared" si="20"/>
        <v>203.73302320626652</v>
      </c>
      <c r="T56" s="121">
        <f t="shared" si="20"/>
        <v>207.80768367039187</v>
      </c>
      <c r="U56" s="121">
        <f t="shared" si="20"/>
        <v>211.9638373437997</v>
      </c>
      <c r="V56" s="121">
        <f t="shared" si="20"/>
        <v>216.20311409067568</v>
      </c>
      <c r="W56" s="121">
        <f t="shared" si="20"/>
        <v>220.52717637248921</v>
      </c>
      <c r="X56" s="121">
        <f t="shared" si="20"/>
        <v>224.937719899939</v>
      </c>
      <c r="Y56" s="121">
        <f t="shared" si="20"/>
        <v>229.43647429793779</v>
      </c>
      <c r="Z56" s="121">
        <f t="shared" si="20"/>
        <v>0</v>
      </c>
      <c r="AA56" s="121">
        <f t="shared" si="20"/>
        <v>0</v>
      </c>
      <c r="AB56" s="121">
        <f t="shared" si="20"/>
        <v>0</v>
      </c>
      <c r="AC56" s="121">
        <f t="shared" si="20"/>
        <v>0</v>
      </c>
      <c r="AD56" s="121">
        <f t="shared" si="20"/>
        <v>0</v>
      </c>
      <c r="AE56" s="121">
        <f t="shared" si="20"/>
        <v>0</v>
      </c>
      <c r="AF56" s="121">
        <f t="shared" si="20"/>
        <v>0</v>
      </c>
      <c r="AG56" s="121">
        <f t="shared" si="20"/>
        <v>0</v>
      </c>
      <c r="AH56" s="121">
        <f t="shared" si="20"/>
        <v>0</v>
      </c>
      <c r="AI56" s="121">
        <f t="shared" si="20"/>
        <v>0</v>
      </c>
      <c r="AJ56" s="121">
        <f t="shared" si="20"/>
        <v>0</v>
      </c>
      <c r="AK56" s="121">
        <f t="shared" si="20"/>
        <v>0</v>
      </c>
      <c r="AL56" s="121">
        <f t="shared" si="20"/>
        <v>0</v>
      </c>
      <c r="AM56" s="121">
        <f t="shared" si="20"/>
        <v>0</v>
      </c>
      <c r="AN56" s="121">
        <f t="shared" si="20"/>
        <v>0</v>
      </c>
      <c r="AO56" s="121">
        <f t="shared" si="20"/>
        <v>0</v>
      </c>
    </row>
    <row r="57" spans="3:41" x14ac:dyDescent="0.3">
      <c r="E57" s="48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</row>
    <row r="58" spans="3:41" x14ac:dyDescent="0.3">
      <c r="D58" s="34" t="s">
        <v>108</v>
      </c>
      <c r="E58" s="48">
        <f>NPV($E$15,F58:AO58)*(1+$E$15)</f>
        <v>0</v>
      </c>
      <c r="F58" s="49">
        <f t="shared" ref="F58:AO58" si="21">-F8+F56</f>
        <v>0</v>
      </c>
      <c r="G58" s="49">
        <f t="shared" si="21"/>
        <v>0</v>
      </c>
      <c r="H58" s="49">
        <f t="shared" si="21"/>
        <v>0</v>
      </c>
      <c r="I58" s="49">
        <f t="shared" si="21"/>
        <v>0</v>
      </c>
      <c r="J58" s="49">
        <f t="shared" si="21"/>
        <v>0</v>
      </c>
      <c r="K58" s="49">
        <f t="shared" si="21"/>
        <v>0</v>
      </c>
      <c r="L58" s="49">
        <f t="shared" si="21"/>
        <v>0</v>
      </c>
      <c r="M58" s="49">
        <f t="shared" si="21"/>
        <v>0</v>
      </c>
      <c r="N58" s="49">
        <f t="shared" si="21"/>
        <v>0</v>
      </c>
      <c r="O58" s="49">
        <f t="shared" si="21"/>
        <v>0</v>
      </c>
      <c r="P58" s="49">
        <f t="shared" si="21"/>
        <v>0</v>
      </c>
      <c r="Q58" s="49">
        <f t="shared" si="21"/>
        <v>0</v>
      </c>
      <c r="R58" s="49">
        <f t="shared" si="21"/>
        <v>0</v>
      </c>
      <c r="S58" s="49">
        <f t="shared" si="21"/>
        <v>0</v>
      </c>
      <c r="T58" s="49">
        <f t="shared" si="21"/>
        <v>0</v>
      </c>
      <c r="U58" s="49">
        <f t="shared" si="21"/>
        <v>0</v>
      </c>
      <c r="V58" s="49">
        <f t="shared" si="21"/>
        <v>0</v>
      </c>
      <c r="W58" s="49">
        <f t="shared" si="21"/>
        <v>0</v>
      </c>
      <c r="X58" s="49">
        <f t="shared" si="21"/>
        <v>0</v>
      </c>
      <c r="Y58" s="49">
        <f t="shared" si="21"/>
        <v>0</v>
      </c>
      <c r="Z58" s="49">
        <f t="shared" si="21"/>
        <v>0</v>
      </c>
      <c r="AA58" s="49">
        <f t="shared" si="21"/>
        <v>0</v>
      </c>
      <c r="AB58" s="49">
        <f t="shared" si="21"/>
        <v>0</v>
      </c>
      <c r="AC58" s="49">
        <f t="shared" si="21"/>
        <v>0</v>
      </c>
      <c r="AD58" s="49">
        <f t="shared" si="21"/>
        <v>0</v>
      </c>
      <c r="AE58" s="49">
        <f t="shared" si="21"/>
        <v>0</v>
      </c>
      <c r="AF58" s="49">
        <f t="shared" si="21"/>
        <v>0</v>
      </c>
      <c r="AG58" s="49">
        <f t="shared" si="21"/>
        <v>0</v>
      </c>
      <c r="AH58" s="49">
        <f t="shared" si="21"/>
        <v>0</v>
      </c>
      <c r="AI58" s="49">
        <f t="shared" si="21"/>
        <v>0</v>
      </c>
      <c r="AJ58" s="49">
        <f t="shared" si="21"/>
        <v>0</v>
      </c>
      <c r="AK58" s="49">
        <f t="shared" si="21"/>
        <v>0</v>
      </c>
      <c r="AL58" s="49">
        <f t="shared" si="21"/>
        <v>0</v>
      </c>
      <c r="AM58" s="49">
        <f t="shared" si="21"/>
        <v>0</v>
      </c>
      <c r="AN58" s="49">
        <f t="shared" si="21"/>
        <v>0</v>
      </c>
      <c r="AO58" s="49">
        <f t="shared" si="21"/>
        <v>0</v>
      </c>
    </row>
    <row r="59" spans="3:41" x14ac:dyDescent="0.3">
      <c r="C59" s="34"/>
      <c r="D59" s="34" t="s">
        <v>50</v>
      </c>
      <c r="F59" s="49">
        <f>F22</f>
        <v>0</v>
      </c>
      <c r="G59" s="49">
        <f t="shared" ref="G59:AO59" si="22">G22</f>
        <v>0</v>
      </c>
      <c r="H59" s="49">
        <f t="shared" si="22"/>
        <v>0</v>
      </c>
      <c r="I59" s="49">
        <f t="shared" si="22"/>
        <v>0</v>
      </c>
      <c r="J59" s="49">
        <f t="shared" si="22"/>
        <v>0</v>
      </c>
      <c r="K59" s="49">
        <f t="shared" si="22"/>
        <v>0</v>
      </c>
      <c r="L59" s="49">
        <f t="shared" si="22"/>
        <v>0</v>
      </c>
      <c r="M59" s="49">
        <f t="shared" si="22"/>
        <v>0</v>
      </c>
      <c r="N59" s="49">
        <f t="shared" si="22"/>
        <v>0</v>
      </c>
      <c r="O59" s="49">
        <f t="shared" si="22"/>
        <v>0</v>
      </c>
      <c r="P59" s="49">
        <f t="shared" si="22"/>
        <v>0</v>
      </c>
      <c r="Q59" s="49">
        <f t="shared" si="22"/>
        <v>0</v>
      </c>
      <c r="R59" s="49">
        <f t="shared" si="22"/>
        <v>0</v>
      </c>
      <c r="S59" s="49">
        <f t="shared" si="22"/>
        <v>0</v>
      </c>
      <c r="T59" s="49">
        <f t="shared" si="22"/>
        <v>0</v>
      </c>
      <c r="U59" s="49">
        <f t="shared" si="22"/>
        <v>0</v>
      </c>
      <c r="V59" s="49">
        <f t="shared" si="22"/>
        <v>0</v>
      </c>
      <c r="W59" s="49">
        <f t="shared" si="22"/>
        <v>0</v>
      </c>
      <c r="X59" s="49">
        <f t="shared" si="22"/>
        <v>0</v>
      </c>
      <c r="Y59" s="49">
        <f t="shared" si="22"/>
        <v>0</v>
      </c>
      <c r="Z59" s="49">
        <f t="shared" si="22"/>
        <v>0</v>
      </c>
      <c r="AA59" s="49">
        <f t="shared" si="22"/>
        <v>0</v>
      </c>
      <c r="AB59" s="49">
        <f t="shared" si="22"/>
        <v>0</v>
      </c>
      <c r="AC59" s="49">
        <f t="shared" si="22"/>
        <v>0</v>
      </c>
      <c r="AD59" s="49">
        <f t="shared" si="22"/>
        <v>0</v>
      </c>
      <c r="AE59" s="49">
        <f t="shared" si="22"/>
        <v>0</v>
      </c>
      <c r="AF59" s="49">
        <f t="shared" si="22"/>
        <v>0</v>
      </c>
      <c r="AG59" s="49">
        <f t="shared" si="22"/>
        <v>0</v>
      </c>
      <c r="AH59" s="49">
        <f t="shared" si="22"/>
        <v>0</v>
      </c>
      <c r="AI59" s="49">
        <f t="shared" si="22"/>
        <v>0</v>
      </c>
      <c r="AJ59" s="49">
        <f t="shared" si="22"/>
        <v>0</v>
      </c>
      <c r="AK59" s="49">
        <f t="shared" si="22"/>
        <v>0</v>
      </c>
      <c r="AL59" s="49">
        <f t="shared" si="22"/>
        <v>0</v>
      </c>
      <c r="AM59" s="49">
        <f t="shared" si="22"/>
        <v>0</v>
      </c>
      <c r="AN59" s="49">
        <f t="shared" si="22"/>
        <v>0</v>
      </c>
      <c r="AO59" s="49">
        <f t="shared" si="22"/>
        <v>0</v>
      </c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  <row r="65" spans="5:41" x14ac:dyDescent="0.3"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</row>
    <row r="66" spans="5:41" x14ac:dyDescent="0.3"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</row>
    <row r="67" spans="5:41" x14ac:dyDescent="0.3"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17-199D-4A30-9673-9D0CA396179C}">
  <dimension ref="A1:AO59"/>
  <sheetViews>
    <sheetView workbookViewId="0">
      <selection activeCell="A3" sqref="A3"/>
    </sheetView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.21875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8.5546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112</v>
      </c>
      <c r="D1" s="40"/>
    </row>
    <row r="2" spans="1:41" x14ac:dyDescent="0.3">
      <c r="A2" s="40" t="s">
        <v>132</v>
      </c>
      <c r="D2" s="40"/>
    </row>
    <row r="3" spans="1:41" x14ac:dyDescent="0.3">
      <c r="D3" s="59" t="s">
        <v>131</v>
      </c>
      <c r="E3" s="58" t="s">
        <v>82</v>
      </c>
      <c r="F3" s="57"/>
      <c r="G3" s="132" t="s">
        <v>40</v>
      </c>
      <c r="H3" s="57"/>
      <c r="I3" s="72" t="s">
        <v>83</v>
      </c>
      <c r="J3" s="82"/>
      <c r="K3" s="57"/>
      <c r="L3" s="87" t="s">
        <v>46</v>
      </c>
      <c r="M3" s="57"/>
      <c r="O3" s="139"/>
    </row>
    <row r="4" spans="1:41" x14ac:dyDescent="0.3">
      <c r="A4" s="40"/>
      <c r="E4" s="58" t="s">
        <v>39</v>
      </c>
      <c r="F4" s="57"/>
      <c r="G4" s="132">
        <v>1</v>
      </c>
      <c r="H4" s="57" t="s">
        <v>36</v>
      </c>
      <c r="I4" s="72" t="s">
        <v>45</v>
      </c>
      <c r="J4" s="82"/>
      <c r="K4" s="57"/>
      <c r="L4" s="132">
        <v>10</v>
      </c>
      <c r="M4" s="57" t="s">
        <v>36</v>
      </c>
    </row>
    <row r="5" spans="1:41" x14ac:dyDescent="0.3">
      <c r="D5" s="40"/>
    </row>
    <row r="6" spans="1:41" x14ac:dyDescent="0.3">
      <c r="B6" s="41" t="s">
        <v>37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85</v>
      </c>
      <c r="F8" s="42">
        <f>'Portfolio$'!E6/10^6</f>
        <v>142.26</v>
      </c>
      <c r="G8" s="42">
        <f>IF(G7-$F$7+1&gt;$G$4,0,'Portfolio$'!F6/10^6)</f>
        <v>0</v>
      </c>
      <c r="H8" s="42">
        <f>IF(H7-$F$7+1&gt;$G$4,0,'Portfolio$'!G6/10^6)</f>
        <v>0</v>
      </c>
      <c r="I8" s="42">
        <f>IF(I7-$F$7+1&gt;$G$4,0,'Portfolio$'!H6/10^6)</f>
        <v>0</v>
      </c>
      <c r="J8" s="42">
        <f>IF(J7-$F$7+1&gt;$G$4,0,'Portfolio$'!I6/10^6)</f>
        <v>0</v>
      </c>
      <c r="K8" s="42">
        <f>IF(K7-$F$7+1&gt;$G$4,0,J8*1.02)</f>
        <v>0</v>
      </c>
      <c r="L8" s="42">
        <f t="shared" ref="L8:Y8" si="1">IF(L7-$F$7+1&gt;$G$4,0,K8*1.02)</f>
        <v>0</v>
      </c>
      <c r="M8" s="42">
        <f t="shared" si="1"/>
        <v>0</v>
      </c>
      <c r="N8" s="42">
        <f t="shared" si="1"/>
        <v>0</v>
      </c>
      <c r="O8" s="42">
        <f t="shared" si="1"/>
        <v>0</v>
      </c>
      <c r="P8" s="42">
        <f t="shared" si="1"/>
        <v>0</v>
      </c>
      <c r="Q8" s="42">
        <f t="shared" si="1"/>
        <v>0</v>
      </c>
      <c r="R8" s="42">
        <f t="shared" si="1"/>
        <v>0</v>
      </c>
      <c r="S8" s="42">
        <f t="shared" si="1"/>
        <v>0</v>
      </c>
      <c r="T8" s="42">
        <f t="shared" si="1"/>
        <v>0</v>
      </c>
      <c r="U8" s="42">
        <f t="shared" si="1"/>
        <v>0</v>
      </c>
      <c r="V8" s="42">
        <f t="shared" si="1"/>
        <v>0</v>
      </c>
      <c r="W8" s="42">
        <f t="shared" si="1"/>
        <v>0</v>
      </c>
      <c r="X8" s="42">
        <f t="shared" si="1"/>
        <v>0</v>
      </c>
      <c r="Y8" s="42">
        <f t="shared" si="1"/>
        <v>0</v>
      </c>
    </row>
    <row r="9" spans="1:41" s="3" customFormat="1" ht="21" x14ac:dyDescent="0.25">
      <c r="B9" s="62"/>
      <c r="C9" s="60" t="s">
        <v>38</v>
      </c>
      <c r="F9" s="38" t="s">
        <v>20</v>
      </c>
      <c r="G9" s="39" t="s">
        <v>121</v>
      </c>
      <c r="H9" s="39" t="s">
        <v>80</v>
      </c>
      <c r="I9" s="63"/>
      <c r="J9" s="39" t="s">
        <v>122</v>
      </c>
      <c r="K9" s="39" t="s">
        <v>80</v>
      </c>
    </row>
    <row r="10" spans="1:41" x14ac:dyDescent="0.3">
      <c r="D10" s="34" t="s">
        <v>18</v>
      </c>
      <c r="F10" s="135">
        <v>0.64</v>
      </c>
      <c r="G10" s="136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37">
        <v>0.36</v>
      </c>
      <c r="G11" s="138">
        <v>0.09</v>
      </c>
      <c r="H11" s="46">
        <f t="shared" ref="H11" si="2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74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41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42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86</v>
      </c>
      <c r="E15" s="134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87</v>
      </c>
      <c r="E16" s="140">
        <f>L4</f>
        <v>10</v>
      </c>
      <c r="F16" s="47" t="s">
        <v>36</v>
      </c>
      <c r="G16" s="44"/>
      <c r="H16" s="44"/>
      <c r="I16" s="35"/>
      <c r="J16" s="35"/>
    </row>
    <row r="17" spans="2:41" x14ac:dyDescent="0.3">
      <c r="B17" s="41" t="s">
        <v>88</v>
      </c>
      <c r="E17" s="35"/>
    </row>
    <row r="18" spans="2:41" x14ac:dyDescent="0.3">
      <c r="E18" s="61" t="s">
        <v>81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77</v>
      </c>
      <c r="E19" s="48">
        <f>NPV($E$15,F19:AO19)*(1+$E$15)</f>
        <v>0</v>
      </c>
      <c r="F19" s="53">
        <f t="shared" ref="F19:Y19" si="4">IF($G$3="Expense",F8,0)</f>
        <v>0</v>
      </c>
      <c r="G19" s="53">
        <f t="shared" si="4"/>
        <v>0</v>
      </c>
      <c r="H19" s="53">
        <f t="shared" si="4"/>
        <v>0</v>
      </c>
      <c r="I19" s="53">
        <f t="shared" si="4"/>
        <v>0</v>
      </c>
      <c r="J19" s="53">
        <f t="shared" si="4"/>
        <v>0</v>
      </c>
      <c r="K19" s="53">
        <f t="shared" si="4"/>
        <v>0</v>
      </c>
      <c r="L19" s="53">
        <f t="shared" si="4"/>
        <v>0</v>
      </c>
      <c r="M19" s="53">
        <f t="shared" si="4"/>
        <v>0</v>
      </c>
      <c r="N19" s="53">
        <f t="shared" si="4"/>
        <v>0</v>
      </c>
      <c r="O19" s="53">
        <f t="shared" si="4"/>
        <v>0</v>
      </c>
      <c r="P19" s="53">
        <f t="shared" si="4"/>
        <v>0</v>
      </c>
      <c r="Q19" s="53">
        <f t="shared" si="4"/>
        <v>0</v>
      </c>
      <c r="R19" s="53">
        <f t="shared" si="4"/>
        <v>0</v>
      </c>
      <c r="S19" s="53">
        <f t="shared" si="4"/>
        <v>0</v>
      </c>
      <c r="T19" s="53">
        <f t="shared" si="4"/>
        <v>0</v>
      </c>
      <c r="U19" s="53">
        <f t="shared" si="4"/>
        <v>0</v>
      </c>
      <c r="V19" s="53">
        <f t="shared" si="4"/>
        <v>0</v>
      </c>
      <c r="W19" s="53">
        <f t="shared" si="4"/>
        <v>0</v>
      </c>
      <c r="X19" s="53">
        <f t="shared" si="4"/>
        <v>0</v>
      </c>
      <c r="Y19" s="53">
        <f t="shared" si="4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78</v>
      </c>
    </row>
    <row r="21" spans="2:41" x14ac:dyDescent="0.3">
      <c r="D21" s="34" t="s">
        <v>79</v>
      </c>
      <c r="E21" s="48">
        <f>NPV($E$15,F21:AO21)*(1+$E$15)</f>
        <v>142.26</v>
      </c>
      <c r="F21" s="49">
        <f>F8-F19</f>
        <v>142.26</v>
      </c>
      <c r="G21" s="49">
        <f t="shared" ref="G21:Y21" si="5">G8-G19</f>
        <v>0</v>
      </c>
      <c r="H21" s="49">
        <f t="shared" si="5"/>
        <v>0</v>
      </c>
      <c r="I21" s="49">
        <f t="shared" si="5"/>
        <v>0</v>
      </c>
      <c r="J21" s="49">
        <f t="shared" si="5"/>
        <v>0</v>
      </c>
      <c r="K21" s="49">
        <f t="shared" si="5"/>
        <v>0</v>
      </c>
      <c r="L21" s="49">
        <f t="shared" si="5"/>
        <v>0</v>
      </c>
      <c r="M21" s="49">
        <f t="shared" si="5"/>
        <v>0</v>
      </c>
      <c r="N21" s="49">
        <f t="shared" si="5"/>
        <v>0</v>
      </c>
      <c r="O21" s="49">
        <f t="shared" si="5"/>
        <v>0</v>
      </c>
      <c r="P21" s="49">
        <f t="shared" si="5"/>
        <v>0</v>
      </c>
      <c r="Q21" s="49">
        <f t="shared" si="5"/>
        <v>0</v>
      </c>
      <c r="R21" s="49">
        <f t="shared" si="5"/>
        <v>0</v>
      </c>
      <c r="S21" s="49">
        <f t="shared" si="5"/>
        <v>0</v>
      </c>
      <c r="T21" s="49">
        <f t="shared" si="5"/>
        <v>0</v>
      </c>
      <c r="U21" s="49">
        <f t="shared" si="5"/>
        <v>0</v>
      </c>
      <c r="V21" s="49">
        <f t="shared" si="5"/>
        <v>0</v>
      </c>
      <c r="W21" s="49">
        <f t="shared" si="5"/>
        <v>0</v>
      </c>
      <c r="X21" s="49">
        <f t="shared" si="5"/>
        <v>0</v>
      </c>
      <c r="Y21" s="49">
        <f t="shared" si="5"/>
        <v>0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109</v>
      </c>
      <c r="E22" s="48"/>
      <c r="F22" s="49">
        <f t="shared" ref="F22:AO22" si="6">E22+F21-F44</f>
        <v>142.26</v>
      </c>
      <c r="G22" s="49">
        <f t="shared" si="6"/>
        <v>128.03399999999999</v>
      </c>
      <c r="H22" s="49">
        <f t="shared" si="6"/>
        <v>113.80799999999999</v>
      </c>
      <c r="I22" s="49">
        <f t="shared" si="6"/>
        <v>99.581999999999994</v>
      </c>
      <c r="J22" s="49">
        <f t="shared" si="6"/>
        <v>85.355999999999995</v>
      </c>
      <c r="K22" s="49">
        <f t="shared" si="6"/>
        <v>71.13</v>
      </c>
      <c r="L22" s="49">
        <f t="shared" si="6"/>
        <v>56.903999999999996</v>
      </c>
      <c r="M22" s="49">
        <f t="shared" si="6"/>
        <v>42.677999999999997</v>
      </c>
      <c r="N22" s="49">
        <f t="shared" si="6"/>
        <v>28.451999999999998</v>
      </c>
      <c r="O22" s="49">
        <f t="shared" si="6"/>
        <v>14.225999999999999</v>
      </c>
      <c r="P22" s="49">
        <f t="shared" si="6"/>
        <v>0</v>
      </c>
      <c r="Q22" s="49">
        <f t="shared" si="6"/>
        <v>0</v>
      </c>
      <c r="R22" s="49">
        <f t="shared" si="6"/>
        <v>0</v>
      </c>
      <c r="S22" s="49">
        <f t="shared" si="6"/>
        <v>0</v>
      </c>
      <c r="T22" s="49">
        <f t="shared" si="6"/>
        <v>0</v>
      </c>
      <c r="U22" s="49">
        <f t="shared" si="6"/>
        <v>0</v>
      </c>
      <c r="V22" s="49">
        <f t="shared" si="6"/>
        <v>0</v>
      </c>
      <c r="W22" s="49">
        <f t="shared" si="6"/>
        <v>0</v>
      </c>
      <c r="X22" s="49">
        <f t="shared" si="6"/>
        <v>0</v>
      </c>
      <c r="Y22" s="49">
        <f t="shared" si="6"/>
        <v>0</v>
      </c>
      <c r="Z22" s="49">
        <f t="shared" si="6"/>
        <v>0</v>
      </c>
      <c r="AA22" s="49">
        <f t="shared" si="6"/>
        <v>0</v>
      </c>
      <c r="AB22" s="49">
        <f t="shared" si="6"/>
        <v>0</v>
      </c>
      <c r="AC22" s="49">
        <f t="shared" si="6"/>
        <v>0</v>
      </c>
      <c r="AD22" s="49">
        <f t="shared" si="6"/>
        <v>0</v>
      </c>
      <c r="AE22" s="49">
        <f t="shared" si="6"/>
        <v>0</v>
      </c>
      <c r="AF22" s="49">
        <f t="shared" si="6"/>
        <v>0</v>
      </c>
      <c r="AG22" s="49">
        <f t="shared" si="6"/>
        <v>0</v>
      </c>
      <c r="AH22" s="49">
        <f t="shared" si="6"/>
        <v>0</v>
      </c>
      <c r="AI22" s="49">
        <f t="shared" si="6"/>
        <v>0</v>
      </c>
      <c r="AJ22" s="49">
        <f t="shared" si="6"/>
        <v>0</v>
      </c>
      <c r="AK22" s="49">
        <f t="shared" si="6"/>
        <v>0</v>
      </c>
      <c r="AL22" s="49">
        <f t="shared" si="6"/>
        <v>0</v>
      </c>
      <c r="AM22" s="49">
        <f t="shared" si="6"/>
        <v>0</v>
      </c>
      <c r="AN22" s="49">
        <f t="shared" si="6"/>
        <v>0</v>
      </c>
      <c r="AO22" s="49">
        <f t="shared" si="6"/>
        <v>0</v>
      </c>
    </row>
    <row r="23" spans="2:41" x14ac:dyDescent="0.3">
      <c r="C23" s="40" t="s">
        <v>43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 t="shared" ref="E24:E44" si="7">NPV($E$15,F24:AO24)*(1+$E$15)</f>
        <v>107.0373509419188</v>
      </c>
      <c r="F24" s="49"/>
      <c r="G24" s="49">
        <f>IF(G$18-F$18&lt;=$E$16,F$21/$E$16,0)</f>
        <v>14.225999999999999</v>
      </c>
      <c r="H24" s="49">
        <f>IF(H$18-F$18&lt;=$E$16,F$21/$E$16,0)</f>
        <v>14.225999999999999</v>
      </c>
      <c r="I24" s="49">
        <f>IF(I$18-F$18&lt;=$E$16,F$21/$E$16,0)</f>
        <v>14.225999999999999</v>
      </c>
      <c r="J24" s="49">
        <f>IF(J$18-F$18&lt;=$E$16,F$21/$E$16,0)</f>
        <v>14.225999999999999</v>
      </c>
      <c r="K24" s="49">
        <f>IF(K$18-F$18&lt;=$E$16,F$21/$E$16,0)</f>
        <v>14.225999999999999</v>
      </c>
      <c r="L24" s="49">
        <f>IF(L$18-F$18&lt;=$E$16,F$21/$E$16,0)</f>
        <v>14.225999999999999</v>
      </c>
      <c r="M24" s="49">
        <f>IF(M$18-F$18&lt;=$E$16,F$21/$E$16,0)</f>
        <v>14.225999999999999</v>
      </c>
      <c r="N24" s="49">
        <f>IF(N$18-F$18&lt;=$E$16,F$21/$E$16,0)</f>
        <v>14.225999999999999</v>
      </c>
      <c r="O24" s="49">
        <f>IF(O$18-F$18&lt;=$E$16,F$21/$E$16,0)</f>
        <v>14.225999999999999</v>
      </c>
      <c r="P24" s="49">
        <f>IF(P$18-F$18&lt;=$E$16,F$21/$E$16,0)</f>
        <v>14.225999999999999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si="7"/>
        <v>0</v>
      </c>
      <c r="F25" s="49"/>
      <c r="G25" s="49"/>
      <c r="H25" s="49">
        <f>IF(H$18-G$18&lt;=$E$16,G$21/$E$16,0)</f>
        <v>0</v>
      </c>
      <c r="I25" s="49">
        <f>IF(I$18-G$18&lt;=$E$16,G$21/$E$16,0)</f>
        <v>0</v>
      </c>
      <c r="J25" s="49">
        <f>IF(J$18-G$18&lt;=$E$16,G$21/$E$16,0)</f>
        <v>0</v>
      </c>
      <c r="K25" s="49">
        <f>IF(K$18-G$18&lt;=$E$16,G$21/$E$16,0)</f>
        <v>0</v>
      </c>
      <c r="L25" s="49">
        <f>IF(L$18-G$18&lt;=$E$16,G$21/$E$16,0)</f>
        <v>0</v>
      </c>
      <c r="M25" s="49">
        <f>IF(M$18-G$18&lt;=$E$16,G$21/$E$16,0)</f>
        <v>0</v>
      </c>
      <c r="N25" s="49">
        <f>IF(N$18-G$18&lt;=$E$16,G$21/$E$16,0)</f>
        <v>0</v>
      </c>
      <c r="O25" s="49">
        <f>IF(O$18-G$18&lt;=$E$16,G$21/$E$16,0)</f>
        <v>0</v>
      </c>
      <c r="P25" s="49">
        <f>IF(P$18-G$18&lt;=$E$16,G$21/$E$16,0)</f>
        <v>0</v>
      </c>
      <c r="Q25" s="49">
        <f>IF(Q$18-G$18&lt;=$E$16,G$21/$E$16,0)</f>
        <v>0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7"/>
        <v>0</v>
      </c>
      <c r="F26" s="49"/>
      <c r="G26" s="49"/>
      <c r="H26" s="49"/>
      <c r="I26" s="49">
        <f>IF(I$18-H$18&lt;=$E$16,H$21/$E$16,0)</f>
        <v>0</v>
      </c>
      <c r="J26" s="49">
        <f>IF(J$18-H$18&lt;=$E$16,H$21/$E$16,0)</f>
        <v>0</v>
      </c>
      <c r="K26" s="49">
        <f>IF(K$18-H$18&lt;=$E$16,H$21/$E$16,0)</f>
        <v>0</v>
      </c>
      <c r="L26" s="49">
        <f>IF(L$18-H$18&lt;=$E$16,H$21/$E$16,0)</f>
        <v>0</v>
      </c>
      <c r="M26" s="49">
        <f>IF(M$18-H$18&lt;=$E$16,H$21/$E$16,0)</f>
        <v>0</v>
      </c>
      <c r="N26" s="49">
        <f>IF(N$18-H$18&lt;=$E$16,H$21/$E$16,0)</f>
        <v>0</v>
      </c>
      <c r="O26" s="49">
        <f>IF(O$18-H$18&lt;=$E$16,H$21/$E$16,0)</f>
        <v>0</v>
      </c>
      <c r="P26" s="49">
        <f>IF(P$18-H$18&lt;=$E$16,H$21/$E$16,0)</f>
        <v>0</v>
      </c>
      <c r="Q26" s="49">
        <f>IF(Q$18-H$18&lt;=$E$16,H$21/$E$16,0)</f>
        <v>0</v>
      </c>
      <c r="R26" s="49">
        <f>IF(R$18-H$18&lt;=$E$16,H$21/$E$16,0)</f>
        <v>0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7"/>
        <v>0</v>
      </c>
      <c r="F27" s="49"/>
      <c r="G27" s="49"/>
      <c r="H27" s="49"/>
      <c r="I27" s="49"/>
      <c r="J27" s="49">
        <f>IF(J$18-I$18&lt;=$E$16,I$21/$E$16,0)</f>
        <v>0</v>
      </c>
      <c r="K27" s="49">
        <f>IF(K$18-I$18&lt;=$E$16,I$21/$E$16,0)</f>
        <v>0</v>
      </c>
      <c r="L27" s="49">
        <f>IF(L$18-I$18&lt;=$E$16,I$21/$E$16,0)</f>
        <v>0</v>
      </c>
      <c r="M27" s="49">
        <f>IF(M$18-I$18&lt;=$E$16,I$21/$E$16,0)</f>
        <v>0</v>
      </c>
      <c r="N27" s="49">
        <f>IF(N$18-I$18&lt;=$E$16,I$21/$E$16,0)</f>
        <v>0</v>
      </c>
      <c r="O27" s="49">
        <f>IF(O$18-I$18&lt;=$E$16,I$21/$E$16,0)</f>
        <v>0</v>
      </c>
      <c r="P27" s="49">
        <f>IF(P$18-I$18&lt;=$E$16,I$21/$E$16,0)</f>
        <v>0</v>
      </c>
      <c r="Q27" s="49">
        <f>IF(Q$18-I$18&lt;=$E$16,I$21/$E$16,0)</f>
        <v>0</v>
      </c>
      <c r="R27" s="49">
        <f>IF(R$18-I$18&lt;=$E$16,I$21/$E$16,0)</f>
        <v>0</v>
      </c>
      <c r="S27" s="49">
        <f>IF(S$18-I$18&lt;=$E$16,I$21/$E$16,0)</f>
        <v>0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7"/>
        <v>0</v>
      </c>
      <c r="F28" s="53"/>
      <c r="G28" s="53"/>
      <c r="H28" s="53"/>
      <c r="I28" s="53"/>
      <c r="J28" s="53"/>
      <c r="K28" s="49">
        <f>IF(K$18-J$18&lt;=$E$16,J$21/$E$16,0)</f>
        <v>0</v>
      </c>
      <c r="L28" s="49">
        <f>IF(L$18-J$18&lt;=$E$16,J$21/$E$16,0)</f>
        <v>0</v>
      </c>
      <c r="M28" s="49">
        <f>IF(M$18-J$18&lt;=$E$16,J$21/$E$16,0)</f>
        <v>0</v>
      </c>
      <c r="N28" s="49">
        <f>IF(N$18-J$18&lt;=$E$16,J$21/$E$16,0)</f>
        <v>0</v>
      </c>
      <c r="O28" s="49">
        <f>IF(O$18-J$18&lt;=$E$16,J$21/$E$16,0)</f>
        <v>0</v>
      </c>
      <c r="P28" s="49">
        <f>IF(P$18-J$18&lt;=$E$16,J$21/$E$16,0)</f>
        <v>0</v>
      </c>
      <c r="Q28" s="49">
        <f>IF(Q$18-J$18&lt;=$E$16,J$21/$E$16,0)</f>
        <v>0</v>
      </c>
      <c r="R28" s="49">
        <f>IF(R$18-J$18&lt;=$E$16,J$21/$E$16,0)</f>
        <v>0</v>
      </c>
      <c r="S28" s="49">
        <f>IF(S$18-J$18&lt;=$E$16,J$21/$E$16,0)</f>
        <v>0</v>
      </c>
      <c r="T28" s="49">
        <f>IF(T$18-J$18&lt;=$E$16,J$21/$E$16,0)</f>
        <v>0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21</v>
      </c>
      <c r="E29" s="52">
        <f t="shared" si="7"/>
        <v>0</v>
      </c>
      <c r="F29" s="53"/>
      <c r="G29" s="53"/>
      <c r="H29" s="53"/>
      <c r="I29" s="53"/>
      <c r="J29" s="53"/>
      <c r="K29" s="42"/>
      <c r="L29" s="49">
        <f>IF(L$18-K$18&lt;=$E$16,K$21/$E$16,0)</f>
        <v>0</v>
      </c>
      <c r="M29" s="49">
        <f>IF(M$18-K$18&lt;=$E$16,K$21/$E$16,0)</f>
        <v>0</v>
      </c>
      <c r="N29" s="49">
        <f>IF(N$18-K$18&lt;=$E$16,K$21/$E$16,0)</f>
        <v>0</v>
      </c>
      <c r="O29" s="49">
        <f>IF(O$18-K$18&lt;=$E$16,K$21/$E$16,0)</f>
        <v>0</v>
      </c>
      <c r="P29" s="49">
        <f>IF(P$18-K$18&lt;=$E$16,K$21/$E$16,0)</f>
        <v>0</v>
      </c>
      <c r="Q29" s="49">
        <f>IF(Q$18-K$18&lt;=$E$16,K$21/$E$16,0)</f>
        <v>0</v>
      </c>
      <c r="R29" s="49">
        <f>IF(R$18-K$18&lt;=$E$16,K$21/$E$16,0)</f>
        <v>0</v>
      </c>
      <c r="S29" s="49">
        <f>IF(S$18-K$18&lt;=$E$16,K$21/$E$16,0)</f>
        <v>0</v>
      </c>
      <c r="T29" s="49">
        <f>IF(T$18-K$18&lt;=$E$16,K$21/$E$16,0)</f>
        <v>0</v>
      </c>
      <c r="U29" s="49">
        <f>IF(U$18-K$18&lt;=$E$16,K$21/$E$16,0)</f>
        <v>0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22</v>
      </c>
      <c r="E30" s="52">
        <f t="shared" si="7"/>
        <v>0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0</v>
      </c>
      <c r="N30" s="49">
        <f>IF(N$18-L$18&lt;=$E$16,L$21/$E$16,0)</f>
        <v>0</v>
      </c>
      <c r="O30" s="49">
        <f>IF(O$18-L$18&lt;=$E$16,L$21/$E$16,0)</f>
        <v>0</v>
      </c>
      <c r="P30" s="49">
        <f>IF(P$18-L$18&lt;=$E$16,L$21/$E$16,0)</f>
        <v>0</v>
      </c>
      <c r="Q30" s="49">
        <f>IF(Q$18-L$18&lt;=$E$16,L$21/$E$16,0)</f>
        <v>0</v>
      </c>
      <c r="R30" s="49">
        <f>IF(R$18-L$18&lt;=$E$16,L$21/$E$16,0)</f>
        <v>0</v>
      </c>
      <c r="S30" s="49">
        <f>IF(S$18-L$18&lt;=$E$16,L$21/$E$16,0)</f>
        <v>0</v>
      </c>
      <c r="T30" s="49">
        <f>IF(T$18-L$18&lt;=$E$16,L$21/$E$16,0)</f>
        <v>0</v>
      </c>
      <c r="U30" s="49">
        <f>IF(U$18-L$18&lt;=$E$16,L$21/$E$16,0)</f>
        <v>0</v>
      </c>
      <c r="V30" s="49">
        <f>IF(V$18-L$18&lt;=$E$16,L$21/$E$16,0)</f>
        <v>0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23</v>
      </c>
      <c r="E31" s="52">
        <f t="shared" si="7"/>
        <v>0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0</v>
      </c>
      <c r="O31" s="49">
        <f>IF(O$18-M$18&lt;=$E$16,M$21/$E$16,0)</f>
        <v>0</v>
      </c>
      <c r="P31" s="49">
        <f>IF(P$18-M$18&lt;=$E$16,M$21/$E$16,0)</f>
        <v>0</v>
      </c>
      <c r="Q31" s="49">
        <f>IF(Q$18-M$18&lt;=$E$16,M$21/$E$16,0)</f>
        <v>0</v>
      </c>
      <c r="R31" s="49">
        <f>IF(R$18-M$18&lt;=$E$16,M$21/$E$16,0)</f>
        <v>0</v>
      </c>
      <c r="S31" s="49">
        <f>IF(S$18-M$18&lt;=$E$16,M$21/$E$16,0)</f>
        <v>0</v>
      </c>
      <c r="T31" s="49">
        <f>IF(T$18-M$18&lt;=$E$16,M$21/$E$16,0)</f>
        <v>0</v>
      </c>
      <c r="U31" s="49">
        <f>IF(U$18-M$18&lt;=$E$16,M$21/$E$16,0)</f>
        <v>0</v>
      </c>
      <c r="V31" s="49">
        <f>IF(V$18-M$18&lt;=$E$16,M$21/$E$16,0)</f>
        <v>0</v>
      </c>
      <c r="W31" s="49">
        <f>IF(W$18-M$18&lt;=$E$16,M$21/$E$16,0)</f>
        <v>0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24</v>
      </c>
      <c r="E32" s="52">
        <f t="shared" si="7"/>
        <v>0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0</v>
      </c>
      <c r="P32" s="49">
        <f>IF(P$18-N$18&lt;=$E$16,N$21/$E$16,0)</f>
        <v>0</v>
      </c>
      <c r="Q32" s="49">
        <f>IF(Q$18-N$18&lt;=$E$16,N$21/$E$16,0)</f>
        <v>0</v>
      </c>
      <c r="R32" s="49">
        <f>IF(R$18-N$18&lt;=$E$16,N$21/$E$16,0)</f>
        <v>0</v>
      </c>
      <c r="S32" s="49">
        <f>IF(S$18-N$18&lt;=$E$16,N$21/$E$16,0)</f>
        <v>0</v>
      </c>
      <c r="T32" s="49">
        <f>IF(T$18-N$18&lt;=$E$16,N$21/$E$16,0)</f>
        <v>0</v>
      </c>
      <c r="U32" s="49">
        <f>IF(U$18-N$18&lt;=$E$16,N$21/$E$16,0)</f>
        <v>0</v>
      </c>
      <c r="V32" s="49">
        <f>IF(V$18-N$18&lt;=$E$16,N$21/$E$16,0)</f>
        <v>0</v>
      </c>
      <c r="W32" s="49">
        <f>IF(W$18-N$18&lt;=$E$16,N$21/$E$16,0)</f>
        <v>0</v>
      </c>
      <c r="X32" s="49">
        <f>IF(X$18-N$18&lt;=$E$16,N$21/$E$16,0)</f>
        <v>0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2:41" x14ac:dyDescent="0.3">
      <c r="D33" s="51" t="s">
        <v>25</v>
      </c>
      <c r="E33" s="52">
        <f t="shared" si="7"/>
        <v>0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0</v>
      </c>
      <c r="Q33" s="49">
        <f>IF(Q$18-O$18&lt;=$E$16,O$21/$E$16,0)</f>
        <v>0</v>
      </c>
      <c r="R33" s="49">
        <f>IF(R$18-O$18&lt;=$E$16,O$21/$E$16,0)</f>
        <v>0</v>
      </c>
      <c r="S33" s="49">
        <f>IF(S$18-O$18&lt;=$E$16,O$21/$E$16,0)</f>
        <v>0</v>
      </c>
      <c r="T33" s="49">
        <f>IF(T$18-O$18&lt;=$E$16,O$21/$E$16,0)</f>
        <v>0</v>
      </c>
      <c r="U33" s="49">
        <f>IF(U$18-O$18&lt;=$E$16,O$21/$E$16,0)</f>
        <v>0</v>
      </c>
      <c r="V33" s="49">
        <f>IF(V$18-O$18&lt;=$E$16,O$21/$E$16,0)</f>
        <v>0</v>
      </c>
      <c r="W33" s="49">
        <f>IF(W$18-O$18&lt;=$E$16,O$21/$E$16,0)</f>
        <v>0</v>
      </c>
      <c r="X33" s="49">
        <f>IF(X$18-O$18&lt;=$E$16,O$21/$E$16,0)</f>
        <v>0</v>
      </c>
      <c r="Y33" s="49">
        <f>IF(Y$18-O$18&lt;=$E$16,O$21/$E$16,0)</f>
        <v>0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2:41" x14ac:dyDescent="0.3">
      <c r="D34" s="51" t="s">
        <v>26</v>
      </c>
      <c r="E34" s="52">
        <f t="shared" si="7"/>
        <v>0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0</v>
      </c>
      <c r="R34" s="49">
        <f>IF(R$18-P$18&lt;=$E$16,P$21/$E$16,0)</f>
        <v>0</v>
      </c>
      <c r="S34" s="49">
        <f>IF(S$18-P$18&lt;=$E$16,P$21/$E$16,0)</f>
        <v>0</v>
      </c>
      <c r="T34" s="49">
        <f>IF(T$18-P$18&lt;=$E$16,P$21/$E$16,0)</f>
        <v>0</v>
      </c>
      <c r="U34" s="49">
        <f>IF(U$18-P$18&lt;=$E$16,P$21/$E$16,0)</f>
        <v>0</v>
      </c>
      <c r="V34" s="49">
        <f>IF(V$18-P$18&lt;=$E$16,P$21/$E$16,0)</f>
        <v>0</v>
      </c>
      <c r="W34" s="49">
        <f>IF(W$18-P$18&lt;=$E$16,P$21/$E$16,0)</f>
        <v>0</v>
      </c>
      <c r="X34" s="49">
        <f>IF(X$18-P$18&lt;=$E$16,P$21/$E$16,0)</f>
        <v>0</v>
      </c>
      <c r="Y34" s="49">
        <f>IF(Y$18-P$18&lt;=$E$16,P$21/$E$16,0)</f>
        <v>0</v>
      </c>
      <c r="Z34" s="49">
        <f>IF(Z$18-P$18&lt;=$E$16,P$21/$E$16,0)</f>
        <v>0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2:41" x14ac:dyDescent="0.3">
      <c r="D35" s="51" t="s">
        <v>27</v>
      </c>
      <c r="E35" s="52">
        <f t="shared" si="7"/>
        <v>0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0</v>
      </c>
      <c r="S35" s="49">
        <f>IF(S$18-Q$18&lt;=$E$16,Q$21/$E$16,0)</f>
        <v>0</v>
      </c>
      <c r="T35" s="49">
        <f>IF(T$18-Q$18&lt;=$E$16,Q$21/$E$16,0)</f>
        <v>0</v>
      </c>
      <c r="U35" s="49">
        <f>IF(U$18-Q$18&lt;=$E$16,Q$21/$E$16,0)</f>
        <v>0</v>
      </c>
      <c r="V35" s="49">
        <f>IF(V$18-Q$18&lt;=$E$16,Q$21/$E$16,0)</f>
        <v>0</v>
      </c>
      <c r="W35" s="49">
        <f>IF(W$18-Q$18&lt;=$E$16,Q$21/$E$16,0)</f>
        <v>0</v>
      </c>
      <c r="X35" s="49">
        <f>IF(X$18-Q$18&lt;=$E$16,Q$21/$E$16,0)</f>
        <v>0</v>
      </c>
      <c r="Y35" s="49">
        <f>IF(Y$18-Q$18&lt;=$E$16,Q$21/$E$16,0)</f>
        <v>0</v>
      </c>
      <c r="Z35" s="49">
        <f>IF(Z$18-Q$18&lt;=$E$16,Q$21/$E$16,0)</f>
        <v>0</v>
      </c>
      <c r="AA35" s="49">
        <f>IF(AA$18-Q$18&lt;=$E$16,Q$21/$E$16,0)</f>
        <v>0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2:41" x14ac:dyDescent="0.3">
      <c r="D36" s="51" t="s">
        <v>28</v>
      </c>
      <c r="E36" s="52">
        <f t="shared" si="7"/>
        <v>0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0</v>
      </c>
      <c r="T36" s="49">
        <f>IF(T$18-R$18&lt;=$E$16,R$21/$E$16,0)</f>
        <v>0</v>
      </c>
      <c r="U36" s="49">
        <f>IF(U$18-R$18&lt;=$E$16,R$21/$E$16,0)</f>
        <v>0</v>
      </c>
      <c r="V36" s="49">
        <f>IF(V$18-R$18&lt;=$E$16,R$21/$E$16,0)</f>
        <v>0</v>
      </c>
      <c r="W36" s="49">
        <f>IF(W$18-R$18&lt;=$E$16,R$21/$E$16,0)</f>
        <v>0</v>
      </c>
      <c r="X36" s="49">
        <f>IF(X$18-R$18&lt;=$E$16,R$21/$E$16,0)</f>
        <v>0</v>
      </c>
      <c r="Y36" s="49">
        <f>IF(Y$18-R$18&lt;=$E$16,R$21/$E$16,0)</f>
        <v>0</v>
      </c>
      <c r="Z36" s="49">
        <f>IF(Z$18-R$18&lt;=$E$16,R$21/$E$16,0)</f>
        <v>0</v>
      </c>
      <c r="AA36" s="49">
        <f>IF(AA$18-R$18&lt;=$E$16,R$21/$E$16,0)</f>
        <v>0</v>
      </c>
      <c r="AB36" s="49">
        <f>IF(AB$18-R$18&lt;=$E$16,R$21/$E$16,0)</f>
        <v>0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2:41" x14ac:dyDescent="0.3">
      <c r="D37" s="51" t="s">
        <v>29</v>
      </c>
      <c r="E37" s="52">
        <f t="shared" si="7"/>
        <v>0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0</v>
      </c>
      <c r="U37" s="49">
        <f>IF(U$18-S$18&lt;=$E$16,S$21/$E$16,0)</f>
        <v>0</v>
      </c>
      <c r="V37" s="49">
        <f>IF(V$18-S$18&lt;=$E$16,S$21/$E$16,0)</f>
        <v>0</v>
      </c>
      <c r="W37" s="49">
        <f>IF(W$18-S$18&lt;=$E$16,S$21/$E$16,0)</f>
        <v>0</v>
      </c>
      <c r="X37" s="49">
        <f>IF(X$18-S$18&lt;=$E$16,S$21/$E$16,0)</f>
        <v>0</v>
      </c>
      <c r="Y37" s="49">
        <f>IF(Y$18-S$18&lt;=$E$16,S$21/$E$16,0)</f>
        <v>0</v>
      </c>
      <c r="Z37" s="49">
        <f>IF(Z$18-S$18&lt;=$E$16,S$21/$E$16,0)</f>
        <v>0</v>
      </c>
      <c r="AA37" s="49">
        <f>IF(AA$18-S$18&lt;=$E$16,S$21/$E$16,0)</f>
        <v>0</v>
      </c>
      <c r="AB37" s="49">
        <f>IF(AB$18-S$18&lt;=$E$16,S$21/$E$16,0)</f>
        <v>0</v>
      </c>
      <c r="AC37" s="49">
        <f>IF(AC$18-S$18&lt;=$E$16,S$21/$E$16,0)</f>
        <v>0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2:41" x14ac:dyDescent="0.3">
      <c r="D38" s="51" t="s">
        <v>30</v>
      </c>
      <c r="E38" s="52">
        <f t="shared" si="7"/>
        <v>0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0</v>
      </c>
      <c r="V38" s="49">
        <f>IF(V$18-T$18&lt;=$E$16,T$21/$E$16,0)</f>
        <v>0</v>
      </c>
      <c r="W38" s="49">
        <f>IF(W$18-T$18&lt;=$E$16,T$21/$E$16,0)</f>
        <v>0</v>
      </c>
      <c r="X38" s="49">
        <f>IF(X$18-T$18&lt;=$E$16,T$21/$E$16,0)</f>
        <v>0</v>
      </c>
      <c r="Y38" s="49">
        <f>IF(Y$18-T$18&lt;=$E$16,T$21/$E$16,0)</f>
        <v>0</v>
      </c>
      <c r="Z38" s="49">
        <f>IF(Z$18-T$18&lt;=$E$16,T$21/$E$16,0)</f>
        <v>0</v>
      </c>
      <c r="AA38" s="49">
        <f>IF(AA$18-T$18&lt;=$E$16,T$21/$E$16,0)</f>
        <v>0</v>
      </c>
      <c r="AB38" s="49">
        <f>IF(AB$18-T$18&lt;=$E$16,T$21/$E$16,0)</f>
        <v>0</v>
      </c>
      <c r="AC38" s="49">
        <f>IF(AC$18-T$18&lt;=$E$16,T$21/$E$16,0)</f>
        <v>0</v>
      </c>
      <c r="AD38" s="49">
        <f>IF(AD$18-T$18&lt;=$E$16,T$21/$E$16,0)</f>
        <v>0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2:41" x14ac:dyDescent="0.3">
      <c r="D39" s="51" t="s">
        <v>31</v>
      </c>
      <c r="E39" s="52">
        <f t="shared" si="7"/>
        <v>0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0</v>
      </c>
      <c r="W39" s="49">
        <f>IF(W$18-U$18&lt;=$E$16,U$21/$E$16,0)</f>
        <v>0</v>
      </c>
      <c r="X39" s="49">
        <f>IF(X$18-U$18&lt;=$E$16,U$21/$E$16,0)</f>
        <v>0</v>
      </c>
      <c r="Y39" s="49">
        <f>IF(Y$18-U$18&lt;=$E$16,U$21/$E$16,0)</f>
        <v>0</v>
      </c>
      <c r="Z39" s="49">
        <f>IF(Z$18-U$18&lt;=$E$16,U$21/$E$16,0)</f>
        <v>0</v>
      </c>
      <c r="AA39" s="49">
        <f>IF(AA$18-U$18&lt;=$E$16,U$21/$E$16,0)</f>
        <v>0</v>
      </c>
      <c r="AB39" s="49">
        <f>IF(AB$18-U$18&lt;=$E$16,U$21/$E$16,0)</f>
        <v>0</v>
      </c>
      <c r="AC39" s="49">
        <f>IF(AC$18-U$18&lt;=$E$16,U$21/$E$16,0)</f>
        <v>0</v>
      </c>
      <c r="AD39" s="49">
        <f>IF(AD$18-U$18&lt;=$E$16,U$21/$E$16,0)</f>
        <v>0</v>
      </c>
      <c r="AE39" s="49">
        <f>IF(AE$18-U$18&lt;=$E$16,U$21/$E$16,0)</f>
        <v>0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2:41" x14ac:dyDescent="0.3">
      <c r="D40" s="51" t="s">
        <v>32</v>
      </c>
      <c r="E40" s="52">
        <f t="shared" si="7"/>
        <v>0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0</v>
      </c>
      <c r="X40" s="49">
        <f>IF(X$18-V$18&lt;=$E$16,V$21/$E$16,0)</f>
        <v>0</v>
      </c>
      <c r="Y40" s="49">
        <f>IF(Y$18-V$18&lt;=$E$16,V$21/$E$16,0)</f>
        <v>0</v>
      </c>
      <c r="Z40" s="49">
        <f>IF(Z$18-V$18&lt;=$E$16,V$21/$E$16,0)</f>
        <v>0</v>
      </c>
      <c r="AA40" s="49">
        <f>IF(AA$18-V$18&lt;=$E$16,V$21/$E$16,0)</f>
        <v>0</v>
      </c>
      <c r="AB40" s="49">
        <f>IF(AB$18-V$18&lt;=$E$16,V$21/$E$16,0)</f>
        <v>0</v>
      </c>
      <c r="AC40" s="49">
        <f>IF(AC$18-V$18&lt;=$E$16,V$21/$E$16,0)</f>
        <v>0</v>
      </c>
      <c r="AD40" s="49">
        <f>IF(AD$18-V$18&lt;=$E$16,V$21/$E$16,0)</f>
        <v>0</v>
      </c>
      <c r="AE40" s="49">
        <f>IF(AE$18-V$18&lt;=$E$16,V$21/$E$16,0)</f>
        <v>0</v>
      </c>
      <c r="AF40" s="49">
        <f>IF(AF$18-V$18&lt;=$E$16,V$21/$E$16,0)</f>
        <v>0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2:41" x14ac:dyDescent="0.3">
      <c r="D41" s="51" t="s">
        <v>33</v>
      </c>
      <c r="E41" s="52">
        <f t="shared" si="7"/>
        <v>0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0</v>
      </c>
      <c r="Y41" s="49">
        <f>IF(Y$18-W$18&lt;=$E$16,W$21/$E$16,0)</f>
        <v>0</v>
      </c>
      <c r="Z41" s="49">
        <f>IF(Z$18-W$18&lt;=$E$16,W$21/$E$16,0)</f>
        <v>0</v>
      </c>
      <c r="AA41" s="49">
        <f>IF(AA$18-W$18&lt;=$E$16,W$21/$E$16,0)</f>
        <v>0</v>
      </c>
      <c r="AB41" s="49">
        <f>IF(AB$18-W$18&lt;=$E$16,W$21/$E$16,0)</f>
        <v>0</v>
      </c>
      <c r="AC41" s="49">
        <f>IF(AC$18-W$18&lt;=$E$16,W$21/$E$16,0)</f>
        <v>0</v>
      </c>
      <c r="AD41" s="49">
        <f>IF(AD$18-W$18&lt;=$E$16,W$21/$E$16,0)</f>
        <v>0</v>
      </c>
      <c r="AE41" s="49">
        <f>IF(AE$18-W$18&lt;=$E$16,W$21/$E$16,0)</f>
        <v>0</v>
      </c>
      <c r="AF41" s="49">
        <f>IF(AF$18-W$18&lt;=$E$16,W$21/$E$16,0)</f>
        <v>0</v>
      </c>
      <c r="AG41" s="49">
        <f>IF(AG$18-W$18&lt;=$E$16,W$21/$E$16,0)</f>
        <v>0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2:41" x14ac:dyDescent="0.3">
      <c r="D42" s="51" t="s">
        <v>34</v>
      </c>
      <c r="E42" s="52">
        <f t="shared" si="7"/>
        <v>0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0</v>
      </c>
      <c r="Z42" s="49">
        <f>IF(Z$18-X$18&lt;=$E$16,X$21/$E$16,0)</f>
        <v>0</v>
      </c>
      <c r="AA42" s="49">
        <f>IF(AA$18-X$18&lt;=$E$16,X$21/$E$16,0)</f>
        <v>0</v>
      </c>
      <c r="AB42" s="49">
        <f>IF(AB$18-X$18&lt;=$E$16,X$21/$E$16,0)</f>
        <v>0</v>
      </c>
      <c r="AC42" s="49">
        <f>IF(AC$18-X$18&lt;=$E$16,X$21/$E$16,0)</f>
        <v>0</v>
      </c>
      <c r="AD42" s="49">
        <f>IF(AD$18-X$18&lt;=$E$16,X$21/$E$16,0)</f>
        <v>0</v>
      </c>
      <c r="AE42" s="49">
        <f>IF(AE$18-X$18&lt;=$E$16,X$21/$E$16,0)</f>
        <v>0</v>
      </c>
      <c r="AF42" s="49">
        <f>IF(AF$18-X$18&lt;=$E$16,X$21/$E$16,0)</f>
        <v>0</v>
      </c>
      <c r="AG42" s="49">
        <f>IF(AG$18-X$18&lt;=$E$16,X$21/$E$16,0)</f>
        <v>0</v>
      </c>
      <c r="AH42" s="49">
        <f>IF(AH$18-X$18&lt;=$E$16,X$21/$E$16,0)</f>
        <v>0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2:41" x14ac:dyDescent="0.3">
      <c r="D43" s="45" t="s">
        <v>35</v>
      </c>
      <c r="E43" s="50">
        <f t="shared" si="7"/>
        <v>0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0</v>
      </c>
      <c r="AA43" s="54">
        <f>IF(AA$18-Y$18&lt;=$E$16,Y$21/$E$16,0)</f>
        <v>0</v>
      </c>
      <c r="AB43" s="54">
        <f>IF(AB$18-Y$18&lt;=$E$16,Y$21/$E$16,0)</f>
        <v>0</v>
      </c>
      <c r="AC43" s="54">
        <f>IF(AC$18-Y$18&lt;=$E$16,Y$21/$E$16,0)</f>
        <v>0</v>
      </c>
      <c r="AD43" s="54">
        <f>IF(AD$18-Y$18&lt;=$E$16,Y$21/$E$16,0)</f>
        <v>0</v>
      </c>
      <c r="AE43" s="54">
        <f>IF(AE$18-Y$18&lt;=$E$16,Y$21/$E$16,0)</f>
        <v>0</v>
      </c>
      <c r="AF43" s="54">
        <f>IF(AF$18-Y$18&lt;=$E$16,Y$21/$E$16,0)</f>
        <v>0</v>
      </c>
      <c r="AG43" s="54">
        <f>IF(AG$18-Y$18&lt;=$E$16,Y$21/$E$16,0)</f>
        <v>0</v>
      </c>
      <c r="AH43" s="54">
        <f>IF(AH$18-Y$18&lt;=$E$16,Y$21/$E$16,0)</f>
        <v>0</v>
      </c>
      <c r="AI43" s="54">
        <f>IF(AI$18-Y$18&lt;=$E$16,Y$21/$E$16,0)</f>
        <v>0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2:41" x14ac:dyDescent="0.3">
      <c r="D44" s="34" t="s">
        <v>6</v>
      </c>
      <c r="E44" s="48">
        <f t="shared" si="7"/>
        <v>100.06468062505765</v>
      </c>
      <c r="F44" s="49">
        <f t="shared" ref="F44:S44" si="8">SUM(F24:F43)</f>
        <v>0</v>
      </c>
      <c r="G44" s="49">
        <f t="shared" si="8"/>
        <v>14.225999999999999</v>
      </c>
      <c r="H44" s="49">
        <f t="shared" si="8"/>
        <v>14.225999999999999</v>
      </c>
      <c r="I44" s="49">
        <f t="shared" si="8"/>
        <v>14.225999999999999</v>
      </c>
      <c r="J44" s="49">
        <f t="shared" si="8"/>
        <v>14.225999999999999</v>
      </c>
      <c r="K44" s="49">
        <f t="shared" si="8"/>
        <v>14.225999999999999</v>
      </c>
      <c r="L44" s="49">
        <f t="shared" si="8"/>
        <v>14.225999999999999</v>
      </c>
      <c r="M44" s="49">
        <f t="shared" si="8"/>
        <v>14.225999999999999</v>
      </c>
      <c r="N44" s="49">
        <f t="shared" si="8"/>
        <v>14.225999999999999</v>
      </c>
      <c r="O44" s="49">
        <f t="shared" si="8"/>
        <v>14.225999999999999</v>
      </c>
      <c r="P44" s="49">
        <f t="shared" si="8"/>
        <v>14.225999999999999</v>
      </c>
      <c r="Q44" s="49">
        <f t="shared" si="8"/>
        <v>0</v>
      </c>
      <c r="R44" s="49">
        <f t="shared" si="8"/>
        <v>0</v>
      </c>
      <c r="S44" s="49">
        <f t="shared" si="8"/>
        <v>0</v>
      </c>
      <c r="T44" s="49">
        <f>SUM(T24:T43)</f>
        <v>0</v>
      </c>
      <c r="U44" s="49">
        <f t="shared" ref="U44:AO44" si="9">SUM(U24:U43)</f>
        <v>0</v>
      </c>
      <c r="V44" s="49">
        <f t="shared" si="9"/>
        <v>0</v>
      </c>
      <c r="W44" s="49">
        <f t="shared" si="9"/>
        <v>0</v>
      </c>
      <c r="X44" s="49">
        <f t="shared" si="9"/>
        <v>0</v>
      </c>
      <c r="Y44" s="49">
        <f t="shared" si="9"/>
        <v>0</v>
      </c>
      <c r="Z44" s="49">
        <f t="shared" si="9"/>
        <v>0</v>
      </c>
      <c r="AA44" s="49">
        <f t="shared" si="9"/>
        <v>0</v>
      </c>
      <c r="AB44" s="49">
        <f t="shared" si="9"/>
        <v>0</v>
      </c>
      <c r="AC44" s="49">
        <f t="shared" si="9"/>
        <v>0</v>
      </c>
      <c r="AD44" s="49">
        <f t="shared" si="9"/>
        <v>0</v>
      </c>
      <c r="AE44" s="49">
        <f t="shared" si="9"/>
        <v>0</v>
      </c>
      <c r="AF44" s="49">
        <f t="shared" si="9"/>
        <v>0</v>
      </c>
      <c r="AG44" s="49">
        <f t="shared" si="9"/>
        <v>0</v>
      </c>
      <c r="AH44" s="49">
        <f t="shared" si="9"/>
        <v>0</v>
      </c>
      <c r="AI44" s="49">
        <f t="shared" si="9"/>
        <v>0</v>
      </c>
      <c r="AJ44" s="49">
        <f t="shared" si="9"/>
        <v>0</v>
      </c>
      <c r="AK44" s="49">
        <f t="shared" si="9"/>
        <v>0</v>
      </c>
      <c r="AL44" s="49">
        <f t="shared" si="9"/>
        <v>0</v>
      </c>
      <c r="AM44" s="49">
        <f t="shared" si="9"/>
        <v>0</v>
      </c>
      <c r="AN44" s="49">
        <f t="shared" si="9"/>
        <v>0</v>
      </c>
      <c r="AO44" s="49">
        <f t="shared" si="9"/>
        <v>0</v>
      </c>
    </row>
    <row r="45" spans="2:41" x14ac:dyDescent="0.3">
      <c r="B45" s="41" t="s">
        <v>84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81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2052</v>
      </c>
      <c r="AK46" s="56">
        <v>2052</v>
      </c>
      <c r="AL46" s="56">
        <v>2052</v>
      </c>
      <c r="AM46" s="56">
        <v>2052</v>
      </c>
      <c r="AN46" s="56">
        <v>2052</v>
      </c>
      <c r="AO46" s="56">
        <v>2052</v>
      </c>
    </row>
    <row r="47" spans="2:41" x14ac:dyDescent="0.3">
      <c r="D47" s="34" t="s">
        <v>77</v>
      </c>
      <c r="E47" s="48">
        <f>NPV($E$15,F47:AO47)*(1+$E$15)</f>
        <v>0</v>
      </c>
      <c r="F47" s="42">
        <f>F19</f>
        <v>0</v>
      </c>
      <c r="G47" s="42">
        <f t="shared" ref="G47:AO47" si="10">G19</f>
        <v>0</v>
      </c>
      <c r="H47" s="42">
        <f t="shared" si="10"/>
        <v>0</v>
      </c>
      <c r="I47" s="42">
        <f t="shared" si="10"/>
        <v>0</v>
      </c>
      <c r="J47" s="42">
        <f t="shared" si="10"/>
        <v>0</v>
      </c>
      <c r="K47" s="42">
        <f t="shared" si="10"/>
        <v>0</v>
      </c>
      <c r="L47" s="42">
        <f t="shared" si="10"/>
        <v>0</v>
      </c>
      <c r="M47" s="42">
        <f t="shared" si="10"/>
        <v>0</v>
      </c>
      <c r="N47" s="42">
        <f t="shared" si="10"/>
        <v>0</v>
      </c>
      <c r="O47" s="42">
        <f t="shared" si="10"/>
        <v>0</v>
      </c>
      <c r="P47" s="42">
        <f t="shared" si="10"/>
        <v>0</v>
      </c>
      <c r="Q47" s="42">
        <f t="shared" si="10"/>
        <v>0</v>
      </c>
      <c r="R47" s="42">
        <f t="shared" si="10"/>
        <v>0</v>
      </c>
      <c r="S47" s="42">
        <f t="shared" si="10"/>
        <v>0</v>
      </c>
      <c r="T47" s="42">
        <f t="shared" si="10"/>
        <v>0</v>
      </c>
      <c r="U47" s="42">
        <f t="shared" si="10"/>
        <v>0</v>
      </c>
      <c r="V47" s="42">
        <f t="shared" si="10"/>
        <v>0</v>
      </c>
      <c r="W47" s="42">
        <f t="shared" si="10"/>
        <v>0</v>
      </c>
      <c r="X47" s="42">
        <f t="shared" si="10"/>
        <v>0</v>
      </c>
      <c r="Y47" s="42">
        <f t="shared" si="10"/>
        <v>0</v>
      </c>
      <c r="Z47" s="42">
        <f t="shared" si="10"/>
        <v>0</v>
      </c>
      <c r="AA47" s="42">
        <f t="shared" si="10"/>
        <v>0</v>
      </c>
      <c r="AB47" s="42">
        <f t="shared" si="10"/>
        <v>0</v>
      </c>
      <c r="AC47" s="42">
        <f t="shared" si="10"/>
        <v>0</v>
      </c>
      <c r="AD47" s="42">
        <f t="shared" si="10"/>
        <v>0</v>
      </c>
      <c r="AE47" s="42">
        <f t="shared" si="10"/>
        <v>0</v>
      </c>
      <c r="AF47" s="42">
        <f t="shared" si="10"/>
        <v>0</v>
      </c>
      <c r="AG47" s="42">
        <f t="shared" si="10"/>
        <v>0</v>
      </c>
      <c r="AH47" s="42">
        <f t="shared" si="10"/>
        <v>0</v>
      </c>
      <c r="AI47" s="42">
        <f t="shared" si="10"/>
        <v>0</v>
      </c>
      <c r="AJ47" s="42">
        <f t="shared" si="10"/>
        <v>0</v>
      </c>
      <c r="AK47" s="42">
        <f t="shared" si="10"/>
        <v>0</v>
      </c>
      <c r="AL47" s="42">
        <f t="shared" si="10"/>
        <v>0</v>
      </c>
      <c r="AM47" s="42">
        <f t="shared" si="10"/>
        <v>0</v>
      </c>
      <c r="AN47" s="42">
        <f t="shared" si="10"/>
        <v>0</v>
      </c>
      <c r="AO47" s="42">
        <f t="shared" si="10"/>
        <v>0</v>
      </c>
    </row>
    <row r="48" spans="2:41" x14ac:dyDescent="0.3">
      <c r="D48" s="34" t="s">
        <v>43</v>
      </c>
      <c r="E48" s="48">
        <f t="shared" ref="E48:E58" si="11">NPV($E$15,F48:AO48)*(1+$E$15)</f>
        <v>107.0373509419188</v>
      </c>
      <c r="F48" s="53"/>
      <c r="G48" s="53">
        <f t="shared" ref="G48:AO48" si="12">G44</f>
        <v>14.225999999999999</v>
      </c>
      <c r="H48" s="53">
        <f t="shared" si="12"/>
        <v>14.225999999999999</v>
      </c>
      <c r="I48" s="53">
        <f t="shared" si="12"/>
        <v>14.225999999999999</v>
      </c>
      <c r="J48" s="53">
        <f t="shared" si="12"/>
        <v>14.225999999999999</v>
      </c>
      <c r="K48" s="53">
        <f t="shared" si="12"/>
        <v>14.225999999999999</v>
      </c>
      <c r="L48" s="53">
        <f t="shared" si="12"/>
        <v>14.225999999999999</v>
      </c>
      <c r="M48" s="53">
        <f t="shared" si="12"/>
        <v>14.225999999999999</v>
      </c>
      <c r="N48" s="53">
        <f t="shared" si="12"/>
        <v>14.225999999999999</v>
      </c>
      <c r="O48" s="53">
        <f t="shared" si="12"/>
        <v>14.225999999999999</v>
      </c>
      <c r="P48" s="53">
        <f t="shared" si="12"/>
        <v>14.225999999999999</v>
      </c>
      <c r="Q48" s="53">
        <f t="shared" si="12"/>
        <v>0</v>
      </c>
      <c r="R48" s="53">
        <f t="shared" si="12"/>
        <v>0</v>
      </c>
      <c r="S48" s="53">
        <f t="shared" si="12"/>
        <v>0</v>
      </c>
      <c r="T48" s="53">
        <f t="shared" si="12"/>
        <v>0</v>
      </c>
      <c r="U48" s="53">
        <f t="shared" si="12"/>
        <v>0</v>
      </c>
      <c r="V48" s="53">
        <f t="shared" si="12"/>
        <v>0</v>
      </c>
      <c r="W48" s="53">
        <f t="shared" si="12"/>
        <v>0</v>
      </c>
      <c r="X48" s="53">
        <f t="shared" si="12"/>
        <v>0</v>
      </c>
      <c r="Y48" s="53">
        <f t="shared" si="12"/>
        <v>0</v>
      </c>
      <c r="Z48" s="53">
        <f t="shared" si="12"/>
        <v>0</v>
      </c>
      <c r="AA48" s="53">
        <f t="shared" si="12"/>
        <v>0</v>
      </c>
      <c r="AB48" s="53">
        <f t="shared" si="12"/>
        <v>0</v>
      </c>
      <c r="AC48" s="53">
        <f t="shared" si="12"/>
        <v>0</v>
      </c>
      <c r="AD48" s="53">
        <f t="shared" si="12"/>
        <v>0</v>
      </c>
      <c r="AE48" s="53">
        <f t="shared" si="12"/>
        <v>0</v>
      </c>
      <c r="AF48" s="53">
        <f t="shared" si="12"/>
        <v>0</v>
      </c>
      <c r="AG48" s="53">
        <f t="shared" si="12"/>
        <v>0</v>
      </c>
      <c r="AH48" s="53">
        <f t="shared" si="12"/>
        <v>0</v>
      </c>
      <c r="AI48" s="53">
        <f t="shared" si="12"/>
        <v>0</v>
      </c>
      <c r="AJ48" s="53">
        <f t="shared" si="12"/>
        <v>0</v>
      </c>
      <c r="AK48" s="53">
        <f t="shared" si="12"/>
        <v>0</v>
      </c>
      <c r="AL48" s="53">
        <f t="shared" si="12"/>
        <v>0</v>
      </c>
      <c r="AM48" s="53">
        <f t="shared" si="12"/>
        <v>0</v>
      </c>
      <c r="AN48" s="53">
        <f t="shared" si="12"/>
        <v>0</v>
      </c>
      <c r="AO48" s="53">
        <f t="shared" si="12"/>
        <v>0</v>
      </c>
    </row>
    <row r="49" spans="3:41" x14ac:dyDescent="0.3">
      <c r="D49" s="105" t="s">
        <v>75</v>
      </c>
      <c r="E49" s="106">
        <f t="shared" si="11"/>
        <v>16.582135691441277</v>
      </c>
      <c r="F49" s="105"/>
      <c r="G49" s="107">
        <f t="shared" ref="G49:AO50" si="13">F$22*$H10</f>
        <v>3.6418559999999998</v>
      </c>
      <c r="H49" s="107">
        <f t="shared" si="13"/>
        <v>3.2776703999999999</v>
      </c>
      <c r="I49" s="107">
        <f t="shared" si="13"/>
        <v>2.9134848</v>
      </c>
      <c r="J49" s="107">
        <f t="shared" si="13"/>
        <v>2.5492992000000001</v>
      </c>
      <c r="K49" s="107">
        <f t="shared" si="13"/>
        <v>2.1851135999999998</v>
      </c>
      <c r="L49" s="107">
        <f t="shared" si="13"/>
        <v>1.8209279999999999</v>
      </c>
      <c r="M49" s="107">
        <f t="shared" si="13"/>
        <v>1.4567424</v>
      </c>
      <c r="N49" s="107">
        <f t="shared" si="13"/>
        <v>1.0925567999999999</v>
      </c>
      <c r="O49" s="107">
        <f t="shared" si="13"/>
        <v>0.7283712</v>
      </c>
      <c r="P49" s="107">
        <f t="shared" si="13"/>
        <v>0.3641856</v>
      </c>
      <c r="Q49" s="107">
        <f t="shared" si="13"/>
        <v>0</v>
      </c>
      <c r="R49" s="107">
        <f t="shared" si="13"/>
        <v>0</v>
      </c>
      <c r="S49" s="107">
        <f t="shared" si="13"/>
        <v>0</v>
      </c>
      <c r="T49" s="107">
        <f t="shared" si="13"/>
        <v>0</v>
      </c>
      <c r="U49" s="107">
        <f t="shared" si="13"/>
        <v>0</v>
      </c>
      <c r="V49" s="107">
        <f t="shared" si="13"/>
        <v>0</v>
      </c>
      <c r="W49" s="107">
        <f t="shared" si="13"/>
        <v>0</v>
      </c>
      <c r="X49" s="107">
        <f t="shared" si="13"/>
        <v>0</v>
      </c>
      <c r="Y49" s="107">
        <f t="shared" si="13"/>
        <v>0</v>
      </c>
      <c r="Z49" s="107">
        <f t="shared" si="13"/>
        <v>0</v>
      </c>
      <c r="AA49" s="107">
        <f t="shared" si="13"/>
        <v>0</v>
      </c>
      <c r="AB49" s="107">
        <f t="shared" si="13"/>
        <v>0</v>
      </c>
      <c r="AC49" s="107">
        <f t="shared" si="13"/>
        <v>0</v>
      </c>
      <c r="AD49" s="107">
        <f t="shared" si="13"/>
        <v>0</v>
      </c>
      <c r="AE49" s="107">
        <f t="shared" si="13"/>
        <v>0</v>
      </c>
      <c r="AF49" s="107">
        <f t="shared" si="13"/>
        <v>0</v>
      </c>
      <c r="AG49" s="107">
        <f t="shared" si="13"/>
        <v>0</v>
      </c>
      <c r="AH49" s="107">
        <f t="shared" si="13"/>
        <v>0</v>
      </c>
      <c r="AI49" s="107">
        <f t="shared" si="13"/>
        <v>0</v>
      </c>
      <c r="AJ49" s="107">
        <f t="shared" si="13"/>
        <v>0</v>
      </c>
      <c r="AK49" s="107">
        <f t="shared" si="13"/>
        <v>0</v>
      </c>
      <c r="AL49" s="107">
        <f t="shared" si="13"/>
        <v>0</v>
      </c>
      <c r="AM49" s="107">
        <f t="shared" si="13"/>
        <v>0</v>
      </c>
      <c r="AN49" s="107">
        <f t="shared" si="13"/>
        <v>0</v>
      </c>
      <c r="AO49" s="107">
        <f t="shared" si="13"/>
        <v>0</v>
      </c>
    </row>
    <row r="50" spans="3:41" x14ac:dyDescent="0.3">
      <c r="D50" s="108" t="s">
        <v>123</v>
      </c>
      <c r="E50" s="109">
        <f t="shared" si="11"/>
        <v>20.986765484480369</v>
      </c>
      <c r="F50" s="110"/>
      <c r="G50" s="111">
        <f t="shared" si="13"/>
        <v>4.6092239999999993</v>
      </c>
      <c r="H50" s="111">
        <f t="shared" si="13"/>
        <v>4.1483015999999999</v>
      </c>
      <c r="I50" s="111">
        <f t="shared" si="13"/>
        <v>3.6873791999999996</v>
      </c>
      <c r="J50" s="111">
        <f t="shared" si="13"/>
        <v>3.2264567999999998</v>
      </c>
      <c r="K50" s="111">
        <f t="shared" si="13"/>
        <v>2.7655343999999995</v>
      </c>
      <c r="L50" s="111">
        <f t="shared" si="13"/>
        <v>2.3046119999999997</v>
      </c>
      <c r="M50" s="111">
        <f t="shared" si="13"/>
        <v>1.8436895999999998</v>
      </c>
      <c r="N50" s="111">
        <f t="shared" si="13"/>
        <v>1.3827671999999998</v>
      </c>
      <c r="O50" s="111">
        <f t="shared" si="13"/>
        <v>0.92184479999999991</v>
      </c>
      <c r="P50" s="111">
        <f t="shared" si="13"/>
        <v>0.46092239999999995</v>
      </c>
      <c r="Q50" s="111">
        <f t="shared" si="13"/>
        <v>0</v>
      </c>
      <c r="R50" s="111">
        <f t="shared" si="13"/>
        <v>0</v>
      </c>
      <c r="S50" s="111">
        <f t="shared" si="13"/>
        <v>0</v>
      </c>
      <c r="T50" s="111">
        <f t="shared" si="13"/>
        <v>0</v>
      </c>
      <c r="U50" s="111">
        <f t="shared" si="13"/>
        <v>0</v>
      </c>
      <c r="V50" s="111">
        <f t="shared" si="13"/>
        <v>0</v>
      </c>
      <c r="W50" s="111">
        <f t="shared" si="13"/>
        <v>0</v>
      </c>
      <c r="X50" s="111">
        <f t="shared" si="13"/>
        <v>0</v>
      </c>
      <c r="Y50" s="111">
        <f t="shared" si="13"/>
        <v>0</v>
      </c>
      <c r="Z50" s="111">
        <f t="shared" si="13"/>
        <v>0</v>
      </c>
      <c r="AA50" s="111">
        <f t="shared" si="13"/>
        <v>0</v>
      </c>
      <c r="AB50" s="111">
        <f t="shared" si="13"/>
        <v>0</v>
      </c>
      <c r="AC50" s="111">
        <f t="shared" si="13"/>
        <v>0</v>
      </c>
      <c r="AD50" s="111">
        <f t="shared" si="13"/>
        <v>0</v>
      </c>
      <c r="AE50" s="111">
        <f t="shared" si="13"/>
        <v>0</v>
      </c>
      <c r="AF50" s="111">
        <f t="shared" si="13"/>
        <v>0</v>
      </c>
      <c r="AG50" s="111">
        <f t="shared" si="13"/>
        <v>0</v>
      </c>
      <c r="AH50" s="111">
        <f t="shared" si="13"/>
        <v>0</v>
      </c>
      <c r="AI50" s="111">
        <f t="shared" si="13"/>
        <v>0</v>
      </c>
      <c r="AJ50" s="111">
        <f t="shared" si="13"/>
        <v>0</v>
      </c>
      <c r="AK50" s="111">
        <f t="shared" si="13"/>
        <v>0</v>
      </c>
      <c r="AL50" s="111">
        <f t="shared" si="13"/>
        <v>0</v>
      </c>
      <c r="AM50" s="111">
        <f t="shared" si="13"/>
        <v>0</v>
      </c>
      <c r="AN50" s="111">
        <f t="shared" si="13"/>
        <v>0</v>
      </c>
      <c r="AO50" s="111">
        <f t="shared" si="13"/>
        <v>0</v>
      </c>
    </row>
    <row r="51" spans="3:41" x14ac:dyDescent="0.3">
      <c r="D51" s="34" t="s">
        <v>76</v>
      </c>
      <c r="E51" s="48">
        <f t="shared" si="11"/>
        <v>35.121572652174983</v>
      </c>
      <c r="F51" s="42">
        <f>SUM(F49:F50)</f>
        <v>0</v>
      </c>
      <c r="G51" s="42">
        <f t="shared" ref="G51:AO51" si="14">SUM(G49:G50)</f>
        <v>8.2510799999999982</v>
      </c>
      <c r="H51" s="42">
        <f t="shared" si="14"/>
        <v>7.4259719999999998</v>
      </c>
      <c r="I51" s="42">
        <f t="shared" si="14"/>
        <v>6.6008639999999996</v>
      </c>
      <c r="J51" s="42">
        <f t="shared" si="14"/>
        <v>5.7757559999999994</v>
      </c>
      <c r="K51" s="42">
        <f t="shared" si="14"/>
        <v>4.9506479999999993</v>
      </c>
      <c r="L51" s="42">
        <f t="shared" si="14"/>
        <v>4.1255399999999991</v>
      </c>
      <c r="M51" s="42">
        <f t="shared" si="14"/>
        <v>3.3004319999999998</v>
      </c>
      <c r="N51" s="42">
        <f t="shared" si="14"/>
        <v>2.4753239999999996</v>
      </c>
      <c r="O51" s="42">
        <f t="shared" si="14"/>
        <v>1.6502159999999999</v>
      </c>
      <c r="P51" s="42">
        <f t="shared" si="14"/>
        <v>0.82510799999999995</v>
      </c>
      <c r="Q51" s="42">
        <f t="shared" si="14"/>
        <v>0</v>
      </c>
      <c r="R51" s="42">
        <f t="shared" si="14"/>
        <v>0</v>
      </c>
      <c r="S51" s="42">
        <f t="shared" si="14"/>
        <v>0</v>
      </c>
      <c r="T51" s="42">
        <f t="shared" si="14"/>
        <v>0</v>
      </c>
      <c r="U51" s="42">
        <f t="shared" si="14"/>
        <v>0</v>
      </c>
      <c r="V51" s="42">
        <f t="shared" si="14"/>
        <v>0</v>
      </c>
      <c r="W51" s="42">
        <f t="shared" si="14"/>
        <v>0</v>
      </c>
      <c r="X51" s="42">
        <f t="shared" si="14"/>
        <v>0</v>
      </c>
      <c r="Y51" s="42">
        <f t="shared" si="14"/>
        <v>0</v>
      </c>
      <c r="Z51" s="42">
        <f t="shared" si="14"/>
        <v>0</v>
      </c>
      <c r="AA51" s="42">
        <f t="shared" si="14"/>
        <v>0</v>
      </c>
      <c r="AB51" s="42">
        <f t="shared" si="14"/>
        <v>0</v>
      </c>
      <c r="AC51" s="42">
        <f t="shared" si="14"/>
        <v>0</v>
      </c>
      <c r="AD51" s="42">
        <f t="shared" si="14"/>
        <v>0</v>
      </c>
      <c r="AE51" s="42">
        <f t="shared" si="14"/>
        <v>0</v>
      </c>
      <c r="AF51" s="42">
        <f t="shared" si="14"/>
        <v>0</v>
      </c>
      <c r="AG51" s="42">
        <f t="shared" si="14"/>
        <v>0</v>
      </c>
      <c r="AH51" s="42">
        <f t="shared" si="14"/>
        <v>0</v>
      </c>
      <c r="AI51" s="42">
        <f t="shared" si="14"/>
        <v>0</v>
      </c>
      <c r="AJ51" s="42">
        <f t="shared" si="14"/>
        <v>0</v>
      </c>
      <c r="AK51" s="42">
        <f t="shared" si="14"/>
        <v>0</v>
      </c>
      <c r="AL51" s="42">
        <f t="shared" si="14"/>
        <v>0</v>
      </c>
      <c r="AM51" s="42">
        <f t="shared" si="14"/>
        <v>0</v>
      </c>
      <c r="AN51" s="42">
        <f t="shared" si="14"/>
        <v>0</v>
      </c>
      <c r="AO51" s="42">
        <f t="shared" si="14"/>
        <v>0</v>
      </c>
    </row>
    <row r="52" spans="3:41" x14ac:dyDescent="0.3">
      <c r="D52" s="112" t="s">
        <v>128</v>
      </c>
      <c r="E52" s="106">
        <f t="shared" si="11"/>
        <v>-51.291020408163256</v>
      </c>
      <c r="F52" s="114">
        <f>(F47-F8)*($H$14-1)</f>
        <v>-51.291020408163256</v>
      </c>
      <c r="G52" s="114">
        <f t="shared" ref="G52:AO52" si="15">(G47-G8)*($H$14-1)</f>
        <v>0</v>
      </c>
      <c r="H52" s="114">
        <f t="shared" si="15"/>
        <v>0</v>
      </c>
      <c r="I52" s="114">
        <f t="shared" si="15"/>
        <v>0</v>
      </c>
      <c r="J52" s="114">
        <f t="shared" si="15"/>
        <v>0</v>
      </c>
      <c r="K52" s="114">
        <f t="shared" si="15"/>
        <v>0</v>
      </c>
      <c r="L52" s="114">
        <f t="shared" si="15"/>
        <v>0</v>
      </c>
      <c r="M52" s="114">
        <f t="shared" si="15"/>
        <v>0</v>
      </c>
      <c r="N52" s="114">
        <f t="shared" si="15"/>
        <v>0</v>
      </c>
      <c r="O52" s="114">
        <f t="shared" si="15"/>
        <v>0</v>
      </c>
      <c r="P52" s="114">
        <f t="shared" si="15"/>
        <v>0</v>
      </c>
      <c r="Q52" s="114">
        <f t="shared" si="15"/>
        <v>0</v>
      </c>
      <c r="R52" s="114">
        <f t="shared" si="15"/>
        <v>0</v>
      </c>
      <c r="S52" s="114">
        <f t="shared" si="15"/>
        <v>0</v>
      </c>
      <c r="T52" s="114">
        <f t="shared" si="15"/>
        <v>0</v>
      </c>
      <c r="U52" s="114">
        <f t="shared" si="15"/>
        <v>0</v>
      </c>
      <c r="V52" s="114">
        <f t="shared" si="15"/>
        <v>0</v>
      </c>
      <c r="W52" s="114">
        <f t="shared" si="15"/>
        <v>0</v>
      </c>
      <c r="X52" s="114">
        <f t="shared" si="15"/>
        <v>0</v>
      </c>
      <c r="Y52" s="114">
        <f t="shared" si="15"/>
        <v>0</v>
      </c>
      <c r="Z52" s="114">
        <f t="shared" si="15"/>
        <v>0</v>
      </c>
      <c r="AA52" s="114">
        <f t="shared" si="15"/>
        <v>0</v>
      </c>
      <c r="AB52" s="114">
        <f t="shared" si="15"/>
        <v>0</v>
      </c>
      <c r="AC52" s="114">
        <f t="shared" si="15"/>
        <v>0</v>
      </c>
      <c r="AD52" s="114">
        <f t="shared" si="15"/>
        <v>0</v>
      </c>
      <c r="AE52" s="114">
        <f t="shared" si="15"/>
        <v>0</v>
      </c>
      <c r="AF52" s="114">
        <f t="shared" si="15"/>
        <v>0</v>
      </c>
      <c r="AG52" s="114">
        <f t="shared" si="15"/>
        <v>0</v>
      </c>
      <c r="AH52" s="114">
        <f t="shared" si="15"/>
        <v>0</v>
      </c>
      <c r="AI52" s="114">
        <f t="shared" si="15"/>
        <v>0</v>
      </c>
      <c r="AJ52" s="114">
        <f t="shared" si="15"/>
        <v>0</v>
      </c>
      <c r="AK52" s="114">
        <f t="shared" si="15"/>
        <v>0</v>
      </c>
      <c r="AL52" s="114">
        <f t="shared" si="15"/>
        <v>0</v>
      </c>
      <c r="AM52" s="114">
        <f t="shared" si="15"/>
        <v>0</v>
      </c>
      <c r="AN52" s="114">
        <f t="shared" si="15"/>
        <v>0</v>
      </c>
      <c r="AO52" s="114">
        <f t="shared" si="15"/>
        <v>0</v>
      </c>
    </row>
    <row r="53" spans="3:41" x14ac:dyDescent="0.3">
      <c r="D53" s="112" t="s">
        <v>129</v>
      </c>
      <c r="E53" s="106">
        <f t="shared" si="11"/>
        <v>36.077741994068411</v>
      </c>
      <c r="F53" s="114">
        <f>F48*($H$14-1)</f>
        <v>0</v>
      </c>
      <c r="G53" s="114">
        <f t="shared" ref="G53:AO53" si="16">G48*($H$14-1)</f>
        <v>5.1291020408163259</v>
      </c>
      <c r="H53" s="114">
        <f t="shared" si="16"/>
        <v>5.1291020408163259</v>
      </c>
      <c r="I53" s="114">
        <f t="shared" si="16"/>
        <v>5.1291020408163259</v>
      </c>
      <c r="J53" s="114">
        <f t="shared" si="16"/>
        <v>5.1291020408163259</v>
      </c>
      <c r="K53" s="114">
        <f t="shared" si="16"/>
        <v>5.1291020408163259</v>
      </c>
      <c r="L53" s="114">
        <f t="shared" si="16"/>
        <v>5.1291020408163259</v>
      </c>
      <c r="M53" s="114">
        <f t="shared" si="16"/>
        <v>5.1291020408163259</v>
      </c>
      <c r="N53" s="114">
        <f t="shared" si="16"/>
        <v>5.1291020408163259</v>
      </c>
      <c r="O53" s="114">
        <f t="shared" si="16"/>
        <v>5.1291020408163259</v>
      </c>
      <c r="P53" s="114">
        <f t="shared" si="16"/>
        <v>5.1291020408163259</v>
      </c>
      <c r="Q53" s="114">
        <f t="shared" si="16"/>
        <v>0</v>
      </c>
      <c r="R53" s="114">
        <f t="shared" si="16"/>
        <v>0</v>
      </c>
      <c r="S53" s="114">
        <f t="shared" si="16"/>
        <v>0</v>
      </c>
      <c r="T53" s="114">
        <f t="shared" si="16"/>
        <v>0</v>
      </c>
      <c r="U53" s="114">
        <f t="shared" si="16"/>
        <v>0</v>
      </c>
      <c r="V53" s="114">
        <f t="shared" si="16"/>
        <v>0</v>
      </c>
      <c r="W53" s="114">
        <f t="shared" si="16"/>
        <v>0</v>
      </c>
      <c r="X53" s="114">
        <f t="shared" si="16"/>
        <v>0</v>
      </c>
      <c r="Y53" s="114">
        <f t="shared" si="16"/>
        <v>0</v>
      </c>
      <c r="Z53" s="114">
        <f t="shared" si="16"/>
        <v>0</v>
      </c>
      <c r="AA53" s="114">
        <f t="shared" si="16"/>
        <v>0</v>
      </c>
      <c r="AB53" s="114">
        <f t="shared" si="16"/>
        <v>0</v>
      </c>
      <c r="AC53" s="114">
        <f t="shared" si="16"/>
        <v>0</v>
      </c>
      <c r="AD53" s="114">
        <f t="shared" si="16"/>
        <v>0</v>
      </c>
      <c r="AE53" s="114">
        <f t="shared" si="16"/>
        <v>0</v>
      </c>
      <c r="AF53" s="114">
        <f t="shared" si="16"/>
        <v>0</v>
      </c>
      <c r="AG53" s="114">
        <f t="shared" si="16"/>
        <v>0</v>
      </c>
      <c r="AH53" s="114">
        <f t="shared" si="16"/>
        <v>0</v>
      </c>
      <c r="AI53" s="114">
        <f t="shared" si="16"/>
        <v>0</v>
      </c>
      <c r="AJ53" s="114">
        <f t="shared" si="16"/>
        <v>0</v>
      </c>
      <c r="AK53" s="114">
        <f t="shared" si="16"/>
        <v>0</v>
      </c>
      <c r="AL53" s="114">
        <f t="shared" si="16"/>
        <v>0</v>
      </c>
      <c r="AM53" s="114">
        <f t="shared" si="16"/>
        <v>0</v>
      </c>
      <c r="AN53" s="114">
        <f t="shared" si="16"/>
        <v>0</v>
      </c>
      <c r="AO53" s="114">
        <f t="shared" si="16"/>
        <v>0</v>
      </c>
    </row>
    <row r="54" spans="3:41" x14ac:dyDescent="0.3">
      <c r="D54" s="108" t="s">
        <v>127</v>
      </c>
      <c r="E54" s="109">
        <f t="shared" si="11"/>
        <v>7.0737467227674031</v>
      </c>
      <c r="F54" s="110">
        <f>F50*($H$14-1)</f>
        <v>0</v>
      </c>
      <c r="G54" s="110">
        <f t="shared" ref="G54:AO54" si="17">G50*($H$14-1)</f>
        <v>1.6618290612244893</v>
      </c>
      <c r="H54" s="110">
        <f t="shared" si="17"/>
        <v>1.4956461551020406</v>
      </c>
      <c r="I54" s="110">
        <f t="shared" si="17"/>
        <v>1.3294632489795914</v>
      </c>
      <c r="J54" s="110">
        <f t="shared" si="17"/>
        <v>1.1632803428571425</v>
      </c>
      <c r="K54" s="110">
        <f t="shared" si="17"/>
        <v>0.99709743673469353</v>
      </c>
      <c r="L54" s="110">
        <f t="shared" si="17"/>
        <v>0.83091453061224463</v>
      </c>
      <c r="M54" s="110">
        <f t="shared" si="17"/>
        <v>0.66473162448979572</v>
      </c>
      <c r="N54" s="110">
        <f t="shared" si="17"/>
        <v>0.49854871836734677</v>
      </c>
      <c r="O54" s="110">
        <f t="shared" si="17"/>
        <v>0.33236581224489786</v>
      </c>
      <c r="P54" s="110">
        <f t="shared" si="17"/>
        <v>0.16618290612244893</v>
      </c>
      <c r="Q54" s="110">
        <f t="shared" si="17"/>
        <v>0</v>
      </c>
      <c r="R54" s="110">
        <f t="shared" si="17"/>
        <v>0</v>
      </c>
      <c r="S54" s="110">
        <f t="shared" si="17"/>
        <v>0</v>
      </c>
      <c r="T54" s="110">
        <f t="shared" si="17"/>
        <v>0</v>
      </c>
      <c r="U54" s="110">
        <f t="shared" si="17"/>
        <v>0</v>
      </c>
      <c r="V54" s="110">
        <f t="shared" si="17"/>
        <v>0</v>
      </c>
      <c r="W54" s="110">
        <f t="shared" si="17"/>
        <v>0</v>
      </c>
      <c r="X54" s="110">
        <f t="shared" si="17"/>
        <v>0</v>
      </c>
      <c r="Y54" s="110">
        <f t="shared" si="17"/>
        <v>0</v>
      </c>
      <c r="Z54" s="110">
        <f t="shared" si="17"/>
        <v>0</v>
      </c>
      <c r="AA54" s="110">
        <f t="shared" si="17"/>
        <v>0</v>
      </c>
      <c r="AB54" s="110">
        <f t="shared" si="17"/>
        <v>0</v>
      </c>
      <c r="AC54" s="110">
        <f t="shared" si="17"/>
        <v>0</v>
      </c>
      <c r="AD54" s="110">
        <f t="shared" si="17"/>
        <v>0</v>
      </c>
      <c r="AE54" s="110">
        <f t="shared" si="17"/>
        <v>0</v>
      </c>
      <c r="AF54" s="110">
        <f t="shared" si="17"/>
        <v>0</v>
      </c>
      <c r="AG54" s="110">
        <f t="shared" si="17"/>
        <v>0</v>
      </c>
      <c r="AH54" s="110">
        <f t="shared" si="17"/>
        <v>0</v>
      </c>
      <c r="AI54" s="110">
        <f t="shared" si="17"/>
        <v>0</v>
      </c>
      <c r="AJ54" s="110">
        <f t="shared" si="17"/>
        <v>0</v>
      </c>
      <c r="AK54" s="110">
        <f t="shared" si="17"/>
        <v>0</v>
      </c>
      <c r="AL54" s="110">
        <f t="shared" si="17"/>
        <v>0</v>
      </c>
      <c r="AM54" s="110">
        <f t="shared" si="17"/>
        <v>0</v>
      </c>
      <c r="AN54" s="110">
        <f t="shared" si="17"/>
        <v>0</v>
      </c>
      <c r="AO54" s="110">
        <f t="shared" si="17"/>
        <v>0</v>
      </c>
    </row>
    <row r="55" spans="3:41" x14ac:dyDescent="0.3">
      <c r="D55" s="82" t="s">
        <v>130</v>
      </c>
      <c r="E55" s="118">
        <f>NPV($E$15,F55:AO55)*(1+$E$15)</f>
        <v>-8.1395316913274502</v>
      </c>
      <c r="F55" s="119">
        <f>SUM(F52:F54)</f>
        <v>-51.291020408163256</v>
      </c>
      <c r="G55" s="119">
        <f t="shared" ref="G55:AO55" si="18">SUM(G52:G54)</f>
        <v>6.7909311020408154</v>
      </c>
      <c r="H55" s="119">
        <f t="shared" si="18"/>
        <v>6.6247481959183663</v>
      </c>
      <c r="I55" s="119">
        <f t="shared" si="18"/>
        <v>6.4585652897959172</v>
      </c>
      <c r="J55" s="119">
        <f t="shared" si="18"/>
        <v>6.292382383673468</v>
      </c>
      <c r="K55" s="119">
        <f t="shared" si="18"/>
        <v>6.1261994775510198</v>
      </c>
      <c r="L55" s="119">
        <f t="shared" si="18"/>
        <v>5.9600165714285707</v>
      </c>
      <c r="M55" s="119">
        <f t="shared" si="18"/>
        <v>5.7938336653061215</v>
      </c>
      <c r="N55" s="119">
        <f t="shared" si="18"/>
        <v>5.6276507591836724</v>
      </c>
      <c r="O55" s="119">
        <f t="shared" si="18"/>
        <v>5.4614678530612242</v>
      </c>
      <c r="P55" s="119">
        <f t="shared" si="18"/>
        <v>5.2952849469387751</v>
      </c>
      <c r="Q55" s="119">
        <f t="shared" si="18"/>
        <v>0</v>
      </c>
      <c r="R55" s="119">
        <f t="shared" si="18"/>
        <v>0</v>
      </c>
      <c r="S55" s="119">
        <f t="shared" si="18"/>
        <v>0</v>
      </c>
      <c r="T55" s="119">
        <f t="shared" si="18"/>
        <v>0</v>
      </c>
      <c r="U55" s="119">
        <f t="shared" si="18"/>
        <v>0</v>
      </c>
      <c r="V55" s="119">
        <f t="shared" si="18"/>
        <v>0</v>
      </c>
      <c r="W55" s="119">
        <f t="shared" si="18"/>
        <v>0</v>
      </c>
      <c r="X55" s="119">
        <f t="shared" si="18"/>
        <v>0</v>
      </c>
      <c r="Y55" s="119">
        <f t="shared" si="18"/>
        <v>0</v>
      </c>
      <c r="Z55" s="119">
        <f t="shared" si="18"/>
        <v>0</v>
      </c>
      <c r="AA55" s="119">
        <f t="shared" si="18"/>
        <v>0</v>
      </c>
      <c r="AB55" s="119">
        <f t="shared" si="18"/>
        <v>0</v>
      </c>
      <c r="AC55" s="119">
        <f t="shared" si="18"/>
        <v>0</v>
      </c>
      <c r="AD55" s="119">
        <f t="shared" si="18"/>
        <v>0</v>
      </c>
      <c r="AE55" s="119">
        <f t="shared" si="18"/>
        <v>0</v>
      </c>
      <c r="AF55" s="119">
        <f t="shared" si="18"/>
        <v>0</v>
      </c>
      <c r="AG55" s="119">
        <f t="shared" si="18"/>
        <v>0</v>
      </c>
      <c r="AH55" s="119">
        <f t="shared" si="18"/>
        <v>0</v>
      </c>
      <c r="AI55" s="119">
        <f t="shared" si="18"/>
        <v>0</v>
      </c>
      <c r="AJ55" s="119">
        <f t="shared" si="18"/>
        <v>0</v>
      </c>
      <c r="AK55" s="119">
        <f t="shared" si="18"/>
        <v>0</v>
      </c>
      <c r="AL55" s="119">
        <f t="shared" si="18"/>
        <v>0</v>
      </c>
      <c r="AM55" s="119">
        <f t="shared" si="18"/>
        <v>0</v>
      </c>
      <c r="AN55" s="119">
        <f t="shared" si="18"/>
        <v>0</v>
      </c>
      <c r="AO55" s="119">
        <f t="shared" si="18"/>
        <v>0</v>
      </c>
    </row>
    <row r="56" spans="3:41" x14ac:dyDescent="0.3">
      <c r="C56" s="34"/>
      <c r="D56" s="40" t="s">
        <v>49</v>
      </c>
      <c r="E56" s="120">
        <f t="shared" si="11"/>
        <v>127.04672158590523</v>
      </c>
      <c r="F56" s="121">
        <f t="shared" ref="F56" si="19">SUM(F48,F51,F47,F55)</f>
        <v>-51.291020408163256</v>
      </c>
      <c r="G56" s="121">
        <f>SUM(G48,G51,G47,G55)</f>
        <v>29.268011102040813</v>
      </c>
      <c r="H56" s="121">
        <f t="shared" ref="H56:AO56" si="20">SUM(H48,H51,H47,H55)</f>
        <v>28.276720195918365</v>
      </c>
      <c r="I56" s="121">
        <f t="shared" si="20"/>
        <v>27.285429289795918</v>
      </c>
      <c r="J56" s="121">
        <f t="shared" si="20"/>
        <v>26.29413838367347</v>
      </c>
      <c r="K56" s="121">
        <f t="shared" si="20"/>
        <v>25.302847477551019</v>
      </c>
      <c r="L56" s="121">
        <f t="shared" si="20"/>
        <v>24.311556571428572</v>
      </c>
      <c r="M56" s="121">
        <f t="shared" si="20"/>
        <v>23.32026566530612</v>
      </c>
      <c r="N56" s="121">
        <f t="shared" si="20"/>
        <v>22.328974759183673</v>
      </c>
      <c r="O56" s="121">
        <f t="shared" si="20"/>
        <v>21.337683853061222</v>
      </c>
      <c r="P56" s="121">
        <f t="shared" si="20"/>
        <v>20.346392946938774</v>
      </c>
      <c r="Q56" s="121">
        <f t="shared" si="20"/>
        <v>0</v>
      </c>
      <c r="R56" s="121">
        <f t="shared" si="20"/>
        <v>0</v>
      </c>
      <c r="S56" s="121">
        <f t="shared" si="20"/>
        <v>0</v>
      </c>
      <c r="T56" s="121">
        <f t="shared" si="20"/>
        <v>0</v>
      </c>
      <c r="U56" s="121">
        <f t="shared" si="20"/>
        <v>0</v>
      </c>
      <c r="V56" s="121">
        <f t="shared" si="20"/>
        <v>0</v>
      </c>
      <c r="W56" s="121">
        <f t="shared" si="20"/>
        <v>0</v>
      </c>
      <c r="X56" s="121">
        <f t="shared" si="20"/>
        <v>0</v>
      </c>
      <c r="Y56" s="121">
        <f t="shared" si="20"/>
        <v>0</v>
      </c>
      <c r="Z56" s="121">
        <f t="shared" si="20"/>
        <v>0</v>
      </c>
      <c r="AA56" s="121">
        <f t="shared" si="20"/>
        <v>0</v>
      </c>
      <c r="AB56" s="121">
        <f t="shared" si="20"/>
        <v>0</v>
      </c>
      <c r="AC56" s="121">
        <f t="shared" si="20"/>
        <v>0</v>
      </c>
      <c r="AD56" s="121">
        <f t="shared" si="20"/>
        <v>0</v>
      </c>
      <c r="AE56" s="121">
        <f t="shared" si="20"/>
        <v>0</v>
      </c>
      <c r="AF56" s="121">
        <f t="shared" si="20"/>
        <v>0</v>
      </c>
      <c r="AG56" s="121">
        <f t="shared" si="20"/>
        <v>0</v>
      </c>
      <c r="AH56" s="121">
        <f t="shared" si="20"/>
        <v>0</v>
      </c>
      <c r="AI56" s="121">
        <f t="shared" si="20"/>
        <v>0</v>
      </c>
      <c r="AJ56" s="121">
        <f t="shared" si="20"/>
        <v>0</v>
      </c>
      <c r="AK56" s="121">
        <f t="shared" si="20"/>
        <v>0</v>
      </c>
      <c r="AL56" s="121">
        <f t="shared" si="20"/>
        <v>0</v>
      </c>
      <c r="AM56" s="121">
        <f t="shared" si="20"/>
        <v>0</v>
      </c>
      <c r="AN56" s="121">
        <f t="shared" si="20"/>
        <v>0</v>
      </c>
      <c r="AO56" s="121">
        <f t="shared" si="20"/>
        <v>0</v>
      </c>
    </row>
    <row r="57" spans="3:41" x14ac:dyDescent="0.3">
      <c r="E57" s="48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</row>
    <row r="58" spans="3:41" x14ac:dyDescent="0.3">
      <c r="D58" s="34" t="s">
        <v>108</v>
      </c>
      <c r="E58" s="48">
        <f t="shared" si="11"/>
        <v>-15.213278414094793</v>
      </c>
      <c r="F58" s="49">
        <f>-F8+F56</f>
        <v>-193.55102040816325</v>
      </c>
      <c r="G58" s="49">
        <f t="shared" ref="G58:AO58" si="21">-G8+G56</f>
        <v>29.268011102040813</v>
      </c>
      <c r="H58" s="49">
        <f t="shared" si="21"/>
        <v>28.276720195918365</v>
      </c>
      <c r="I58" s="49">
        <f t="shared" si="21"/>
        <v>27.285429289795918</v>
      </c>
      <c r="J58" s="49">
        <f t="shared" si="21"/>
        <v>26.29413838367347</v>
      </c>
      <c r="K58" s="49">
        <f t="shared" si="21"/>
        <v>25.302847477551019</v>
      </c>
      <c r="L58" s="49">
        <f t="shared" si="21"/>
        <v>24.311556571428572</v>
      </c>
      <c r="M58" s="49">
        <f t="shared" si="21"/>
        <v>23.32026566530612</v>
      </c>
      <c r="N58" s="49">
        <f t="shared" si="21"/>
        <v>22.328974759183673</v>
      </c>
      <c r="O58" s="49">
        <f t="shared" si="21"/>
        <v>21.337683853061222</v>
      </c>
      <c r="P58" s="49">
        <f t="shared" si="21"/>
        <v>20.346392946938774</v>
      </c>
      <c r="Q58" s="49">
        <f t="shared" si="21"/>
        <v>0</v>
      </c>
      <c r="R58" s="49">
        <f t="shared" si="21"/>
        <v>0</v>
      </c>
      <c r="S58" s="49">
        <f t="shared" si="21"/>
        <v>0</v>
      </c>
      <c r="T58" s="49">
        <f t="shared" si="21"/>
        <v>0</v>
      </c>
      <c r="U58" s="49">
        <f t="shared" si="21"/>
        <v>0</v>
      </c>
      <c r="V58" s="49">
        <f t="shared" si="21"/>
        <v>0</v>
      </c>
      <c r="W58" s="49">
        <f t="shared" si="21"/>
        <v>0</v>
      </c>
      <c r="X58" s="49">
        <f t="shared" si="21"/>
        <v>0</v>
      </c>
      <c r="Y58" s="49">
        <f t="shared" si="21"/>
        <v>0</v>
      </c>
      <c r="Z58" s="49">
        <f t="shared" si="21"/>
        <v>0</v>
      </c>
      <c r="AA58" s="49">
        <f t="shared" si="21"/>
        <v>0</v>
      </c>
      <c r="AB58" s="49">
        <f t="shared" si="21"/>
        <v>0</v>
      </c>
      <c r="AC58" s="49">
        <f t="shared" si="21"/>
        <v>0</v>
      </c>
      <c r="AD58" s="49">
        <f t="shared" si="21"/>
        <v>0</v>
      </c>
      <c r="AE58" s="49">
        <f t="shared" si="21"/>
        <v>0</v>
      </c>
      <c r="AF58" s="49">
        <f t="shared" si="21"/>
        <v>0</v>
      </c>
      <c r="AG58" s="49">
        <f t="shared" si="21"/>
        <v>0</v>
      </c>
      <c r="AH58" s="49">
        <f t="shared" si="21"/>
        <v>0</v>
      </c>
      <c r="AI58" s="49">
        <f t="shared" si="21"/>
        <v>0</v>
      </c>
      <c r="AJ58" s="49">
        <f t="shared" si="21"/>
        <v>0</v>
      </c>
      <c r="AK58" s="49">
        <f t="shared" si="21"/>
        <v>0</v>
      </c>
      <c r="AL58" s="49">
        <f t="shared" si="21"/>
        <v>0</v>
      </c>
      <c r="AM58" s="49">
        <f t="shared" si="21"/>
        <v>0</v>
      </c>
      <c r="AN58" s="49">
        <f t="shared" si="21"/>
        <v>0</v>
      </c>
      <c r="AO58" s="49">
        <f t="shared" si="21"/>
        <v>0</v>
      </c>
    </row>
    <row r="59" spans="3:41" x14ac:dyDescent="0.3">
      <c r="D59" s="34" t="s">
        <v>50</v>
      </c>
      <c r="F59" s="49">
        <f>F22</f>
        <v>142.26</v>
      </c>
      <c r="G59" s="49">
        <f t="shared" ref="G59:AO59" si="22">G22</f>
        <v>128.03399999999999</v>
      </c>
      <c r="H59" s="49">
        <f t="shared" si="22"/>
        <v>113.80799999999999</v>
      </c>
      <c r="I59" s="49">
        <f t="shared" si="22"/>
        <v>99.581999999999994</v>
      </c>
      <c r="J59" s="49">
        <f t="shared" si="22"/>
        <v>85.355999999999995</v>
      </c>
      <c r="K59" s="49">
        <f t="shared" si="22"/>
        <v>71.13</v>
      </c>
      <c r="L59" s="49">
        <f t="shared" si="22"/>
        <v>56.903999999999996</v>
      </c>
      <c r="M59" s="49">
        <f t="shared" si="22"/>
        <v>42.677999999999997</v>
      </c>
      <c r="N59" s="49">
        <f t="shared" si="22"/>
        <v>28.451999999999998</v>
      </c>
      <c r="O59" s="49">
        <f t="shared" si="22"/>
        <v>14.225999999999999</v>
      </c>
      <c r="P59" s="49">
        <f t="shared" si="22"/>
        <v>0</v>
      </c>
      <c r="Q59" s="49">
        <f t="shared" si="22"/>
        <v>0</v>
      </c>
      <c r="R59" s="49">
        <f t="shared" si="22"/>
        <v>0</v>
      </c>
      <c r="S59" s="49">
        <f t="shared" si="22"/>
        <v>0</v>
      </c>
      <c r="T59" s="49">
        <f t="shared" si="22"/>
        <v>0</v>
      </c>
      <c r="U59" s="49">
        <f t="shared" si="22"/>
        <v>0</v>
      </c>
      <c r="V59" s="49">
        <f t="shared" si="22"/>
        <v>0</v>
      </c>
      <c r="W59" s="49">
        <f t="shared" si="22"/>
        <v>0</v>
      </c>
      <c r="X59" s="49">
        <f t="shared" si="22"/>
        <v>0</v>
      </c>
      <c r="Y59" s="49">
        <f t="shared" si="22"/>
        <v>0</v>
      </c>
      <c r="Z59" s="49">
        <f t="shared" si="22"/>
        <v>0</v>
      </c>
      <c r="AA59" s="49">
        <f t="shared" si="22"/>
        <v>0</v>
      </c>
      <c r="AB59" s="49">
        <f t="shared" si="22"/>
        <v>0</v>
      </c>
      <c r="AC59" s="49">
        <f t="shared" si="22"/>
        <v>0</v>
      </c>
      <c r="AD59" s="49">
        <f t="shared" si="22"/>
        <v>0</v>
      </c>
      <c r="AE59" s="49">
        <f t="shared" si="22"/>
        <v>0</v>
      </c>
      <c r="AF59" s="49">
        <f t="shared" si="22"/>
        <v>0</v>
      </c>
      <c r="AG59" s="49">
        <f t="shared" si="22"/>
        <v>0</v>
      </c>
      <c r="AH59" s="49">
        <f t="shared" si="22"/>
        <v>0</v>
      </c>
      <c r="AI59" s="49">
        <f t="shared" si="22"/>
        <v>0</v>
      </c>
      <c r="AJ59" s="49">
        <f t="shared" si="22"/>
        <v>0</v>
      </c>
      <c r="AK59" s="49">
        <f t="shared" si="22"/>
        <v>0</v>
      </c>
      <c r="AL59" s="49">
        <f t="shared" si="22"/>
        <v>0</v>
      </c>
      <c r="AM59" s="49">
        <f t="shared" si="22"/>
        <v>0</v>
      </c>
      <c r="AN59" s="49">
        <f t="shared" si="22"/>
        <v>0</v>
      </c>
      <c r="AO59" s="49">
        <f t="shared" si="22"/>
        <v>0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9C9D1-5D97-4C09-BB08-ABF392AB9C6E}">
  <dimension ref="A1:AO67"/>
  <sheetViews>
    <sheetView workbookViewId="0">
      <selection activeCell="A3" sqref="A3"/>
    </sheetView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1" width="8.88671875" style="34" bestFit="1" customWidth="1"/>
    <col min="12" max="12" width="8.5546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112</v>
      </c>
      <c r="D1" s="40"/>
    </row>
    <row r="2" spans="1:41" x14ac:dyDescent="0.3">
      <c r="A2" s="40" t="s">
        <v>132</v>
      </c>
      <c r="D2" s="40"/>
    </row>
    <row r="3" spans="1:41" x14ac:dyDescent="0.3">
      <c r="D3" s="59" t="s">
        <v>131</v>
      </c>
      <c r="E3" s="58" t="s">
        <v>82</v>
      </c>
      <c r="F3" s="57"/>
      <c r="G3" s="132" t="s">
        <v>40</v>
      </c>
      <c r="H3" s="57"/>
      <c r="I3" s="72" t="s">
        <v>83</v>
      </c>
      <c r="J3" s="82"/>
      <c r="K3" s="57"/>
      <c r="L3" s="87" t="s">
        <v>46</v>
      </c>
      <c r="M3" s="57"/>
      <c r="O3" s="139"/>
    </row>
    <row r="4" spans="1:41" x14ac:dyDescent="0.3">
      <c r="A4" s="40"/>
      <c r="E4" s="58" t="s">
        <v>39</v>
      </c>
      <c r="F4" s="57"/>
      <c r="G4" s="132">
        <v>20</v>
      </c>
      <c r="H4" s="57" t="s">
        <v>36</v>
      </c>
      <c r="I4" s="72" t="s">
        <v>45</v>
      </c>
      <c r="J4" s="82"/>
      <c r="K4" s="57"/>
      <c r="L4" s="132">
        <v>10</v>
      </c>
      <c r="M4" s="57" t="s">
        <v>36</v>
      </c>
    </row>
    <row r="5" spans="1:41" x14ac:dyDescent="0.3">
      <c r="D5" s="40"/>
    </row>
    <row r="6" spans="1:41" x14ac:dyDescent="0.3">
      <c r="B6" s="41" t="s">
        <v>37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85</v>
      </c>
      <c r="F8" s="42">
        <f>'Portfolio$'!E6/10^6</f>
        <v>142.26</v>
      </c>
      <c r="G8" s="42">
        <f>IF(G7-$F$7+1&gt;$G$4,0,'Portfolio$'!F6/10^6)</f>
        <v>148.82220000000001</v>
      </c>
      <c r="H8" s="42">
        <f>IF(H7-$F$7+1&gt;$G$4,0,'Portfolio$'!G6/10^6)</f>
        <v>155.701494</v>
      </c>
      <c r="I8" s="42">
        <f>IF(I7-$F$7+1&gt;$G$4,0,'Portfolio$'!H6/10^6)</f>
        <v>162.91351700000001</v>
      </c>
      <c r="J8" s="42">
        <f>IF(J7-$F$7+1&gt;$G$4,0,'Portfolio$'!I6/10^6)</f>
        <v>170.47468000000001</v>
      </c>
      <c r="K8" s="42">
        <f>IF(K7-$F$7+1&gt;$G$4,0,J8*1.02)</f>
        <v>173.8841736</v>
      </c>
      <c r="L8" s="42">
        <f t="shared" ref="L8:Y8" si="1">IF(L7-$F$7+1&gt;$G$4,0,K8*1.02)</f>
        <v>177.36185707199999</v>
      </c>
      <c r="M8" s="42">
        <f t="shared" si="1"/>
        <v>180.90909421344</v>
      </c>
      <c r="N8" s="42">
        <f t="shared" si="1"/>
        <v>184.52727609770881</v>
      </c>
      <c r="O8" s="42">
        <f t="shared" si="1"/>
        <v>188.217821619663</v>
      </c>
      <c r="P8" s="42">
        <f t="shared" si="1"/>
        <v>191.98217805205627</v>
      </c>
      <c r="Q8" s="42">
        <f t="shared" si="1"/>
        <v>195.8218216130974</v>
      </c>
      <c r="R8" s="42">
        <f t="shared" si="1"/>
        <v>199.73825804535934</v>
      </c>
      <c r="S8" s="42">
        <f t="shared" si="1"/>
        <v>203.73302320626652</v>
      </c>
      <c r="T8" s="42">
        <f t="shared" si="1"/>
        <v>207.80768367039187</v>
      </c>
      <c r="U8" s="42">
        <f t="shared" si="1"/>
        <v>211.9638373437997</v>
      </c>
      <c r="V8" s="42">
        <f t="shared" si="1"/>
        <v>216.20311409067568</v>
      </c>
      <c r="W8" s="42">
        <f t="shared" si="1"/>
        <v>220.52717637248921</v>
      </c>
      <c r="X8" s="42">
        <f t="shared" si="1"/>
        <v>224.937719899939</v>
      </c>
      <c r="Y8" s="42">
        <f t="shared" si="1"/>
        <v>229.43647429793779</v>
      </c>
    </row>
    <row r="9" spans="1:41" s="3" customFormat="1" ht="21" x14ac:dyDescent="0.25">
      <c r="B9" s="62"/>
      <c r="C9" s="60" t="s">
        <v>38</v>
      </c>
      <c r="F9" s="38" t="s">
        <v>20</v>
      </c>
      <c r="G9" s="39" t="s">
        <v>121</v>
      </c>
      <c r="H9" s="39" t="s">
        <v>80</v>
      </c>
      <c r="I9" s="63"/>
      <c r="J9" s="39" t="s">
        <v>122</v>
      </c>
      <c r="K9" s="39" t="s">
        <v>80</v>
      </c>
    </row>
    <row r="10" spans="1:41" x14ac:dyDescent="0.3">
      <c r="D10" s="34" t="s">
        <v>18</v>
      </c>
      <c r="F10" s="135">
        <v>0.64</v>
      </c>
      <c r="G10" s="136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37">
        <v>0.36</v>
      </c>
      <c r="G11" s="138">
        <v>0.09</v>
      </c>
      <c r="H11" s="46">
        <f t="shared" ref="H11" si="2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74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41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42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86</v>
      </c>
      <c r="E15" s="134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87</v>
      </c>
      <c r="E16" s="140">
        <f>L4</f>
        <v>10</v>
      </c>
      <c r="F16" s="47" t="s">
        <v>36</v>
      </c>
      <c r="G16" s="44"/>
      <c r="H16" s="44"/>
      <c r="I16" s="35"/>
      <c r="J16" s="35"/>
    </row>
    <row r="17" spans="2:41" x14ac:dyDescent="0.3">
      <c r="B17" s="41" t="s">
        <v>88</v>
      </c>
      <c r="E17" s="35"/>
    </row>
    <row r="18" spans="2:41" x14ac:dyDescent="0.3">
      <c r="E18" s="61" t="s">
        <v>81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77</v>
      </c>
      <c r="E19" s="48">
        <f>NPV($E$15,F19:AO19)*(1+$E$15)</f>
        <v>0</v>
      </c>
      <c r="F19" s="53">
        <f t="shared" ref="F19:Y19" si="4">IF($G$3="Expense",F8,0)</f>
        <v>0</v>
      </c>
      <c r="G19" s="53">
        <f t="shared" si="4"/>
        <v>0</v>
      </c>
      <c r="H19" s="53">
        <f t="shared" si="4"/>
        <v>0</v>
      </c>
      <c r="I19" s="53">
        <f t="shared" si="4"/>
        <v>0</v>
      </c>
      <c r="J19" s="53">
        <f t="shared" si="4"/>
        <v>0</v>
      </c>
      <c r="K19" s="53">
        <f t="shared" si="4"/>
        <v>0</v>
      </c>
      <c r="L19" s="53">
        <f t="shared" si="4"/>
        <v>0</v>
      </c>
      <c r="M19" s="53">
        <f t="shared" si="4"/>
        <v>0</v>
      </c>
      <c r="N19" s="53">
        <f t="shared" si="4"/>
        <v>0</v>
      </c>
      <c r="O19" s="53">
        <f t="shared" si="4"/>
        <v>0</v>
      </c>
      <c r="P19" s="53">
        <f t="shared" si="4"/>
        <v>0</v>
      </c>
      <c r="Q19" s="53">
        <f t="shared" si="4"/>
        <v>0</v>
      </c>
      <c r="R19" s="53">
        <f t="shared" si="4"/>
        <v>0</v>
      </c>
      <c r="S19" s="53">
        <f t="shared" si="4"/>
        <v>0</v>
      </c>
      <c r="T19" s="53">
        <f t="shared" si="4"/>
        <v>0</v>
      </c>
      <c r="U19" s="53">
        <f t="shared" si="4"/>
        <v>0</v>
      </c>
      <c r="V19" s="53">
        <f t="shared" si="4"/>
        <v>0</v>
      </c>
      <c r="W19" s="53">
        <f t="shared" si="4"/>
        <v>0</v>
      </c>
      <c r="X19" s="53">
        <f t="shared" si="4"/>
        <v>0</v>
      </c>
      <c r="Y19" s="53">
        <f t="shared" si="4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78</v>
      </c>
    </row>
    <row r="21" spans="2:41" x14ac:dyDescent="0.3">
      <c r="D21" s="34" t="s">
        <v>79</v>
      </c>
      <c r="E21" s="48">
        <f>NPV($E$15,F21:AO21)*(1+$E$15)</f>
        <v>2044.1909321857256</v>
      </c>
      <c r="F21" s="49">
        <f>F8-F19</f>
        <v>142.26</v>
      </c>
      <c r="G21" s="49">
        <f t="shared" ref="G21:Y21" si="5">G8-G19</f>
        <v>148.82220000000001</v>
      </c>
      <c r="H21" s="49">
        <f t="shared" si="5"/>
        <v>155.701494</v>
      </c>
      <c r="I21" s="49">
        <f t="shared" si="5"/>
        <v>162.91351700000001</v>
      </c>
      <c r="J21" s="49">
        <f t="shared" si="5"/>
        <v>170.47468000000001</v>
      </c>
      <c r="K21" s="49">
        <f t="shared" si="5"/>
        <v>173.8841736</v>
      </c>
      <c r="L21" s="49">
        <f t="shared" si="5"/>
        <v>177.36185707199999</v>
      </c>
      <c r="M21" s="49">
        <f t="shared" si="5"/>
        <v>180.90909421344</v>
      </c>
      <c r="N21" s="49">
        <f t="shared" si="5"/>
        <v>184.52727609770881</v>
      </c>
      <c r="O21" s="49">
        <f t="shared" si="5"/>
        <v>188.217821619663</v>
      </c>
      <c r="P21" s="49">
        <f t="shared" si="5"/>
        <v>191.98217805205627</v>
      </c>
      <c r="Q21" s="49">
        <f t="shared" si="5"/>
        <v>195.8218216130974</v>
      </c>
      <c r="R21" s="49">
        <f t="shared" si="5"/>
        <v>199.73825804535934</v>
      </c>
      <c r="S21" s="49">
        <f t="shared" si="5"/>
        <v>203.73302320626652</v>
      </c>
      <c r="T21" s="49">
        <f t="shared" si="5"/>
        <v>207.80768367039187</v>
      </c>
      <c r="U21" s="49">
        <f t="shared" si="5"/>
        <v>211.9638373437997</v>
      </c>
      <c r="V21" s="49">
        <f t="shared" si="5"/>
        <v>216.20311409067568</v>
      </c>
      <c r="W21" s="49">
        <f t="shared" si="5"/>
        <v>220.52717637248921</v>
      </c>
      <c r="X21" s="49">
        <f t="shared" si="5"/>
        <v>224.937719899939</v>
      </c>
      <c r="Y21" s="49">
        <f t="shared" si="5"/>
        <v>229.43647429793779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109</v>
      </c>
      <c r="E22" s="48"/>
      <c r="F22" s="49">
        <f t="shared" ref="F22:AO22" si="6">E22+F21-F44</f>
        <v>142.26</v>
      </c>
      <c r="G22" s="49">
        <f t="shared" si="6"/>
        <v>276.8562</v>
      </c>
      <c r="H22" s="49">
        <f t="shared" si="6"/>
        <v>403.44947399999995</v>
      </c>
      <c r="I22" s="49">
        <f t="shared" si="6"/>
        <v>521.68462160000001</v>
      </c>
      <c r="J22" s="49">
        <f t="shared" si="6"/>
        <v>631.18958050000003</v>
      </c>
      <c r="K22" s="49">
        <f t="shared" si="6"/>
        <v>727.05656500000009</v>
      </c>
      <c r="L22" s="49">
        <f t="shared" si="6"/>
        <v>809.01281561200017</v>
      </c>
      <c r="M22" s="49">
        <f t="shared" si="6"/>
        <v>876.7801176582401</v>
      </c>
      <c r="N22" s="49">
        <f t="shared" si="6"/>
        <v>930.07469216740481</v>
      </c>
      <c r="O22" s="49">
        <f t="shared" si="6"/>
        <v>968.60708458875285</v>
      </c>
      <c r="P22" s="49">
        <f t="shared" si="6"/>
        <v>992.08205128052782</v>
      </c>
      <c r="Q22" s="49">
        <f t="shared" si="6"/>
        <v>1014.4244437281384</v>
      </c>
      <c r="R22" s="49">
        <f t="shared" si="6"/>
        <v>1035.9833104467011</v>
      </c>
      <c r="S22" s="49">
        <f t="shared" si="6"/>
        <v>1057.1332659216353</v>
      </c>
      <c r="T22" s="49">
        <f t="shared" si="6"/>
        <v>1078.2759312400681</v>
      </c>
      <c r="U22" s="49">
        <f t="shared" si="6"/>
        <v>1099.8414498648694</v>
      </c>
      <c r="V22" s="49">
        <f t="shared" si="6"/>
        <v>1121.8382788621668</v>
      </c>
      <c r="W22" s="49">
        <f t="shared" si="6"/>
        <v>1144.2750444394103</v>
      </c>
      <c r="X22" s="49">
        <f t="shared" si="6"/>
        <v>1167.1605453281984</v>
      </c>
      <c r="Y22" s="49">
        <f t="shared" si="6"/>
        <v>1190.5037562347625</v>
      </c>
      <c r="Z22" s="49">
        <f t="shared" si="6"/>
        <v>980.28862757556124</v>
      </c>
      <c r="AA22" s="49">
        <f t="shared" si="6"/>
        <v>789.27171672156555</v>
      </c>
      <c r="AB22" s="49">
        <f t="shared" si="6"/>
        <v>617.83698802887966</v>
      </c>
      <c r="AC22" s="49">
        <f t="shared" si="6"/>
        <v>466.37608514072974</v>
      </c>
      <c r="AD22" s="49">
        <f t="shared" si="6"/>
        <v>335.2884845732064</v>
      </c>
      <c r="AE22" s="49">
        <f t="shared" si="6"/>
        <v>224.98165237272227</v>
      </c>
      <c r="AF22" s="49">
        <f t="shared" si="6"/>
        <v>135.87120390661809</v>
      </c>
      <c r="AG22" s="49">
        <f t="shared" si="6"/>
        <v>68.381066849581487</v>
      </c>
      <c r="AH22" s="49">
        <f t="shared" si="6"/>
        <v>22.943647429793813</v>
      </c>
      <c r="AI22" s="49">
        <f t="shared" si="6"/>
        <v>3.5527136788005009E-14</v>
      </c>
      <c r="AJ22" s="49">
        <f t="shared" si="6"/>
        <v>3.5527136788005009E-14</v>
      </c>
      <c r="AK22" s="49">
        <f t="shared" si="6"/>
        <v>3.5527136788005009E-14</v>
      </c>
      <c r="AL22" s="49">
        <f t="shared" si="6"/>
        <v>3.5527136788005009E-14</v>
      </c>
      <c r="AM22" s="49">
        <f t="shared" si="6"/>
        <v>3.5527136788005009E-14</v>
      </c>
      <c r="AN22" s="49">
        <f t="shared" si="6"/>
        <v>3.5527136788005009E-14</v>
      </c>
      <c r="AO22" s="49">
        <f t="shared" si="6"/>
        <v>3.5527136788005009E-14</v>
      </c>
    </row>
    <row r="23" spans="2:41" x14ac:dyDescent="0.3">
      <c r="C23" s="40" t="s">
        <v>43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 t="shared" ref="E24:E44" si="7">NPV($E$15,F24:AO24)*(1+$E$15)</f>
        <v>107.0373509419188</v>
      </c>
      <c r="F24" s="49"/>
      <c r="G24" s="49">
        <f>IF(G$18-F$18&lt;=$E$16,F$21/$E$16,0)</f>
        <v>14.225999999999999</v>
      </c>
      <c r="H24" s="49">
        <f>IF(H$18-F$18&lt;=$E$16,F$21/$E$16,0)</f>
        <v>14.225999999999999</v>
      </c>
      <c r="I24" s="49">
        <f>IF(I$18-F$18&lt;=$E$16,F$21/$E$16,0)</f>
        <v>14.225999999999999</v>
      </c>
      <c r="J24" s="49">
        <f>IF(J$18-F$18&lt;=$E$16,F$21/$E$16,0)</f>
        <v>14.225999999999999</v>
      </c>
      <c r="K24" s="49">
        <f>IF(K$18-F$18&lt;=$E$16,F$21/$E$16,0)</f>
        <v>14.225999999999999</v>
      </c>
      <c r="L24" s="49">
        <f>IF(L$18-F$18&lt;=$E$16,F$21/$E$16,0)</f>
        <v>14.225999999999999</v>
      </c>
      <c r="M24" s="49">
        <f>IF(M$18-F$18&lt;=$E$16,F$21/$E$16,0)</f>
        <v>14.225999999999999</v>
      </c>
      <c r="N24" s="49">
        <f>IF(N$18-F$18&lt;=$E$16,F$21/$E$16,0)</f>
        <v>14.225999999999999</v>
      </c>
      <c r="O24" s="49">
        <f>IF(O$18-F$18&lt;=$E$16,F$21/$E$16,0)</f>
        <v>14.225999999999999</v>
      </c>
      <c r="P24" s="49">
        <f>IF(P$18-F$18&lt;=$E$16,F$21/$E$16,0)</f>
        <v>14.225999999999999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si="7"/>
        <v>111.97479298009583</v>
      </c>
      <c r="F25" s="49"/>
      <c r="G25" s="49"/>
      <c r="H25" s="49">
        <f>IF(H$18-G$18&lt;=$E$16,G$21/$E$16,0)</f>
        <v>14.88222</v>
      </c>
      <c r="I25" s="49">
        <f>IF(I$18-G$18&lt;=$E$16,G$21/$E$16,0)</f>
        <v>14.88222</v>
      </c>
      <c r="J25" s="49">
        <f>IF(J$18-G$18&lt;=$E$16,G$21/$E$16,0)</f>
        <v>14.88222</v>
      </c>
      <c r="K25" s="49">
        <f>IF(K$18-G$18&lt;=$E$16,G$21/$E$16,0)</f>
        <v>14.88222</v>
      </c>
      <c r="L25" s="49">
        <f>IF(L$18-G$18&lt;=$E$16,G$21/$E$16,0)</f>
        <v>14.88222</v>
      </c>
      <c r="M25" s="49">
        <f>IF(M$18-G$18&lt;=$E$16,G$21/$E$16,0)</f>
        <v>14.88222</v>
      </c>
      <c r="N25" s="49">
        <f>IF(N$18-G$18&lt;=$E$16,G$21/$E$16,0)</f>
        <v>14.88222</v>
      </c>
      <c r="O25" s="49">
        <f>IF(O$18-G$18&lt;=$E$16,G$21/$E$16,0)</f>
        <v>14.88222</v>
      </c>
      <c r="P25" s="49">
        <f>IF(P$18-G$18&lt;=$E$16,G$21/$E$16,0)</f>
        <v>14.88222</v>
      </c>
      <c r="Q25" s="49">
        <f>IF(Q$18-G$18&lt;=$E$16,G$21/$E$16,0)</f>
        <v>14.88222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7"/>
        <v>117.15081861000327</v>
      </c>
      <c r="F26" s="49"/>
      <c r="G26" s="49"/>
      <c r="H26" s="49"/>
      <c r="I26" s="49">
        <f>IF(I$18-H$18&lt;=$E$16,H$21/$E$16,0)</f>
        <v>15.5701494</v>
      </c>
      <c r="J26" s="49">
        <f>IF(J$18-H$18&lt;=$E$16,H$21/$E$16,0)</f>
        <v>15.5701494</v>
      </c>
      <c r="K26" s="49">
        <f>IF(K$18-H$18&lt;=$E$16,H$21/$E$16,0)</f>
        <v>15.5701494</v>
      </c>
      <c r="L26" s="49">
        <f>IF(L$18-H$18&lt;=$E$16,H$21/$E$16,0)</f>
        <v>15.5701494</v>
      </c>
      <c r="M26" s="49">
        <f>IF(M$18-H$18&lt;=$E$16,H$21/$E$16,0)</f>
        <v>15.5701494</v>
      </c>
      <c r="N26" s="49">
        <f>IF(N$18-H$18&lt;=$E$16,H$21/$E$16,0)</f>
        <v>15.5701494</v>
      </c>
      <c r="O26" s="49">
        <f>IF(O$18-H$18&lt;=$E$16,H$21/$E$16,0)</f>
        <v>15.5701494</v>
      </c>
      <c r="P26" s="49">
        <f>IF(P$18-H$18&lt;=$E$16,H$21/$E$16,0)</f>
        <v>15.5701494</v>
      </c>
      <c r="Q26" s="49">
        <f>IF(Q$18-H$18&lt;=$E$16,H$21/$E$16,0)</f>
        <v>15.5701494</v>
      </c>
      <c r="R26" s="49">
        <f>IF(R$18-H$18&lt;=$E$16,H$21/$E$16,0)</f>
        <v>15.5701494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7"/>
        <v>122.57719170751621</v>
      </c>
      <c r="F27" s="49"/>
      <c r="G27" s="49"/>
      <c r="H27" s="49"/>
      <c r="I27" s="49"/>
      <c r="J27" s="49">
        <f>IF(J$18-I$18&lt;=$E$16,I$21/$E$16,0)</f>
        <v>16.2913517</v>
      </c>
      <c r="K27" s="49">
        <f>IF(K$18-I$18&lt;=$E$16,I$21/$E$16,0)</f>
        <v>16.2913517</v>
      </c>
      <c r="L27" s="49">
        <f>IF(L$18-I$18&lt;=$E$16,I$21/$E$16,0)</f>
        <v>16.2913517</v>
      </c>
      <c r="M27" s="49">
        <f>IF(M$18-I$18&lt;=$E$16,I$21/$E$16,0)</f>
        <v>16.2913517</v>
      </c>
      <c r="N27" s="49">
        <f>IF(N$18-I$18&lt;=$E$16,I$21/$E$16,0)</f>
        <v>16.2913517</v>
      </c>
      <c r="O27" s="49">
        <f>IF(O$18-I$18&lt;=$E$16,I$21/$E$16,0)</f>
        <v>16.2913517</v>
      </c>
      <c r="P27" s="49">
        <f>IF(P$18-I$18&lt;=$E$16,I$21/$E$16,0)</f>
        <v>16.2913517</v>
      </c>
      <c r="Q27" s="49">
        <f>IF(Q$18-I$18&lt;=$E$16,I$21/$E$16,0)</f>
        <v>16.2913517</v>
      </c>
      <c r="R27" s="49">
        <f>IF(R$18-I$18&lt;=$E$16,I$21/$E$16,0)</f>
        <v>16.2913517</v>
      </c>
      <c r="S27" s="49">
        <f>IF(S$18-I$18&lt;=$E$16,I$21/$E$16,0)</f>
        <v>16.2913517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7"/>
        <v>128.26626001596591</v>
      </c>
      <c r="F28" s="53"/>
      <c r="G28" s="53"/>
      <c r="H28" s="53"/>
      <c r="I28" s="53"/>
      <c r="J28" s="53"/>
      <c r="K28" s="49">
        <f>IF(K$18-J$18&lt;=$E$16,J$21/$E$16,0)</f>
        <v>17.047468000000002</v>
      </c>
      <c r="L28" s="49">
        <f>IF(L$18-J$18&lt;=$E$16,J$21/$E$16,0)</f>
        <v>17.047468000000002</v>
      </c>
      <c r="M28" s="49">
        <f>IF(M$18-J$18&lt;=$E$16,J$21/$E$16,0)</f>
        <v>17.047468000000002</v>
      </c>
      <c r="N28" s="49">
        <f>IF(N$18-J$18&lt;=$E$16,J$21/$E$16,0)</f>
        <v>17.047468000000002</v>
      </c>
      <c r="O28" s="49">
        <f>IF(O$18-J$18&lt;=$E$16,J$21/$E$16,0)</f>
        <v>17.047468000000002</v>
      </c>
      <c r="P28" s="49">
        <f>IF(P$18-J$18&lt;=$E$16,J$21/$E$16,0)</f>
        <v>17.047468000000002</v>
      </c>
      <c r="Q28" s="49">
        <f>IF(Q$18-J$18&lt;=$E$16,J$21/$E$16,0)</f>
        <v>17.047468000000002</v>
      </c>
      <c r="R28" s="49">
        <f>IF(R$18-J$18&lt;=$E$16,J$21/$E$16,0)</f>
        <v>17.047468000000002</v>
      </c>
      <c r="S28" s="49">
        <f>IF(S$18-J$18&lt;=$E$16,J$21/$E$16,0)</f>
        <v>17.047468000000002</v>
      </c>
      <c r="T28" s="49">
        <f>IF(T$18-J$18&lt;=$E$16,J$21/$E$16,0)</f>
        <v>17.047468000000002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21</v>
      </c>
      <c r="E29" s="52">
        <f t="shared" si="7"/>
        <v>130.83158521628519</v>
      </c>
      <c r="F29" s="53"/>
      <c r="G29" s="53"/>
      <c r="H29" s="53"/>
      <c r="I29" s="53"/>
      <c r="J29" s="53"/>
      <c r="K29" s="42"/>
      <c r="L29" s="49">
        <f>IF(L$18-K$18&lt;=$E$16,K$21/$E$16,0)</f>
        <v>17.388417359999998</v>
      </c>
      <c r="M29" s="49">
        <f>IF(M$18-K$18&lt;=$E$16,K$21/$E$16,0)</f>
        <v>17.388417359999998</v>
      </c>
      <c r="N29" s="49">
        <f>IF(N$18-K$18&lt;=$E$16,K$21/$E$16,0)</f>
        <v>17.388417359999998</v>
      </c>
      <c r="O29" s="49">
        <f>IF(O$18-K$18&lt;=$E$16,K$21/$E$16,0)</f>
        <v>17.388417359999998</v>
      </c>
      <c r="P29" s="49">
        <f>IF(P$18-K$18&lt;=$E$16,K$21/$E$16,0)</f>
        <v>17.388417359999998</v>
      </c>
      <c r="Q29" s="49">
        <f>IF(Q$18-K$18&lt;=$E$16,K$21/$E$16,0)</f>
        <v>17.388417359999998</v>
      </c>
      <c r="R29" s="49">
        <f>IF(R$18-K$18&lt;=$E$16,K$21/$E$16,0)</f>
        <v>17.388417359999998</v>
      </c>
      <c r="S29" s="49">
        <f>IF(S$18-K$18&lt;=$E$16,K$21/$E$16,0)</f>
        <v>17.388417359999998</v>
      </c>
      <c r="T29" s="49">
        <f>IF(T$18-K$18&lt;=$E$16,K$21/$E$16,0)</f>
        <v>17.388417359999998</v>
      </c>
      <c r="U29" s="49">
        <f>IF(U$18-K$18&lt;=$E$16,K$21/$E$16,0)</f>
        <v>17.388417359999998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22</v>
      </c>
      <c r="E30" s="52">
        <f t="shared" si="7"/>
        <v>133.44821692061095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17.736185707200001</v>
      </c>
      <c r="N30" s="49">
        <f>IF(N$18-L$18&lt;=$E$16,L$21/$E$16,0)</f>
        <v>17.736185707200001</v>
      </c>
      <c r="O30" s="49">
        <f>IF(O$18-L$18&lt;=$E$16,L$21/$E$16,0)</f>
        <v>17.736185707200001</v>
      </c>
      <c r="P30" s="49">
        <f>IF(P$18-L$18&lt;=$E$16,L$21/$E$16,0)</f>
        <v>17.736185707200001</v>
      </c>
      <c r="Q30" s="49">
        <f>IF(Q$18-L$18&lt;=$E$16,L$21/$E$16,0)</f>
        <v>17.736185707200001</v>
      </c>
      <c r="R30" s="49">
        <f>IF(R$18-L$18&lt;=$E$16,L$21/$E$16,0)</f>
        <v>17.736185707200001</v>
      </c>
      <c r="S30" s="49">
        <f>IF(S$18-L$18&lt;=$E$16,L$21/$E$16,0)</f>
        <v>17.736185707200001</v>
      </c>
      <c r="T30" s="49">
        <f>IF(T$18-L$18&lt;=$E$16,L$21/$E$16,0)</f>
        <v>17.736185707200001</v>
      </c>
      <c r="U30" s="49">
        <f>IF(U$18-L$18&lt;=$E$16,L$21/$E$16,0)</f>
        <v>17.736185707200001</v>
      </c>
      <c r="V30" s="49">
        <f>IF(V$18-L$18&lt;=$E$16,L$21/$E$16,0)</f>
        <v>17.736185707200001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23</v>
      </c>
      <c r="E31" s="52">
        <f t="shared" si="7"/>
        <v>136.11718125902314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18.090909421344001</v>
      </c>
      <c r="O31" s="49">
        <f>IF(O$18-M$18&lt;=$E$16,M$21/$E$16,0)</f>
        <v>18.090909421344001</v>
      </c>
      <c r="P31" s="49">
        <f>IF(P$18-M$18&lt;=$E$16,M$21/$E$16,0)</f>
        <v>18.090909421344001</v>
      </c>
      <c r="Q31" s="49">
        <f>IF(Q$18-M$18&lt;=$E$16,M$21/$E$16,0)</f>
        <v>18.090909421344001</v>
      </c>
      <c r="R31" s="49">
        <f>IF(R$18-M$18&lt;=$E$16,M$21/$E$16,0)</f>
        <v>18.090909421344001</v>
      </c>
      <c r="S31" s="49">
        <f>IF(S$18-M$18&lt;=$E$16,M$21/$E$16,0)</f>
        <v>18.090909421344001</v>
      </c>
      <c r="T31" s="49">
        <f>IF(T$18-M$18&lt;=$E$16,M$21/$E$16,0)</f>
        <v>18.090909421344001</v>
      </c>
      <c r="U31" s="49">
        <f>IF(U$18-M$18&lt;=$E$16,M$21/$E$16,0)</f>
        <v>18.090909421344001</v>
      </c>
      <c r="V31" s="49">
        <f>IF(V$18-M$18&lt;=$E$16,M$21/$E$16,0)</f>
        <v>18.090909421344001</v>
      </c>
      <c r="W31" s="49">
        <f>IF(W$18-M$18&lt;=$E$16,M$21/$E$16,0)</f>
        <v>18.090909421344001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24</v>
      </c>
      <c r="E32" s="52">
        <f t="shared" si="7"/>
        <v>138.8395248842036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18.452727609770882</v>
      </c>
      <c r="P32" s="49">
        <f>IF(P$18-N$18&lt;=$E$16,N$21/$E$16,0)</f>
        <v>18.452727609770882</v>
      </c>
      <c r="Q32" s="49">
        <f>IF(Q$18-N$18&lt;=$E$16,N$21/$E$16,0)</f>
        <v>18.452727609770882</v>
      </c>
      <c r="R32" s="49">
        <f>IF(R$18-N$18&lt;=$E$16,N$21/$E$16,0)</f>
        <v>18.452727609770882</v>
      </c>
      <c r="S32" s="49">
        <f>IF(S$18-N$18&lt;=$E$16,N$21/$E$16,0)</f>
        <v>18.452727609770882</v>
      </c>
      <c r="T32" s="49">
        <f>IF(T$18-N$18&lt;=$E$16,N$21/$E$16,0)</f>
        <v>18.452727609770882</v>
      </c>
      <c r="U32" s="49">
        <f>IF(U$18-N$18&lt;=$E$16,N$21/$E$16,0)</f>
        <v>18.452727609770882</v>
      </c>
      <c r="V32" s="49">
        <f>IF(V$18-N$18&lt;=$E$16,N$21/$E$16,0)</f>
        <v>18.452727609770882</v>
      </c>
      <c r="W32" s="49">
        <f>IF(W$18-N$18&lt;=$E$16,N$21/$E$16,0)</f>
        <v>18.452727609770882</v>
      </c>
      <c r="X32" s="49">
        <f>IF(X$18-N$18&lt;=$E$16,N$21/$E$16,0)</f>
        <v>18.452727609770882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2:41" x14ac:dyDescent="0.3">
      <c r="D33" s="51" t="s">
        <v>25</v>
      </c>
      <c r="E33" s="52">
        <f t="shared" si="7"/>
        <v>141.61631538188769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18.821782161966301</v>
      </c>
      <c r="Q33" s="49">
        <f>IF(Q$18-O$18&lt;=$E$16,O$21/$E$16,0)</f>
        <v>18.821782161966301</v>
      </c>
      <c r="R33" s="49">
        <f>IF(R$18-O$18&lt;=$E$16,O$21/$E$16,0)</f>
        <v>18.821782161966301</v>
      </c>
      <c r="S33" s="49">
        <f>IF(S$18-O$18&lt;=$E$16,O$21/$E$16,0)</f>
        <v>18.821782161966301</v>
      </c>
      <c r="T33" s="49">
        <f>IF(T$18-O$18&lt;=$E$16,O$21/$E$16,0)</f>
        <v>18.821782161966301</v>
      </c>
      <c r="U33" s="49">
        <f>IF(U$18-O$18&lt;=$E$16,O$21/$E$16,0)</f>
        <v>18.821782161966301</v>
      </c>
      <c r="V33" s="49">
        <f>IF(V$18-O$18&lt;=$E$16,O$21/$E$16,0)</f>
        <v>18.821782161966301</v>
      </c>
      <c r="W33" s="49">
        <f>IF(W$18-O$18&lt;=$E$16,O$21/$E$16,0)</f>
        <v>18.821782161966301</v>
      </c>
      <c r="X33" s="49">
        <f>IF(X$18-O$18&lt;=$E$16,O$21/$E$16,0)</f>
        <v>18.821782161966301</v>
      </c>
      <c r="Y33" s="49">
        <f>IF(Y$18-O$18&lt;=$E$16,O$21/$E$16,0)</f>
        <v>18.821782161966301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2:41" x14ac:dyDescent="0.3">
      <c r="D34" s="51" t="s">
        <v>26</v>
      </c>
      <c r="E34" s="52">
        <f t="shared" si="7"/>
        <v>144.44864168952543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19.198217805205626</v>
      </c>
      <c r="R34" s="49">
        <f>IF(R$18-P$18&lt;=$E$16,P$21/$E$16,0)</f>
        <v>19.198217805205626</v>
      </c>
      <c r="S34" s="49">
        <f>IF(S$18-P$18&lt;=$E$16,P$21/$E$16,0)</f>
        <v>19.198217805205626</v>
      </c>
      <c r="T34" s="49">
        <f>IF(T$18-P$18&lt;=$E$16,P$21/$E$16,0)</f>
        <v>19.198217805205626</v>
      </c>
      <c r="U34" s="49">
        <f>IF(U$18-P$18&lt;=$E$16,P$21/$E$16,0)</f>
        <v>19.198217805205626</v>
      </c>
      <c r="V34" s="49">
        <f>IF(V$18-P$18&lt;=$E$16,P$21/$E$16,0)</f>
        <v>19.198217805205626</v>
      </c>
      <c r="W34" s="49">
        <f>IF(W$18-P$18&lt;=$E$16,P$21/$E$16,0)</f>
        <v>19.198217805205626</v>
      </c>
      <c r="X34" s="49">
        <f>IF(X$18-P$18&lt;=$E$16,P$21/$E$16,0)</f>
        <v>19.198217805205626</v>
      </c>
      <c r="Y34" s="49">
        <f>IF(Y$18-P$18&lt;=$E$16,P$21/$E$16,0)</f>
        <v>19.198217805205626</v>
      </c>
      <c r="Z34" s="49">
        <f>IF(Z$18-P$18&lt;=$E$16,P$21/$E$16,0)</f>
        <v>19.198217805205626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2:41" x14ac:dyDescent="0.3">
      <c r="D35" s="51" t="s">
        <v>27</v>
      </c>
      <c r="E35" s="52">
        <f t="shared" si="7"/>
        <v>147.33761452331598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19.582182161309738</v>
      </c>
      <c r="S35" s="49">
        <f>IF(S$18-Q$18&lt;=$E$16,Q$21/$E$16,0)</f>
        <v>19.582182161309738</v>
      </c>
      <c r="T35" s="49">
        <f>IF(T$18-Q$18&lt;=$E$16,Q$21/$E$16,0)</f>
        <v>19.582182161309738</v>
      </c>
      <c r="U35" s="49">
        <f>IF(U$18-Q$18&lt;=$E$16,Q$21/$E$16,0)</f>
        <v>19.582182161309738</v>
      </c>
      <c r="V35" s="49">
        <f>IF(V$18-Q$18&lt;=$E$16,Q$21/$E$16,0)</f>
        <v>19.582182161309738</v>
      </c>
      <c r="W35" s="49">
        <f>IF(W$18-Q$18&lt;=$E$16,Q$21/$E$16,0)</f>
        <v>19.582182161309738</v>
      </c>
      <c r="X35" s="49">
        <f>IF(X$18-Q$18&lt;=$E$16,Q$21/$E$16,0)</f>
        <v>19.582182161309738</v>
      </c>
      <c r="Y35" s="49">
        <f>IF(Y$18-Q$18&lt;=$E$16,Q$21/$E$16,0)</f>
        <v>19.582182161309738</v>
      </c>
      <c r="Z35" s="49">
        <f>IF(Z$18-Q$18&lt;=$E$16,Q$21/$E$16,0)</f>
        <v>19.582182161309738</v>
      </c>
      <c r="AA35" s="49">
        <f>IF(AA$18-Q$18&lt;=$E$16,Q$21/$E$16,0)</f>
        <v>19.582182161309738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2:41" x14ac:dyDescent="0.3">
      <c r="D36" s="51" t="s">
        <v>28</v>
      </c>
      <c r="E36" s="52">
        <f t="shared" si="7"/>
        <v>150.2843668137823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19.973825804535934</v>
      </c>
      <c r="T36" s="49">
        <f>IF(T$18-R$18&lt;=$E$16,R$21/$E$16,0)</f>
        <v>19.973825804535934</v>
      </c>
      <c r="U36" s="49">
        <f>IF(U$18-R$18&lt;=$E$16,R$21/$E$16,0)</f>
        <v>19.973825804535934</v>
      </c>
      <c r="V36" s="49">
        <f>IF(V$18-R$18&lt;=$E$16,R$21/$E$16,0)</f>
        <v>19.973825804535934</v>
      </c>
      <c r="W36" s="49">
        <f>IF(W$18-R$18&lt;=$E$16,R$21/$E$16,0)</f>
        <v>19.973825804535934</v>
      </c>
      <c r="X36" s="49">
        <f>IF(X$18-R$18&lt;=$E$16,R$21/$E$16,0)</f>
        <v>19.973825804535934</v>
      </c>
      <c r="Y36" s="49">
        <f>IF(Y$18-R$18&lt;=$E$16,R$21/$E$16,0)</f>
        <v>19.973825804535934</v>
      </c>
      <c r="Z36" s="49">
        <f>IF(Z$18-R$18&lt;=$E$16,R$21/$E$16,0)</f>
        <v>19.973825804535934</v>
      </c>
      <c r="AA36" s="49">
        <f>IF(AA$18-R$18&lt;=$E$16,R$21/$E$16,0)</f>
        <v>19.973825804535934</v>
      </c>
      <c r="AB36" s="49">
        <f>IF(AB$18-R$18&lt;=$E$16,R$21/$E$16,0)</f>
        <v>19.973825804535934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2:41" x14ac:dyDescent="0.3">
      <c r="D37" s="51" t="s">
        <v>29</v>
      </c>
      <c r="E37" s="52">
        <f t="shared" si="7"/>
        <v>153.29005415005793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20.373302320626653</v>
      </c>
      <c r="U37" s="49">
        <f>IF(U$18-S$18&lt;=$E$16,S$21/$E$16,0)</f>
        <v>20.373302320626653</v>
      </c>
      <c r="V37" s="49">
        <f>IF(V$18-S$18&lt;=$E$16,S$21/$E$16,0)</f>
        <v>20.373302320626653</v>
      </c>
      <c r="W37" s="49">
        <f>IF(W$18-S$18&lt;=$E$16,S$21/$E$16,0)</f>
        <v>20.373302320626653</v>
      </c>
      <c r="X37" s="49">
        <f>IF(X$18-S$18&lt;=$E$16,S$21/$E$16,0)</f>
        <v>20.373302320626653</v>
      </c>
      <c r="Y37" s="49">
        <f>IF(Y$18-S$18&lt;=$E$16,S$21/$E$16,0)</f>
        <v>20.373302320626653</v>
      </c>
      <c r="Z37" s="49">
        <f>IF(Z$18-S$18&lt;=$E$16,S$21/$E$16,0)</f>
        <v>20.373302320626653</v>
      </c>
      <c r="AA37" s="49">
        <f>IF(AA$18-S$18&lt;=$E$16,S$21/$E$16,0)</f>
        <v>20.373302320626653</v>
      </c>
      <c r="AB37" s="49">
        <f>IF(AB$18-S$18&lt;=$E$16,S$21/$E$16,0)</f>
        <v>20.373302320626653</v>
      </c>
      <c r="AC37" s="49">
        <f>IF(AC$18-S$18&lt;=$E$16,S$21/$E$16,0)</f>
        <v>20.373302320626653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2:41" x14ac:dyDescent="0.3">
      <c r="D38" s="51" t="s">
        <v>30</v>
      </c>
      <c r="E38" s="52">
        <f t="shared" si="7"/>
        <v>156.35585523305909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20.780768367039187</v>
      </c>
      <c r="V38" s="49">
        <f>IF(V$18-T$18&lt;=$E$16,T$21/$E$16,0)</f>
        <v>20.780768367039187</v>
      </c>
      <c r="W38" s="49">
        <f>IF(W$18-T$18&lt;=$E$16,T$21/$E$16,0)</f>
        <v>20.780768367039187</v>
      </c>
      <c r="X38" s="49">
        <f>IF(X$18-T$18&lt;=$E$16,T$21/$E$16,0)</f>
        <v>20.780768367039187</v>
      </c>
      <c r="Y38" s="49">
        <f>IF(Y$18-T$18&lt;=$E$16,T$21/$E$16,0)</f>
        <v>20.780768367039187</v>
      </c>
      <c r="Z38" s="49">
        <f>IF(Z$18-T$18&lt;=$E$16,T$21/$E$16,0)</f>
        <v>20.780768367039187</v>
      </c>
      <c r="AA38" s="49">
        <f>IF(AA$18-T$18&lt;=$E$16,T$21/$E$16,0)</f>
        <v>20.780768367039187</v>
      </c>
      <c r="AB38" s="49">
        <f>IF(AB$18-T$18&lt;=$E$16,T$21/$E$16,0)</f>
        <v>20.780768367039187</v>
      </c>
      <c r="AC38" s="49">
        <f>IF(AC$18-T$18&lt;=$E$16,T$21/$E$16,0)</f>
        <v>20.780768367039187</v>
      </c>
      <c r="AD38" s="49">
        <f>IF(AD$18-T$18&lt;=$E$16,T$21/$E$16,0)</f>
        <v>20.780768367039187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2:41" x14ac:dyDescent="0.3">
      <c r="D39" s="51" t="s">
        <v>31</v>
      </c>
      <c r="E39" s="52">
        <f t="shared" si="7"/>
        <v>159.48297233772027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21.196383734379971</v>
      </c>
      <c r="W39" s="49">
        <f>IF(W$18-U$18&lt;=$E$16,U$21/$E$16,0)</f>
        <v>21.196383734379971</v>
      </c>
      <c r="X39" s="49">
        <f>IF(X$18-U$18&lt;=$E$16,U$21/$E$16,0)</f>
        <v>21.196383734379971</v>
      </c>
      <c r="Y39" s="49">
        <f>IF(Y$18-U$18&lt;=$E$16,U$21/$E$16,0)</f>
        <v>21.196383734379971</v>
      </c>
      <c r="Z39" s="49">
        <f>IF(Z$18-U$18&lt;=$E$16,U$21/$E$16,0)</f>
        <v>21.196383734379971</v>
      </c>
      <c r="AA39" s="49">
        <f>IF(AA$18-U$18&lt;=$E$16,U$21/$E$16,0)</f>
        <v>21.196383734379971</v>
      </c>
      <c r="AB39" s="49">
        <f>IF(AB$18-U$18&lt;=$E$16,U$21/$E$16,0)</f>
        <v>21.196383734379971</v>
      </c>
      <c r="AC39" s="49">
        <f>IF(AC$18-U$18&lt;=$E$16,U$21/$E$16,0)</f>
        <v>21.196383734379971</v>
      </c>
      <c r="AD39" s="49">
        <f>IF(AD$18-U$18&lt;=$E$16,U$21/$E$16,0)</f>
        <v>21.196383734379971</v>
      </c>
      <c r="AE39" s="49">
        <f>IF(AE$18-U$18&lt;=$E$16,U$21/$E$16,0)</f>
        <v>21.196383734379971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2:41" x14ac:dyDescent="0.3">
      <c r="D40" s="51" t="s">
        <v>32</v>
      </c>
      <c r="E40" s="52">
        <f t="shared" si="7"/>
        <v>162.67263178447467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21.620311409067568</v>
      </c>
      <c r="X40" s="49">
        <f>IF(X$18-V$18&lt;=$E$16,V$21/$E$16,0)</f>
        <v>21.620311409067568</v>
      </c>
      <c r="Y40" s="49">
        <f>IF(Y$18-V$18&lt;=$E$16,V$21/$E$16,0)</f>
        <v>21.620311409067568</v>
      </c>
      <c r="Z40" s="49">
        <f>IF(Z$18-V$18&lt;=$E$16,V$21/$E$16,0)</f>
        <v>21.620311409067568</v>
      </c>
      <c r="AA40" s="49">
        <f>IF(AA$18-V$18&lt;=$E$16,V$21/$E$16,0)</f>
        <v>21.620311409067568</v>
      </c>
      <c r="AB40" s="49">
        <f>IF(AB$18-V$18&lt;=$E$16,V$21/$E$16,0)</f>
        <v>21.620311409067568</v>
      </c>
      <c r="AC40" s="49">
        <f>IF(AC$18-V$18&lt;=$E$16,V$21/$E$16,0)</f>
        <v>21.620311409067568</v>
      </c>
      <c r="AD40" s="49">
        <f>IF(AD$18-V$18&lt;=$E$16,V$21/$E$16,0)</f>
        <v>21.620311409067568</v>
      </c>
      <c r="AE40" s="49">
        <f>IF(AE$18-V$18&lt;=$E$16,V$21/$E$16,0)</f>
        <v>21.620311409067568</v>
      </c>
      <c r="AF40" s="49">
        <f>IF(AF$18-V$18&lt;=$E$16,V$21/$E$16,0)</f>
        <v>21.620311409067568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2:41" x14ac:dyDescent="0.3">
      <c r="D41" s="51" t="s">
        <v>33</v>
      </c>
      <c r="E41" s="52">
        <f t="shared" si="7"/>
        <v>165.92608442016419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22.052717637248922</v>
      </c>
      <c r="Y41" s="49">
        <f>IF(Y$18-W$18&lt;=$E$16,W$21/$E$16,0)</f>
        <v>22.052717637248922</v>
      </c>
      <c r="Z41" s="49">
        <f>IF(Z$18-W$18&lt;=$E$16,W$21/$E$16,0)</f>
        <v>22.052717637248922</v>
      </c>
      <c r="AA41" s="49">
        <f>IF(AA$18-W$18&lt;=$E$16,W$21/$E$16,0)</f>
        <v>22.052717637248922</v>
      </c>
      <c r="AB41" s="49">
        <f>IF(AB$18-W$18&lt;=$E$16,W$21/$E$16,0)</f>
        <v>22.052717637248922</v>
      </c>
      <c r="AC41" s="49">
        <f>IF(AC$18-W$18&lt;=$E$16,W$21/$E$16,0)</f>
        <v>22.052717637248922</v>
      </c>
      <c r="AD41" s="49">
        <f>IF(AD$18-W$18&lt;=$E$16,W$21/$E$16,0)</f>
        <v>22.052717637248922</v>
      </c>
      <c r="AE41" s="49">
        <f>IF(AE$18-W$18&lt;=$E$16,W$21/$E$16,0)</f>
        <v>22.052717637248922</v>
      </c>
      <c r="AF41" s="49">
        <f>IF(AF$18-W$18&lt;=$E$16,W$21/$E$16,0)</f>
        <v>22.052717637248922</v>
      </c>
      <c r="AG41" s="49">
        <f>IF(AG$18-W$18&lt;=$E$16,W$21/$E$16,0)</f>
        <v>22.052717637248922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2:41" x14ac:dyDescent="0.3">
      <c r="D42" s="51" t="s">
        <v>34</v>
      </c>
      <c r="E42" s="52">
        <f t="shared" si="7"/>
        <v>169.24460610856744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22.493771989993899</v>
      </c>
      <c r="Z42" s="49">
        <f>IF(Z$18-X$18&lt;=$E$16,X$21/$E$16,0)</f>
        <v>22.493771989993899</v>
      </c>
      <c r="AA42" s="49">
        <f>IF(AA$18-X$18&lt;=$E$16,X$21/$E$16,0)</f>
        <v>22.493771989993899</v>
      </c>
      <c r="AB42" s="49">
        <f>IF(AB$18-X$18&lt;=$E$16,X$21/$E$16,0)</f>
        <v>22.493771989993899</v>
      </c>
      <c r="AC42" s="49">
        <f>IF(AC$18-X$18&lt;=$E$16,X$21/$E$16,0)</f>
        <v>22.493771989993899</v>
      </c>
      <c r="AD42" s="49">
        <f>IF(AD$18-X$18&lt;=$E$16,X$21/$E$16,0)</f>
        <v>22.493771989993899</v>
      </c>
      <c r="AE42" s="49">
        <f>IF(AE$18-X$18&lt;=$E$16,X$21/$E$16,0)</f>
        <v>22.493771989993899</v>
      </c>
      <c r="AF42" s="49">
        <f>IF(AF$18-X$18&lt;=$E$16,X$21/$E$16,0)</f>
        <v>22.493771989993899</v>
      </c>
      <c r="AG42" s="49">
        <f>IF(AG$18-X$18&lt;=$E$16,X$21/$E$16,0)</f>
        <v>22.493771989993899</v>
      </c>
      <c r="AH42" s="49">
        <f>IF(AH$18-X$18&lt;=$E$16,X$21/$E$16,0)</f>
        <v>22.493771989993899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2:41" x14ac:dyDescent="0.3">
      <c r="D43" s="45" t="s">
        <v>35</v>
      </c>
      <c r="E43" s="50">
        <f t="shared" si="7"/>
        <v>172.62949823073879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22.943647429793778</v>
      </c>
      <c r="AA43" s="54">
        <f>IF(AA$18-Y$18&lt;=$E$16,Y$21/$E$16,0)</f>
        <v>22.943647429793778</v>
      </c>
      <c r="AB43" s="54">
        <f>IF(AB$18-Y$18&lt;=$E$16,Y$21/$E$16,0)</f>
        <v>22.943647429793778</v>
      </c>
      <c r="AC43" s="54">
        <f>IF(AC$18-Y$18&lt;=$E$16,Y$21/$E$16,0)</f>
        <v>22.943647429793778</v>
      </c>
      <c r="AD43" s="54">
        <f>IF(AD$18-Y$18&lt;=$E$16,Y$21/$E$16,0)</f>
        <v>22.943647429793778</v>
      </c>
      <c r="AE43" s="54">
        <f>IF(AE$18-Y$18&lt;=$E$16,Y$21/$E$16,0)</f>
        <v>22.943647429793778</v>
      </c>
      <c r="AF43" s="54">
        <f>IF(AF$18-Y$18&lt;=$E$16,Y$21/$E$16,0)</f>
        <v>22.943647429793778</v>
      </c>
      <c r="AG43" s="54">
        <f>IF(AG$18-Y$18&lt;=$E$16,Y$21/$E$16,0)</f>
        <v>22.943647429793778</v>
      </c>
      <c r="AH43" s="54">
        <f>IF(AH$18-Y$18&lt;=$E$16,Y$21/$E$16,0)</f>
        <v>22.943647429793778</v>
      </c>
      <c r="AI43" s="54">
        <f>IF(AI$18-Y$18&lt;=$E$16,Y$21/$E$16,0)</f>
        <v>22.943647429793778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2:41" x14ac:dyDescent="0.3">
      <c r="D44" s="34" t="s">
        <v>6</v>
      </c>
      <c r="E44" s="48">
        <f t="shared" si="7"/>
        <v>1437.869483802921</v>
      </c>
      <c r="F44" s="49">
        <f t="shared" ref="F44:S44" si="8">SUM(F24:F43)</f>
        <v>0</v>
      </c>
      <c r="G44" s="49">
        <f t="shared" si="8"/>
        <v>14.225999999999999</v>
      </c>
      <c r="H44" s="49">
        <f t="shared" si="8"/>
        <v>29.108219999999999</v>
      </c>
      <c r="I44" s="49">
        <f t="shared" si="8"/>
        <v>44.678369400000001</v>
      </c>
      <c r="J44" s="49">
        <f t="shared" si="8"/>
        <v>60.969721100000001</v>
      </c>
      <c r="K44" s="49">
        <f t="shared" si="8"/>
        <v>78.017189099999996</v>
      </c>
      <c r="L44" s="49">
        <f t="shared" si="8"/>
        <v>95.405606460000001</v>
      </c>
      <c r="M44" s="49">
        <f t="shared" si="8"/>
        <v>113.14179216720001</v>
      </c>
      <c r="N44" s="49">
        <f t="shared" si="8"/>
        <v>131.23270158854402</v>
      </c>
      <c r="O44" s="49">
        <f t="shared" si="8"/>
        <v>149.68542919831489</v>
      </c>
      <c r="P44" s="49">
        <f t="shared" si="8"/>
        <v>168.50721136028119</v>
      </c>
      <c r="Q44" s="49">
        <f t="shared" si="8"/>
        <v>173.47942916548681</v>
      </c>
      <c r="R44" s="49">
        <f t="shared" si="8"/>
        <v>178.17939132679652</v>
      </c>
      <c r="S44" s="49">
        <f t="shared" si="8"/>
        <v>182.58306773133245</v>
      </c>
      <c r="T44" s="49">
        <f>SUM(T24:T43)</f>
        <v>186.66501835195916</v>
      </c>
      <c r="U44" s="49">
        <f t="shared" ref="U44:AO44" si="9">SUM(U24:U43)</f>
        <v>190.39831871899833</v>
      </c>
      <c r="V44" s="49">
        <f t="shared" si="9"/>
        <v>194.20628509337834</v>
      </c>
      <c r="W44" s="49">
        <f t="shared" si="9"/>
        <v>198.09041079524587</v>
      </c>
      <c r="X44" s="49">
        <f t="shared" si="9"/>
        <v>202.05221901115078</v>
      </c>
      <c r="Y44" s="49">
        <f t="shared" si="9"/>
        <v>206.09326339137377</v>
      </c>
      <c r="Z44" s="49">
        <f t="shared" si="9"/>
        <v>210.21512865920124</v>
      </c>
      <c r="AA44" s="49">
        <f t="shared" si="9"/>
        <v>191.01691085399563</v>
      </c>
      <c r="AB44" s="49">
        <f t="shared" si="9"/>
        <v>171.43472869268589</v>
      </c>
      <c r="AC44" s="49">
        <f t="shared" si="9"/>
        <v>151.46090288814995</v>
      </c>
      <c r="AD44" s="49">
        <f t="shared" si="9"/>
        <v>131.08760056752334</v>
      </c>
      <c r="AE44" s="49">
        <f t="shared" si="9"/>
        <v>110.30683220048414</v>
      </c>
      <c r="AF44" s="49">
        <f t="shared" si="9"/>
        <v>89.110448466104174</v>
      </c>
      <c r="AG44" s="49">
        <f t="shared" si="9"/>
        <v>67.490137057036605</v>
      </c>
      <c r="AH44" s="49">
        <f t="shared" si="9"/>
        <v>45.437419419787673</v>
      </c>
      <c r="AI44" s="49">
        <f t="shared" si="9"/>
        <v>22.943647429793778</v>
      </c>
      <c r="AJ44" s="49">
        <f t="shared" si="9"/>
        <v>0</v>
      </c>
      <c r="AK44" s="49">
        <f t="shared" si="9"/>
        <v>0</v>
      </c>
      <c r="AL44" s="49">
        <f t="shared" si="9"/>
        <v>0</v>
      </c>
      <c r="AM44" s="49">
        <f t="shared" si="9"/>
        <v>0</v>
      </c>
      <c r="AN44" s="49">
        <f t="shared" si="9"/>
        <v>0</v>
      </c>
      <c r="AO44" s="49">
        <f t="shared" si="9"/>
        <v>0</v>
      </c>
    </row>
    <row r="45" spans="2:41" x14ac:dyDescent="0.3">
      <c r="B45" s="41" t="s">
        <v>84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81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2052</v>
      </c>
      <c r="AK46" s="56">
        <v>2052</v>
      </c>
      <c r="AL46" s="56">
        <v>2052</v>
      </c>
      <c r="AM46" s="56">
        <v>2052</v>
      </c>
      <c r="AN46" s="56">
        <v>2052</v>
      </c>
      <c r="AO46" s="56">
        <v>2052</v>
      </c>
    </row>
    <row r="47" spans="2:41" x14ac:dyDescent="0.3">
      <c r="D47" s="34" t="s">
        <v>77</v>
      </c>
      <c r="E47" s="48">
        <f>NPV($E$15,F47:AO47)*(1+$E$15)</f>
        <v>0</v>
      </c>
      <c r="F47" s="42">
        <f>F19</f>
        <v>0</v>
      </c>
      <c r="G47" s="42">
        <f t="shared" ref="G47:AO47" si="10">G19</f>
        <v>0</v>
      </c>
      <c r="H47" s="42">
        <f t="shared" si="10"/>
        <v>0</v>
      </c>
      <c r="I47" s="42">
        <f t="shared" si="10"/>
        <v>0</v>
      </c>
      <c r="J47" s="42">
        <f t="shared" si="10"/>
        <v>0</v>
      </c>
      <c r="K47" s="42">
        <f t="shared" si="10"/>
        <v>0</v>
      </c>
      <c r="L47" s="42">
        <f t="shared" si="10"/>
        <v>0</v>
      </c>
      <c r="M47" s="42">
        <f t="shared" si="10"/>
        <v>0</v>
      </c>
      <c r="N47" s="42">
        <f t="shared" si="10"/>
        <v>0</v>
      </c>
      <c r="O47" s="42">
        <f t="shared" si="10"/>
        <v>0</v>
      </c>
      <c r="P47" s="42">
        <f t="shared" si="10"/>
        <v>0</v>
      </c>
      <c r="Q47" s="42">
        <f t="shared" si="10"/>
        <v>0</v>
      </c>
      <c r="R47" s="42">
        <f t="shared" si="10"/>
        <v>0</v>
      </c>
      <c r="S47" s="42">
        <f t="shared" si="10"/>
        <v>0</v>
      </c>
      <c r="T47" s="42">
        <f t="shared" si="10"/>
        <v>0</v>
      </c>
      <c r="U47" s="42">
        <f t="shared" si="10"/>
        <v>0</v>
      </c>
      <c r="V47" s="42">
        <f t="shared" si="10"/>
        <v>0</v>
      </c>
      <c r="W47" s="42">
        <f t="shared" si="10"/>
        <v>0</v>
      </c>
      <c r="X47" s="42">
        <f t="shared" si="10"/>
        <v>0</v>
      </c>
      <c r="Y47" s="42">
        <f t="shared" si="10"/>
        <v>0</v>
      </c>
      <c r="Z47" s="42">
        <f t="shared" si="10"/>
        <v>0</v>
      </c>
      <c r="AA47" s="42">
        <f t="shared" si="10"/>
        <v>0</v>
      </c>
      <c r="AB47" s="42">
        <f t="shared" si="10"/>
        <v>0</v>
      </c>
      <c r="AC47" s="42">
        <f t="shared" si="10"/>
        <v>0</v>
      </c>
      <c r="AD47" s="42">
        <f t="shared" si="10"/>
        <v>0</v>
      </c>
      <c r="AE47" s="42">
        <f t="shared" si="10"/>
        <v>0</v>
      </c>
      <c r="AF47" s="42">
        <f t="shared" si="10"/>
        <v>0</v>
      </c>
      <c r="AG47" s="42">
        <f t="shared" si="10"/>
        <v>0</v>
      </c>
      <c r="AH47" s="42">
        <f t="shared" si="10"/>
        <v>0</v>
      </c>
      <c r="AI47" s="42">
        <f t="shared" si="10"/>
        <v>0</v>
      </c>
      <c r="AJ47" s="42">
        <f t="shared" si="10"/>
        <v>0</v>
      </c>
      <c r="AK47" s="42">
        <f t="shared" si="10"/>
        <v>0</v>
      </c>
      <c r="AL47" s="42">
        <f t="shared" si="10"/>
        <v>0</v>
      </c>
      <c r="AM47" s="42">
        <f t="shared" si="10"/>
        <v>0</v>
      </c>
      <c r="AN47" s="42">
        <f t="shared" si="10"/>
        <v>0</v>
      </c>
      <c r="AO47" s="42">
        <f t="shared" si="10"/>
        <v>0</v>
      </c>
    </row>
    <row r="48" spans="2:41" x14ac:dyDescent="0.3">
      <c r="D48" s="34" t="s">
        <v>43</v>
      </c>
      <c r="E48" s="48">
        <f t="shared" ref="E48:E58" si="11">NPV($E$15,F48:AO48)*(1+$E$15)</f>
        <v>1538.0625769763233</v>
      </c>
      <c r="F48" s="53"/>
      <c r="G48" s="53">
        <f t="shared" ref="G48:AO48" si="12">G44</f>
        <v>14.225999999999999</v>
      </c>
      <c r="H48" s="53">
        <f t="shared" si="12"/>
        <v>29.108219999999999</v>
      </c>
      <c r="I48" s="53">
        <f t="shared" si="12"/>
        <v>44.678369400000001</v>
      </c>
      <c r="J48" s="53">
        <f t="shared" si="12"/>
        <v>60.969721100000001</v>
      </c>
      <c r="K48" s="53">
        <f t="shared" si="12"/>
        <v>78.017189099999996</v>
      </c>
      <c r="L48" s="53">
        <f t="shared" si="12"/>
        <v>95.405606460000001</v>
      </c>
      <c r="M48" s="53">
        <f t="shared" si="12"/>
        <v>113.14179216720001</v>
      </c>
      <c r="N48" s="53">
        <f t="shared" si="12"/>
        <v>131.23270158854402</v>
      </c>
      <c r="O48" s="53">
        <f t="shared" si="12"/>
        <v>149.68542919831489</v>
      </c>
      <c r="P48" s="53">
        <f t="shared" si="12"/>
        <v>168.50721136028119</v>
      </c>
      <c r="Q48" s="53">
        <f t="shared" si="12"/>
        <v>173.47942916548681</v>
      </c>
      <c r="R48" s="53">
        <f t="shared" si="12"/>
        <v>178.17939132679652</v>
      </c>
      <c r="S48" s="53">
        <f t="shared" si="12"/>
        <v>182.58306773133245</v>
      </c>
      <c r="T48" s="53">
        <f t="shared" si="12"/>
        <v>186.66501835195916</v>
      </c>
      <c r="U48" s="53">
        <f t="shared" si="12"/>
        <v>190.39831871899833</v>
      </c>
      <c r="V48" s="53">
        <f t="shared" si="12"/>
        <v>194.20628509337834</v>
      </c>
      <c r="W48" s="53">
        <f t="shared" si="12"/>
        <v>198.09041079524587</v>
      </c>
      <c r="X48" s="53">
        <f t="shared" si="12"/>
        <v>202.05221901115078</v>
      </c>
      <c r="Y48" s="53">
        <f t="shared" si="12"/>
        <v>206.09326339137377</v>
      </c>
      <c r="Z48" s="53">
        <f t="shared" si="12"/>
        <v>210.21512865920124</v>
      </c>
      <c r="AA48" s="53">
        <f t="shared" si="12"/>
        <v>191.01691085399563</v>
      </c>
      <c r="AB48" s="53">
        <f t="shared" si="12"/>
        <v>171.43472869268589</v>
      </c>
      <c r="AC48" s="53">
        <f t="shared" si="12"/>
        <v>151.46090288814995</v>
      </c>
      <c r="AD48" s="53">
        <f t="shared" si="12"/>
        <v>131.08760056752334</v>
      </c>
      <c r="AE48" s="53">
        <f t="shared" si="12"/>
        <v>110.30683220048414</v>
      </c>
      <c r="AF48" s="53">
        <f t="shared" si="12"/>
        <v>89.110448466104174</v>
      </c>
      <c r="AG48" s="53">
        <f t="shared" si="12"/>
        <v>67.490137057036605</v>
      </c>
      <c r="AH48" s="53">
        <f t="shared" si="12"/>
        <v>45.437419419787673</v>
      </c>
      <c r="AI48" s="53">
        <f t="shared" si="12"/>
        <v>22.943647429793778</v>
      </c>
      <c r="AJ48" s="53">
        <f t="shared" si="12"/>
        <v>0</v>
      </c>
      <c r="AK48" s="53">
        <f t="shared" si="12"/>
        <v>0</v>
      </c>
      <c r="AL48" s="53">
        <f t="shared" si="12"/>
        <v>0</v>
      </c>
      <c r="AM48" s="53">
        <f t="shared" si="12"/>
        <v>0</v>
      </c>
      <c r="AN48" s="53">
        <f t="shared" si="12"/>
        <v>0</v>
      </c>
      <c r="AO48" s="53">
        <f t="shared" si="12"/>
        <v>0</v>
      </c>
    </row>
    <row r="49" spans="2:41" s="105" customFormat="1" x14ac:dyDescent="0.3">
      <c r="B49" s="116"/>
      <c r="C49" s="117"/>
      <c r="D49" s="105" t="s">
        <v>75</v>
      </c>
      <c r="E49" s="106">
        <f t="shared" si="11"/>
        <v>238.27535088371675</v>
      </c>
      <c r="G49" s="107">
        <f t="shared" ref="G49:AO49" si="13">F$22*$H10</f>
        <v>3.6418559999999998</v>
      </c>
      <c r="H49" s="107">
        <f t="shared" si="13"/>
        <v>7.0875187200000003</v>
      </c>
      <c r="I49" s="107">
        <f t="shared" si="13"/>
        <v>10.328306534399999</v>
      </c>
      <c r="J49" s="107">
        <f t="shared" si="13"/>
        <v>13.355126312960001</v>
      </c>
      <c r="K49" s="107">
        <f t="shared" si="13"/>
        <v>16.158453260800002</v>
      </c>
      <c r="L49" s="107">
        <f t="shared" si="13"/>
        <v>18.612648064000002</v>
      </c>
      <c r="M49" s="107">
        <f t="shared" si="13"/>
        <v>20.710728079667206</v>
      </c>
      <c r="N49" s="107">
        <f t="shared" si="13"/>
        <v>22.445571012050948</v>
      </c>
      <c r="O49" s="107">
        <f t="shared" si="13"/>
        <v>23.809912119485563</v>
      </c>
      <c r="P49" s="107">
        <f t="shared" si="13"/>
        <v>24.796341365472074</v>
      </c>
      <c r="Q49" s="107">
        <f t="shared" si="13"/>
        <v>25.397300512781513</v>
      </c>
      <c r="R49" s="107">
        <f t="shared" si="13"/>
        <v>25.969265759440344</v>
      </c>
      <c r="S49" s="107">
        <f t="shared" si="13"/>
        <v>26.52117274743555</v>
      </c>
      <c r="T49" s="107">
        <f t="shared" si="13"/>
        <v>27.062611607593865</v>
      </c>
      <c r="U49" s="107">
        <f t="shared" si="13"/>
        <v>27.603863839745745</v>
      </c>
      <c r="V49" s="107">
        <f t="shared" si="13"/>
        <v>28.15594111654066</v>
      </c>
      <c r="W49" s="107">
        <f t="shared" si="13"/>
        <v>28.719059938871471</v>
      </c>
      <c r="X49" s="107">
        <f t="shared" si="13"/>
        <v>29.293441137648905</v>
      </c>
      <c r="Y49" s="107">
        <f t="shared" si="13"/>
        <v>29.87930996040188</v>
      </c>
      <c r="Z49" s="107">
        <f t="shared" si="13"/>
        <v>30.476896159609922</v>
      </c>
      <c r="AA49" s="107">
        <f t="shared" si="13"/>
        <v>25.095388865934368</v>
      </c>
      <c r="AB49" s="107">
        <f t="shared" si="13"/>
        <v>20.205355948072079</v>
      </c>
      <c r="AC49" s="107">
        <f t="shared" si="13"/>
        <v>15.81662689353932</v>
      </c>
      <c r="AD49" s="107">
        <f t="shared" si="13"/>
        <v>11.939227779602682</v>
      </c>
      <c r="AE49" s="107">
        <f t="shared" si="13"/>
        <v>8.5833852050740838</v>
      </c>
      <c r="AF49" s="107">
        <f t="shared" si="13"/>
        <v>5.75953030074169</v>
      </c>
      <c r="AG49" s="107">
        <f t="shared" si="13"/>
        <v>3.4783028200094233</v>
      </c>
      <c r="AH49" s="107">
        <f t="shared" si="13"/>
        <v>1.7505553113492862</v>
      </c>
      <c r="AI49" s="107">
        <f t="shared" si="13"/>
        <v>0.5873573742027216</v>
      </c>
      <c r="AJ49" s="107">
        <f t="shared" si="13"/>
        <v>9.0949470177292826E-16</v>
      </c>
      <c r="AK49" s="107">
        <f t="shared" si="13"/>
        <v>9.0949470177292826E-16</v>
      </c>
      <c r="AL49" s="107">
        <f t="shared" si="13"/>
        <v>9.0949470177292826E-16</v>
      </c>
      <c r="AM49" s="107">
        <f t="shared" si="13"/>
        <v>9.0949470177292826E-16</v>
      </c>
      <c r="AN49" s="107">
        <f t="shared" si="13"/>
        <v>9.0949470177292826E-16</v>
      </c>
      <c r="AO49" s="107">
        <f t="shared" si="13"/>
        <v>9.0949470177292826E-16</v>
      </c>
    </row>
    <row r="50" spans="2:41" s="105" customFormat="1" x14ac:dyDescent="0.3">
      <c r="B50" s="116"/>
      <c r="C50" s="117"/>
      <c r="D50" s="108" t="s">
        <v>123</v>
      </c>
      <c r="E50" s="109">
        <f t="shared" si="11"/>
        <v>301.56724096220404</v>
      </c>
      <c r="F50" s="110"/>
      <c r="G50" s="111">
        <f t="shared" ref="G50:AO50" si="14">F$22*$H11</f>
        <v>4.6092239999999993</v>
      </c>
      <c r="H50" s="111">
        <f t="shared" si="14"/>
        <v>8.9701408799999989</v>
      </c>
      <c r="I50" s="111">
        <f t="shared" si="14"/>
        <v>13.071762957599997</v>
      </c>
      <c r="J50" s="111">
        <f t="shared" si="14"/>
        <v>16.902581739839999</v>
      </c>
      <c r="K50" s="111">
        <f t="shared" si="14"/>
        <v>20.4505424082</v>
      </c>
      <c r="L50" s="111">
        <f t="shared" si="14"/>
        <v>23.556632706000002</v>
      </c>
      <c r="M50" s="111">
        <f t="shared" si="14"/>
        <v>26.212015225828804</v>
      </c>
      <c r="N50" s="111">
        <f t="shared" si="14"/>
        <v>28.407675812126978</v>
      </c>
      <c r="O50" s="111">
        <f t="shared" si="14"/>
        <v>30.134420026223914</v>
      </c>
      <c r="P50" s="111">
        <f t="shared" si="14"/>
        <v>31.382869540675589</v>
      </c>
      <c r="Q50" s="111">
        <f t="shared" si="14"/>
        <v>32.143458461489097</v>
      </c>
      <c r="R50" s="111">
        <f t="shared" si="14"/>
        <v>32.867351976791682</v>
      </c>
      <c r="S50" s="111">
        <f t="shared" si="14"/>
        <v>33.565859258473118</v>
      </c>
      <c r="T50" s="111">
        <f t="shared" si="14"/>
        <v>34.251117815860979</v>
      </c>
      <c r="U50" s="111">
        <f t="shared" si="14"/>
        <v>34.936140172178206</v>
      </c>
      <c r="V50" s="111">
        <f t="shared" si="14"/>
        <v>35.634862975621765</v>
      </c>
      <c r="W50" s="111">
        <f t="shared" si="14"/>
        <v>36.347560235134203</v>
      </c>
      <c r="X50" s="111">
        <f t="shared" si="14"/>
        <v>37.07451143983689</v>
      </c>
      <c r="Y50" s="111">
        <f t="shared" si="14"/>
        <v>37.816001668633625</v>
      </c>
      <c r="Z50" s="111">
        <f t="shared" si="14"/>
        <v>38.572321702006299</v>
      </c>
      <c r="AA50" s="111">
        <f t="shared" si="14"/>
        <v>31.761351533448181</v>
      </c>
      <c r="AB50" s="111">
        <f t="shared" si="14"/>
        <v>25.572403621778722</v>
      </c>
      <c r="AC50" s="111">
        <f t="shared" si="14"/>
        <v>20.0179184121357</v>
      </c>
      <c r="AD50" s="111">
        <f t="shared" si="14"/>
        <v>15.110585158559642</v>
      </c>
      <c r="AE50" s="111">
        <f t="shared" si="14"/>
        <v>10.863346900171887</v>
      </c>
      <c r="AF50" s="111">
        <f t="shared" si="14"/>
        <v>7.2894055368762007</v>
      </c>
      <c r="AG50" s="111">
        <f t="shared" si="14"/>
        <v>4.4022270065744262</v>
      </c>
      <c r="AH50" s="111">
        <f t="shared" si="14"/>
        <v>2.2155465659264402</v>
      </c>
      <c r="AI50" s="111">
        <f t="shared" si="14"/>
        <v>0.74337417672531947</v>
      </c>
      <c r="AJ50" s="111">
        <f t="shared" si="14"/>
        <v>1.1510792319313621E-15</v>
      </c>
      <c r="AK50" s="111">
        <f t="shared" si="14"/>
        <v>1.1510792319313621E-15</v>
      </c>
      <c r="AL50" s="111">
        <f t="shared" si="14"/>
        <v>1.1510792319313621E-15</v>
      </c>
      <c r="AM50" s="111">
        <f t="shared" si="14"/>
        <v>1.1510792319313621E-15</v>
      </c>
      <c r="AN50" s="111">
        <f t="shared" si="14"/>
        <v>1.1510792319313621E-15</v>
      </c>
      <c r="AO50" s="111">
        <f t="shared" si="14"/>
        <v>1.1510792319313621E-15</v>
      </c>
    </row>
    <row r="51" spans="2:41" x14ac:dyDescent="0.3">
      <c r="D51" s="34" t="s">
        <v>76</v>
      </c>
      <c r="E51" s="48">
        <f t="shared" si="11"/>
        <v>504.67594783971799</v>
      </c>
      <c r="F51" s="42">
        <f>SUM(F49:F50)</f>
        <v>0</v>
      </c>
      <c r="G51" s="42">
        <f t="shared" ref="G51:AO51" si="15">SUM(G49:G50)</f>
        <v>8.2510799999999982</v>
      </c>
      <c r="H51" s="42">
        <f t="shared" si="15"/>
        <v>16.057659600000001</v>
      </c>
      <c r="I51" s="42">
        <f t="shared" si="15"/>
        <v>23.400069491999997</v>
      </c>
      <c r="J51" s="42">
        <f t="shared" si="15"/>
        <v>30.257708052799998</v>
      </c>
      <c r="K51" s="42">
        <f t="shared" si="15"/>
        <v>36.608995669000002</v>
      </c>
      <c r="L51" s="42">
        <f t="shared" si="15"/>
        <v>42.16928077</v>
      </c>
      <c r="M51" s="42">
        <f t="shared" si="15"/>
        <v>46.922743305496013</v>
      </c>
      <c r="N51" s="42">
        <f t="shared" si="15"/>
        <v>50.85324682417793</v>
      </c>
      <c r="O51" s="42">
        <f t="shared" si="15"/>
        <v>53.944332145709481</v>
      </c>
      <c r="P51" s="42">
        <f t="shared" si="15"/>
        <v>56.179210906147659</v>
      </c>
      <c r="Q51" s="42">
        <f t="shared" si="15"/>
        <v>57.540758974270609</v>
      </c>
      <c r="R51" s="42">
        <f t="shared" si="15"/>
        <v>58.836617736232029</v>
      </c>
      <c r="S51" s="42">
        <f t="shared" si="15"/>
        <v>60.087032005908668</v>
      </c>
      <c r="T51" s="42">
        <f t="shared" si="15"/>
        <v>61.313729423454845</v>
      </c>
      <c r="U51" s="42">
        <f t="shared" si="15"/>
        <v>62.540004011923955</v>
      </c>
      <c r="V51" s="42">
        <f t="shared" si="15"/>
        <v>63.790804092162425</v>
      </c>
      <c r="W51" s="42">
        <f t="shared" si="15"/>
        <v>65.066620174005678</v>
      </c>
      <c r="X51" s="42">
        <f t="shared" si="15"/>
        <v>66.367952577485795</v>
      </c>
      <c r="Y51" s="42">
        <f t="shared" si="15"/>
        <v>67.695311629035501</v>
      </c>
      <c r="Z51" s="42">
        <f t="shared" si="15"/>
        <v>69.049217861616228</v>
      </c>
      <c r="AA51" s="42">
        <f t="shared" si="15"/>
        <v>56.856740399382545</v>
      </c>
      <c r="AB51" s="42">
        <f t="shared" si="15"/>
        <v>45.777759569850801</v>
      </c>
      <c r="AC51" s="42">
        <f t="shared" si="15"/>
        <v>35.834545305675022</v>
      </c>
      <c r="AD51" s="42">
        <f t="shared" si="15"/>
        <v>27.049812938162326</v>
      </c>
      <c r="AE51" s="42">
        <f t="shared" si="15"/>
        <v>19.446732105245971</v>
      </c>
      <c r="AF51" s="42">
        <f t="shared" si="15"/>
        <v>13.04893583761789</v>
      </c>
      <c r="AG51" s="42">
        <f t="shared" si="15"/>
        <v>7.8805298265838495</v>
      </c>
      <c r="AH51" s="42">
        <f t="shared" si="15"/>
        <v>3.9661018772757264</v>
      </c>
      <c r="AI51" s="42">
        <f t="shared" si="15"/>
        <v>1.3307315509280411</v>
      </c>
      <c r="AJ51" s="42">
        <f t="shared" si="15"/>
        <v>2.0605739337042904E-15</v>
      </c>
      <c r="AK51" s="42">
        <f t="shared" si="15"/>
        <v>2.0605739337042904E-15</v>
      </c>
      <c r="AL51" s="42">
        <f t="shared" si="15"/>
        <v>2.0605739337042904E-15</v>
      </c>
      <c r="AM51" s="42">
        <f t="shared" si="15"/>
        <v>2.0605739337042904E-15</v>
      </c>
      <c r="AN51" s="42">
        <f t="shared" si="15"/>
        <v>2.0605739337042904E-15</v>
      </c>
      <c r="AO51" s="42">
        <f t="shared" si="15"/>
        <v>2.0605739337042904E-15</v>
      </c>
    </row>
    <row r="52" spans="2:41" x14ac:dyDescent="0.3">
      <c r="D52" s="112" t="s">
        <v>128</v>
      </c>
      <c r="E52" s="106">
        <f t="shared" si="11"/>
        <v>-737.02122044791463</v>
      </c>
      <c r="F52" s="114">
        <f>(F47-F8)*($H$14-1)</f>
        <v>-51.291020408163256</v>
      </c>
      <c r="G52" s="114">
        <f t="shared" ref="G52:AO52" si="16">(G47-G8)*($H$14-1)</f>
        <v>-53.656983673469384</v>
      </c>
      <c r="H52" s="114">
        <f t="shared" si="16"/>
        <v>-56.13727334693877</v>
      </c>
      <c r="I52" s="114">
        <f t="shared" si="16"/>
        <v>-58.737526537414965</v>
      </c>
      <c r="J52" s="114">
        <f t="shared" si="16"/>
        <v>-61.463660136054415</v>
      </c>
      <c r="K52" s="114">
        <f t="shared" si="16"/>
        <v>-62.692933338775504</v>
      </c>
      <c r="L52" s="114">
        <f t="shared" si="16"/>
        <v>-63.946792005551011</v>
      </c>
      <c r="M52" s="114">
        <f t="shared" si="16"/>
        <v>-65.225727845662036</v>
      </c>
      <c r="N52" s="114">
        <f t="shared" si="16"/>
        <v>-66.530242402575283</v>
      </c>
      <c r="O52" s="114">
        <f t="shared" si="16"/>
        <v>-67.86084725062679</v>
      </c>
      <c r="P52" s="114">
        <f t="shared" si="16"/>
        <v>-69.218064195639329</v>
      </c>
      <c r="Q52" s="114">
        <f t="shared" si="16"/>
        <v>-70.60242547955211</v>
      </c>
      <c r="R52" s="114">
        <f t="shared" si="16"/>
        <v>-72.014473989143156</v>
      </c>
      <c r="S52" s="114">
        <f t="shared" si="16"/>
        <v>-73.454763468926018</v>
      </c>
      <c r="T52" s="114">
        <f t="shared" si="16"/>
        <v>-74.923858738304546</v>
      </c>
      <c r="U52" s="114">
        <f t="shared" si="16"/>
        <v>-76.422335913070626</v>
      </c>
      <c r="V52" s="114">
        <f t="shared" si="16"/>
        <v>-77.950782631332046</v>
      </c>
      <c r="W52" s="114">
        <f t="shared" si="16"/>
        <v>-79.509798283958688</v>
      </c>
      <c r="X52" s="114">
        <f t="shared" si="16"/>
        <v>-81.099994249637859</v>
      </c>
      <c r="Y52" s="114">
        <f t="shared" si="16"/>
        <v>-82.72199413463062</v>
      </c>
      <c r="Z52" s="114">
        <f t="shared" si="16"/>
        <v>0</v>
      </c>
      <c r="AA52" s="114">
        <f t="shared" si="16"/>
        <v>0</v>
      </c>
      <c r="AB52" s="114">
        <f t="shared" si="16"/>
        <v>0</v>
      </c>
      <c r="AC52" s="114">
        <f t="shared" si="16"/>
        <v>0</v>
      </c>
      <c r="AD52" s="114">
        <f t="shared" si="16"/>
        <v>0</v>
      </c>
      <c r="AE52" s="114">
        <f t="shared" si="16"/>
        <v>0</v>
      </c>
      <c r="AF52" s="114">
        <f t="shared" si="16"/>
        <v>0</v>
      </c>
      <c r="AG52" s="114">
        <f t="shared" si="16"/>
        <v>0</v>
      </c>
      <c r="AH52" s="114">
        <f t="shared" si="16"/>
        <v>0</v>
      </c>
      <c r="AI52" s="114">
        <f t="shared" si="16"/>
        <v>0</v>
      </c>
      <c r="AJ52" s="114">
        <f t="shared" si="16"/>
        <v>0</v>
      </c>
      <c r="AK52" s="114">
        <f t="shared" si="16"/>
        <v>0</v>
      </c>
      <c r="AL52" s="114">
        <f t="shared" si="16"/>
        <v>0</v>
      </c>
      <c r="AM52" s="114">
        <f t="shared" si="16"/>
        <v>0</v>
      </c>
      <c r="AN52" s="114">
        <f t="shared" si="16"/>
        <v>0</v>
      </c>
      <c r="AO52" s="114">
        <f t="shared" si="16"/>
        <v>0</v>
      </c>
    </row>
    <row r="53" spans="2:41" x14ac:dyDescent="0.3">
      <c r="D53" s="112" t="s">
        <v>129</v>
      </c>
      <c r="E53" s="106">
        <f t="shared" si="11"/>
        <v>518.41552817384218</v>
      </c>
      <c r="F53" s="114">
        <f>F48*($H$14-1)</f>
        <v>0</v>
      </c>
      <c r="G53" s="114">
        <f t="shared" ref="G53:AO53" si="17">G48*($H$14-1)</f>
        <v>5.1291020408163259</v>
      </c>
      <c r="H53" s="114">
        <f t="shared" si="17"/>
        <v>10.494800408163265</v>
      </c>
      <c r="I53" s="114">
        <f t="shared" si="17"/>
        <v>16.108527742857142</v>
      </c>
      <c r="J53" s="114">
        <f t="shared" si="17"/>
        <v>21.982280396598636</v>
      </c>
      <c r="K53" s="114">
        <f t="shared" si="17"/>
        <v>28.128646410204077</v>
      </c>
      <c r="L53" s="114">
        <f t="shared" si="17"/>
        <v>34.397939744081626</v>
      </c>
      <c r="M53" s="114">
        <f t="shared" si="17"/>
        <v>40.792618944636736</v>
      </c>
      <c r="N53" s="114">
        <f t="shared" si="17"/>
        <v>47.315191729202937</v>
      </c>
      <c r="O53" s="114">
        <f t="shared" si="17"/>
        <v>53.968215969460466</v>
      </c>
      <c r="P53" s="114">
        <f t="shared" si="17"/>
        <v>60.754300694523145</v>
      </c>
      <c r="Q53" s="114">
        <f t="shared" si="17"/>
        <v>62.547005073270746</v>
      </c>
      <c r="R53" s="114">
        <f t="shared" si="17"/>
        <v>64.241549253879015</v>
      </c>
      <c r="S53" s="114">
        <f t="shared" si="17"/>
        <v>65.829269318099449</v>
      </c>
      <c r="T53" s="114">
        <f t="shared" si="17"/>
        <v>67.300993011250569</v>
      </c>
      <c r="U53" s="114">
        <f t="shared" si="17"/>
        <v>68.647012871475582</v>
      </c>
      <c r="V53" s="114">
        <f t="shared" si="17"/>
        <v>70.019953128905101</v>
      </c>
      <c r="W53" s="114">
        <f t="shared" si="17"/>
        <v>71.420352191483204</v>
      </c>
      <c r="X53" s="114">
        <f t="shared" si="17"/>
        <v>72.848759235312855</v>
      </c>
      <c r="Y53" s="114">
        <f t="shared" si="17"/>
        <v>74.305734420019107</v>
      </c>
      <c r="Z53" s="114">
        <f t="shared" si="17"/>
        <v>75.791849108419484</v>
      </c>
      <c r="AA53" s="114">
        <f t="shared" si="17"/>
        <v>68.870042688855563</v>
      </c>
      <c r="AB53" s="114">
        <f t="shared" si="17"/>
        <v>61.80980014090035</v>
      </c>
      <c r="AC53" s="114">
        <f t="shared" si="17"/>
        <v>54.608352741986025</v>
      </c>
      <c r="AD53" s="114">
        <f t="shared" si="17"/>
        <v>47.262876395093443</v>
      </c>
      <c r="AE53" s="114">
        <f t="shared" si="17"/>
        <v>39.770490521262985</v>
      </c>
      <c r="AF53" s="114">
        <f t="shared" si="17"/>
        <v>32.128256929955924</v>
      </c>
      <c r="AG53" s="114">
        <f t="shared" si="17"/>
        <v>24.333178666822718</v>
      </c>
      <c r="AH53" s="114">
        <f t="shared" si="17"/>
        <v>16.382198838426845</v>
      </c>
      <c r="AI53" s="114">
        <f t="shared" si="17"/>
        <v>8.2721994134630616</v>
      </c>
      <c r="AJ53" s="114">
        <f t="shared" si="17"/>
        <v>0</v>
      </c>
      <c r="AK53" s="114">
        <f t="shared" si="17"/>
        <v>0</v>
      </c>
      <c r="AL53" s="114">
        <f t="shared" si="17"/>
        <v>0</v>
      </c>
      <c r="AM53" s="114">
        <f t="shared" si="17"/>
        <v>0</v>
      </c>
      <c r="AN53" s="114">
        <f t="shared" si="17"/>
        <v>0</v>
      </c>
      <c r="AO53" s="114">
        <f t="shared" si="17"/>
        <v>0</v>
      </c>
    </row>
    <row r="54" spans="2:41" x14ac:dyDescent="0.3">
      <c r="D54" s="108" t="s">
        <v>127</v>
      </c>
      <c r="E54" s="109">
        <f t="shared" si="11"/>
        <v>101.64550054308748</v>
      </c>
      <c r="F54" s="110">
        <f>F50*($H$14-1)</f>
        <v>0</v>
      </c>
      <c r="G54" s="110">
        <f t="shared" ref="G54:AO54" si="18">G50*($H$14-1)</f>
        <v>1.6618290612244893</v>
      </c>
      <c r="H54" s="110">
        <f t="shared" si="18"/>
        <v>3.2341324261224482</v>
      </c>
      <c r="I54" s="110">
        <f t="shared" si="18"/>
        <v>4.7129485493387735</v>
      </c>
      <c r="J54" s="110">
        <f t="shared" si="18"/>
        <v>6.0941281102824476</v>
      </c>
      <c r="K54" s="110">
        <f t="shared" si="18"/>
        <v>7.3733248138408154</v>
      </c>
      <c r="L54" s="110">
        <f t="shared" si="18"/>
        <v>8.49320771032653</v>
      </c>
      <c r="M54" s="110">
        <f t="shared" si="18"/>
        <v>9.4505905235981391</v>
      </c>
      <c r="N54" s="110">
        <f t="shared" si="18"/>
        <v>10.242223251991359</v>
      </c>
      <c r="O54" s="110">
        <f t="shared" si="18"/>
        <v>10.864790893808621</v>
      </c>
      <c r="P54" s="110">
        <f t="shared" si="18"/>
        <v>11.314912147318408</v>
      </c>
      <c r="Q54" s="110">
        <f t="shared" si="18"/>
        <v>11.589138084754572</v>
      </c>
      <c r="R54" s="110">
        <f t="shared" si="18"/>
        <v>11.850133705918088</v>
      </c>
      <c r="S54" s="110">
        <f t="shared" si="18"/>
        <v>12.101976467340647</v>
      </c>
      <c r="T54" s="110">
        <f t="shared" si="18"/>
        <v>12.349042477827426</v>
      </c>
      <c r="U54" s="110">
        <f t="shared" si="18"/>
        <v>12.596023327383978</v>
      </c>
      <c r="V54" s="110">
        <f t="shared" si="18"/>
        <v>12.847943793931655</v>
      </c>
      <c r="W54" s="110">
        <f t="shared" si="18"/>
        <v>13.10490266981029</v>
      </c>
      <c r="X54" s="110">
        <f t="shared" si="18"/>
        <v>13.367000723206496</v>
      </c>
      <c r="Y54" s="110">
        <f t="shared" si="18"/>
        <v>13.634340737670625</v>
      </c>
      <c r="Z54" s="110">
        <f t="shared" si="18"/>
        <v>13.907027552424038</v>
      </c>
      <c r="AA54" s="110">
        <f t="shared" si="18"/>
        <v>11.451371641311248</v>
      </c>
      <c r="AB54" s="110">
        <f t="shared" si="18"/>
        <v>9.2199822581923279</v>
      </c>
      <c r="AC54" s="110">
        <f t="shared" si="18"/>
        <v>7.2173447336271561</v>
      </c>
      <c r="AD54" s="110">
        <f t="shared" si="18"/>
        <v>5.4480341047868093</v>
      </c>
      <c r="AE54" s="110">
        <f t="shared" si="18"/>
        <v>3.9167169095857819</v>
      </c>
      <c r="AF54" s="110">
        <f t="shared" si="18"/>
        <v>2.628153016696861</v>
      </c>
      <c r="AG54" s="110">
        <f t="shared" si="18"/>
        <v>1.5871974921662895</v>
      </c>
      <c r="AH54" s="110">
        <f t="shared" si="18"/>
        <v>0.79880250336123348</v>
      </c>
      <c r="AI54" s="110">
        <f t="shared" si="18"/>
        <v>0.2680192609962036</v>
      </c>
      <c r="AJ54" s="110">
        <f t="shared" si="18"/>
        <v>4.1501496117253189E-16</v>
      </c>
      <c r="AK54" s="110">
        <f t="shared" si="18"/>
        <v>4.1501496117253189E-16</v>
      </c>
      <c r="AL54" s="110">
        <f t="shared" si="18"/>
        <v>4.1501496117253189E-16</v>
      </c>
      <c r="AM54" s="110">
        <f t="shared" si="18"/>
        <v>4.1501496117253189E-16</v>
      </c>
      <c r="AN54" s="110">
        <f t="shared" si="18"/>
        <v>4.1501496117253189E-16</v>
      </c>
      <c r="AO54" s="110">
        <f t="shared" si="18"/>
        <v>4.1501496117253189E-16</v>
      </c>
    </row>
    <row r="55" spans="2:41" x14ac:dyDescent="0.3">
      <c r="D55" s="82" t="s">
        <v>130</v>
      </c>
      <c r="E55" s="118">
        <f>NPV($E$15,F55:AO55)*(1+$E$15)</f>
        <v>-116.96019173098502</v>
      </c>
      <c r="F55" s="119">
        <f>SUM(F52:F54)</f>
        <v>-51.291020408163256</v>
      </c>
      <c r="G55" s="119">
        <f t="shared" ref="G55:AO55" si="19">SUM(G52:G54)</f>
        <v>-46.866052571428568</v>
      </c>
      <c r="H55" s="119">
        <f t="shared" si="19"/>
        <v>-42.408340512653055</v>
      </c>
      <c r="I55" s="119">
        <f t="shared" si="19"/>
        <v>-37.916050245219047</v>
      </c>
      <c r="J55" s="119">
        <f t="shared" si="19"/>
        <v>-33.387251629173328</v>
      </c>
      <c r="K55" s="119">
        <f t="shared" si="19"/>
        <v>-27.19096211473061</v>
      </c>
      <c r="L55" s="119">
        <f t="shared" si="19"/>
        <v>-21.055644551142855</v>
      </c>
      <c r="M55" s="119">
        <f t="shared" si="19"/>
        <v>-14.98251837742716</v>
      </c>
      <c r="N55" s="119">
        <f t="shared" si="19"/>
        <v>-8.9728274213809875</v>
      </c>
      <c r="O55" s="119">
        <f t="shared" si="19"/>
        <v>-3.0278403873577027</v>
      </c>
      <c r="P55" s="119">
        <f t="shared" si="19"/>
        <v>2.8511486462022244</v>
      </c>
      <c r="Q55" s="119">
        <f t="shared" si="19"/>
        <v>3.5337176784732076</v>
      </c>
      <c r="R55" s="119">
        <f t="shared" si="19"/>
        <v>4.0772089706539472</v>
      </c>
      <c r="S55" s="119">
        <f t="shared" si="19"/>
        <v>4.4764823165140779</v>
      </c>
      <c r="T55" s="119">
        <f t="shared" si="19"/>
        <v>4.7261767507734493</v>
      </c>
      <c r="U55" s="119">
        <f t="shared" si="19"/>
        <v>4.8207002857889343</v>
      </c>
      <c r="V55" s="119">
        <f t="shared" si="19"/>
        <v>4.9171142915047099</v>
      </c>
      <c r="W55" s="119">
        <f t="shared" si="19"/>
        <v>5.0154565773348061</v>
      </c>
      <c r="X55" s="119">
        <f t="shared" si="19"/>
        <v>5.1157657088814918</v>
      </c>
      <c r="Y55" s="119">
        <f t="shared" si="19"/>
        <v>5.2180810230591117</v>
      </c>
      <c r="Z55" s="119">
        <f t="shared" si="19"/>
        <v>89.698876660843524</v>
      </c>
      <c r="AA55" s="119">
        <f t="shared" si="19"/>
        <v>80.321414330166817</v>
      </c>
      <c r="AB55" s="119">
        <f t="shared" si="19"/>
        <v>71.029782399092682</v>
      </c>
      <c r="AC55" s="119">
        <f t="shared" si="19"/>
        <v>61.825697475613183</v>
      </c>
      <c r="AD55" s="119">
        <f t="shared" si="19"/>
        <v>52.710910499880249</v>
      </c>
      <c r="AE55" s="119">
        <f t="shared" si="19"/>
        <v>43.687207430848765</v>
      </c>
      <c r="AF55" s="119">
        <f t="shared" si="19"/>
        <v>34.756409946652788</v>
      </c>
      <c r="AG55" s="119">
        <f t="shared" si="19"/>
        <v>25.920376158989008</v>
      </c>
      <c r="AH55" s="119">
        <f t="shared" si="19"/>
        <v>17.181001341788079</v>
      </c>
      <c r="AI55" s="119">
        <f t="shared" si="19"/>
        <v>8.5402186744592647</v>
      </c>
      <c r="AJ55" s="119">
        <f t="shared" si="19"/>
        <v>4.1501496117253189E-16</v>
      </c>
      <c r="AK55" s="119">
        <f t="shared" si="19"/>
        <v>4.1501496117253189E-16</v>
      </c>
      <c r="AL55" s="119">
        <f t="shared" si="19"/>
        <v>4.1501496117253189E-16</v>
      </c>
      <c r="AM55" s="119">
        <f t="shared" si="19"/>
        <v>4.1501496117253189E-16</v>
      </c>
      <c r="AN55" s="119">
        <f t="shared" si="19"/>
        <v>4.1501496117253189E-16</v>
      </c>
      <c r="AO55" s="119">
        <f t="shared" si="19"/>
        <v>4.1501496117253189E-16</v>
      </c>
    </row>
    <row r="56" spans="2:41" x14ac:dyDescent="0.3">
      <c r="D56" s="40" t="s">
        <v>49</v>
      </c>
      <c r="E56" s="120">
        <f t="shared" si="11"/>
        <v>1825.5852399116541</v>
      </c>
      <c r="F56" s="121">
        <f t="shared" ref="F56" si="20">SUM(F48,F51,F47,F55)</f>
        <v>-51.291020408163256</v>
      </c>
      <c r="G56" s="121">
        <f>SUM(G48,G51,G47,G55)</f>
        <v>-24.388972571428571</v>
      </c>
      <c r="H56" s="121">
        <f t="shared" ref="H56:AO56" si="21">SUM(H48,H51,H47,H55)</f>
        <v>2.7575390873469416</v>
      </c>
      <c r="I56" s="121">
        <f t="shared" si="21"/>
        <v>30.162388646780947</v>
      </c>
      <c r="J56" s="121">
        <f t="shared" si="21"/>
        <v>57.840177523626672</v>
      </c>
      <c r="K56" s="121">
        <f t="shared" si="21"/>
        <v>87.435222654269381</v>
      </c>
      <c r="L56" s="121">
        <f t="shared" si="21"/>
        <v>116.51924267885715</v>
      </c>
      <c r="M56" s="121">
        <f t="shared" si="21"/>
        <v>145.08201709526887</v>
      </c>
      <c r="N56" s="121">
        <f t="shared" si="21"/>
        <v>173.11312099134096</v>
      </c>
      <c r="O56" s="121">
        <f t="shared" si="21"/>
        <v>200.60192095666665</v>
      </c>
      <c r="P56" s="121">
        <f t="shared" si="21"/>
        <v>227.53757091263108</v>
      </c>
      <c r="Q56" s="121">
        <f t="shared" si="21"/>
        <v>234.55390581823062</v>
      </c>
      <c r="R56" s="121">
        <f t="shared" si="21"/>
        <v>241.09321803368249</v>
      </c>
      <c r="S56" s="121">
        <f t="shared" si="21"/>
        <v>247.1465820537552</v>
      </c>
      <c r="T56" s="121">
        <f t="shared" si="21"/>
        <v>252.70492452618745</v>
      </c>
      <c r="U56" s="121">
        <f t="shared" si="21"/>
        <v>257.75902301671118</v>
      </c>
      <c r="V56" s="121">
        <f t="shared" si="21"/>
        <v>262.91420347704548</v>
      </c>
      <c r="W56" s="121">
        <f t="shared" si="21"/>
        <v>268.17248754658635</v>
      </c>
      <c r="X56" s="121">
        <f t="shared" si="21"/>
        <v>273.53593729751805</v>
      </c>
      <c r="Y56" s="121">
        <f t="shared" si="21"/>
        <v>279.00665604346835</v>
      </c>
      <c r="Z56" s="121">
        <f t="shared" si="21"/>
        <v>368.96322318166096</v>
      </c>
      <c r="AA56" s="121">
        <f t="shared" si="21"/>
        <v>328.19506558354499</v>
      </c>
      <c r="AB56" s="121">
        <f t="shared" si="21"/>
        <v>288.24227066162939</v>
      </c>
      <c r="AC56" s="121">
        <f t="shared" si="21"/>
        <v>249.12114566943814</v>
      </c>
      <c r="AD56" s="121">
        <f t="shared" si="21"/>
        <v>210.8483240055659</v>
      </c>
      <c r="AE56" s="121">
        <f t="shared" si="21"/>
        <v>173.44077173657885</v>
      </c>
      <c r="AF56" s="121">
        <f t="shared" si="21"/>
        <v>136.91579425037486</v>
      </c>
      <c r="AG56" s="121">
        <f t="shared" si="21"/>
        <v>101.29104304260946</v>
      </c>
      <c r="AH56" s="121">
        <f t="shared" si="21"/>
        <v>66.584522638851482</v>
      </c>
      <c r="AI56" s="121">
        <f t="shared" si="21"/>
        <v>32.814597655181089</v>
      </c>
      <c r="AJ56" s="121">
        <f t="shared" si="21"/>
        <v>2.4755888948768224E-15</v>
      </c>
      <c r="AK56" s="121">
        <f t="shared" si="21"/>
        <v>2.4755888948768224E-15</v>
      </c>
      <c r="AL56" s="121">
        <f t="shared" si="21"/>
        <v>2.4755888948768224E-15</v>
      </c>
      <c r="AM56" s="121">
        <f t="shared" si="21"/>
        <v>2.4755888948768224E-15</v>
      </c>
      <c r="AN56" s="121">
        <f t="shared" si="21"/>
        <v>2.4755888948768224E-15</v>
      </c>
      <c r="AO56" s="121">
        <f t="shared" si="21"/>
        <v>2.4755888948768224E-15</v>
      </c>
    </row>
    <row r="57" spans="2:41" x14ac:dyDescent="0.3">
      <c r="E57" s="48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</row>
    <row r="58" spans="2:41" x14ac:dyDescent="0.3">
      <c r="D58" s="34" t="s">
        <v>108</v>
      </c>
      <c r="E58" s="48">
        <f t="shared" si="11"/>
        <v>-218.60569227407171</v>
      </c>
      <c r="F58" s="49">
        <f>-F8+F56</f>
        <v>-193.55102040816325</v>
      </c>
      <c r="G58" s="49">
        <f t="shared" ref="G58:AO58" si="22">-G8+G56</f>
        <v>-173.21117257142859</v>
      </c>
      <c r="H58" s="49">
        <f t="shared" si="22"/>
        <v>-152.94395491265306</v>
      </c>
      <c r="I58" s="49">
        <f t="shared" si="22"/>
        <v>-132.75112835321906</v>
      </c>
      <c r="J58" s="49">
        <f t="shared" si="22"/>
        <v>-112.63450247637334</v>
      </c>
      <c r="K58" s="49">
        <f t="shared" si="22"/>
        <v>-86.448950945730616</v>
      </c>
      <c r="L58" s="49">
        <f t="shared" si="22"/>
        <v>-60.842614393142838</v>
      </c>
      <c r="M58" s="49">
        <f t="shared" si="22"/>
        <v>-35.827077118171132</v>
      </c>
      <c r="N58" s="49">
        <f t="shared" si="22"/>
        <v>-11.414155106367843</v>
      </c>
      <c r="O58" s="49">
        <f t="shared" si="22"/>
        <v>12.384099337003647</v>
      </c>
      <c r="P58" s="49">
        <f t="shared" si="22"/>
        <v>35.555392860574813</v>
      </c>
      <c r="Q58" s="49">
        <f t="shared" si="22"/>
        <v>38.732084205133219</v>
      </c>
      <c r="R58" s="49">
        <f t="shared" si="22"/>
        <v>41.354959988323145</v>
      </c>
      <c r="S58" s="49">
        <f t="shared" si="22"/>
        <v>43.413558847488673</v>
      </c>
      <c r="T58" s="49">
        <f t="shared" si="22"/>
        <v>44.897240855795587</v>
      </c>
      <c r="U58" s="49">
        <f t="shared" si="22"/>
        <v>45.795185672911487</v>
      </c>
      <c r="V58" s="49">
        <f t="shared" si="22"/>
        <v>46.711089386369792</v>
      </c>
      <c r="W58" s="49">
        <f t="shared" si="22"/>
        <v>47.645311174097145</v>
      </c>
      <c r="X58" s="49">
        <f t="shared" si="22"/>
        <v>48.598217397579049</v>
      </c>
      <c r="Y58" s="49">
        <f t="shared" si="22"/>
        <v>49.570181745530562</v>
      </c>
      <c r="Z58" s="49">
        <f t="shared" si="22"/>
        <v>368.96322318166096</v>
      </c>
      <c r="AA58" s="49">
        <f t="shared" si="22"/>
        <v>328.19506558354499</v>
      </c>
      <c r="AB58" s="49">
        <f t="shared" si="22"/>
        <v>288.24227066162939</v>
      </c>
      <c r="AC58" s="49">
        <f t="shared" si="22"/>
        <v>249.12114566943814</v>
      </c>
      <c r="AD58" s="49">
        <f t="shared" si="22"/>
        <v>210.8483240055659</v>
      </c>
      <c r="AE58" s="49">
        <f t="shared" si="22"/>
        <v>173.44077173657885</v>
      </c>
      <c r="AF58" s="49">
        <f t="shared" si="22"/>
        <v>136.91579425037486</v>
      </c>
      <c r="AG58" s="49">
        <f t="shared" si="22"/>
        <v>101.29104304260946</v>
      </c>
      <c r="AH58" s="49">
        <f t="shared" si="22"/>
        <v>66.584522638851482</v>
      </c>
      <c r="AI58" s="49">
        <f t="shared" si="22"/>
        <v>32.814597655181089</v>
      </c>
      <c r="AJ58" s="49">
        <f t="shared" si="22"/>
        <v>2.4755888948768224E-15</v>
      </c>
      <c r="AK58" s="49">
        <f t="shared" si="22"/>
        <v>2.4755888948768224E-15</v>
      </c>
      <c r="AL58" s="49">
        <f t="shared" si="22"/>
        <v>2.4755888948768224E-15</v>
      </c>
      <c r="AM58" s="49">
        <f t="shared" si="22"/>
        <v>2.4755888948768224E-15</v>
      </c>
      <c r="AN58" s="49">
        <f t="shared" si="22"/>
        <v>2.4755888948768224E-15</v>
      </c>
      <c r="AO58" s="49">
        <f t="shared" si="22"/>
        <v>2.4755888948768224E-15</v>
      </c>
    </row>
    <row r="59" spans="2:41" x14ac:dyDescent="0.3">
      <c r="C59" s="34"/>
      <c r="D59" s="34" t="s">
        <v>50</v>
      </c>
      <c r="F59" s="49">
        <f>F22</f>
        <v>142.26</v>
      </c>
      <c r="G59" s="49">
        <f t="shared" ref="G59:AO59" si="23">G22</f>
        <v>276.8562</v>
      </c>
      <c r="H59" s="49">
        <f t="shared" si="23"/>
        <v>403.44947399999995</v>
      </c>
      <c r="I59" s="49">
        <f t="shared" si="23"/>
        <v>521.68462160000001</v>
      </c>
      <c r="J59" s="49">
        <f t="shared" si="23"/>
        <v>631.18958050000003</v>
      </c>
      <c r="K59" s="49">
        <f t="shared" si="23"/>
        <v>727.05656500000009</v>
      </c>
      <c r="L59" s="49">
        <f t="shared" si="23"/>
        <v>809.01281561200017</v>
      </c>
      <c r="M59" s="49">
        <f t="shared" si="23"/>
        <v>876.7801176582401</v>
      </c>
      <c r="N59" s="49">
        <f t="shared" si="23"/>
        <v>930.07469216740481</v>
      </c>
      <c r="O59" s="49">
        <f t="shared" si="23"/>
        <v>968.60708458875285</v>
      </c>
      <c r="P59" s="49">
        <f t="shared" si="23"/>
        <v>992.08205128052782</v>
      </c>
      <c r="Q59" s="49">
        <f t="shared" si="23"/>
        <v>1014.4244437281384</v>
      </c>
      <c r="R59" s="49">
        <f t="shared" si="23"/>
        <v>1035.9833104467011</v>
      </c>
      <c r="S59" s="49">
        <f t="shared" si="23"/>
        <v>1057.1332659216353</v>
      </c>
      <c r="T59" s="49">
        <f t="shared" si="23"/>
        <v>1078.2759312400681</v>
      </c>
      <c r="U59" s="49">
        <f t="shared" si="23"/>
        <v>1099.8414498648694</v>
      </c>
      <c r="V59" s="49">
        <f t="shared" si="23"/>
        <v>1121.8382788621668</v>
      </c>
      <c r="W59" s="49">
        <f t="shared" si="23"/>
        <v>1144.2750444394103</v>
      </c>
      <c r="X59" s="49">
        <f t="shared" si="23"/>
        <v>1167.1605453281984</v>
      </c>
      <c r="Y59" s="49">
        <f t="shared" si="23"/>
        <v>1190.5037562347625</v>
      </c>
      <c r="Z59" s="49">
        <f t="shared" si="23"/>
        <v>980.28862757556124</v>
      </c>
      <c r="AA59" s="49">
        <f t="shared" si="23"/>
        <v>789.27171672156555</v>
      </c>
      <c r="AB59" s="49">
        <f t="shared" si="23"/>
        <v>617.83698802887966</v>
      </c>
      <c r="AC59" s="49">
        <f t="shared" si="23"/>
        <v>466.37608514072974</v>
      </c>
      <c r="AD59" s="49">
        <f t="shared" si="23"/>
        <v>335.2884845732064</v>
      </c>
      <c r="AE59" s="49">
        <f t="shared" si="23"/>
        <v>224.98165237272227</v>
      </c>
      <c r="AF59" s="49">
        <f t="shared" si="23"/>
        <v>135.87120390661809</v>
      </c>
      <c r="AG59" s="49">
        <f t="shared" si="23"/>
        <v>68.381066849581487</v>
      </c>
      <c r="AH59" s="49">
        <f t="shared" si="23"/>
        <v>22.943647429793813</v>
      </c>
      <c r="AI59" s="49">
        <f t="shared" si="23"/>
        <v>3.5527136788005009E-14</v>
      </c>
      <c r="AJ59" s="49">
        <f t="shared" si="23"/>
        <v>3.5527136788005009E-14</v>
      </c>
      <c r="AK59" s="49">
        <f t="shared" si="23"/>
        <v>3.5527136788005009E-14</v>
      </c>
      <c r="AL59" s="49">
        <f t="shared" si="23"/>
        <v>3.5527136788005009E-14</v>
      </c>
      <c r="AM59" s="49">
        <f t="shared" si="23"/>
        <v>3.5527136788005009E-14</v>
      </c>
      <c r="AN59" s="49">
        <f t="shared" si="23"/>
        <v>3.5527136788005009E-14</v>
      </c>
      <c r="AO59" s="49">
        <f t="shared" si="23"/>
        <v>3.5527136788005009E-14</v>
      </c>
    </row>
    <row r="60" spans="2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2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2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2:41" x14ac:dyDescent="0.3">
      <c r="E63" s="47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2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  <row r="65" spans="5:41" x14ac:dyDescent="0.3"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</row>
    <row r="66" spans="5:41" x14ac:dyDescent="0.3"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</row>
    <row r="67" spans="5:41" x14ac:dyDescent="0.3"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2CEDF-7AEB-4C7D-8568-1F9979C5312C}">
  <dimension ref="A1:AO62"/>
  <sheetViews>
    <sheetView workbookViewId="0">
      <selection activeCell="A3" sqref="A3"/>
    </sheetView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1" width="8.88671875" style="34" bestFit="1" customWidth="1"/>
    <col min="12" max="12" width="8.5546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112</v>
      </c>
      <c r="D1" s="40"/>
    </row>
    <row r="2" spans="1:41" x14ac:dyDescent="0.3">
      <c r="A2" s="40" t="s">
        <v>132</v>
      </c>
      <c r="D2" s="40"/>
    </row>
    <row r="3" spans="1:41" x14ac:dyDescent="0.3">
      <c r="D3" s="59" t="s">
        <v>131</v>
      </c>
      <c r="E3" s="58" t="s">
        <v>82</v>
      </c>
      <c r="F3" s="57"/>
      <c r="G3" s="132" t="s">
        <v>40</v>
      </c>
      <c r="H3" s="57"/>
      <c r="I3" s="72" t="s">
        <v>83</v>
      </c>
      <c r="J3" s="82"/>
      <c r="K3" s="57"/>
      <c r="L3" s="87" t="s">
        <v>46</v>
      </c>
      <c r="M3" s="57"/>
      <c r="O3" s="139"/>
    </row>
    <row r="4" spans="1:41" x14ac:dyDescent="0.3">
      <c r="A4" s="40"/>
      <c r="E4" s="58" t="s">
        <v>39</v>
      </c>
      <c r="F4" s="57"/>
      <c r="G4" s="132">
        <v>20</v>
      </c>
      <c r="H4" s="57" t="s">
        <v>36</v>
      </c>
      <c r="I4" s="72" t="s">
        <v>45</v>
      </c>
      <c r="J4" s="82"/>
      <c r="K4" s="57"/>
      <c r="L4" s="132">
        <v>5</v>
      </c>
      <c r="M4" s="57" t="s">
        <v>36</v>
      </c>
    </row>
    <row r="5" spans="1:41" x14ac:dyDescent="0.3">
      <c r="D5" s="40"/>
    </row>
    <row r="6" spans="1:41" x14ac:dyDescent="0.3">
      <c r="B6" s="41" t="s">
        <v>37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85</v>
      </c>
      <c r="F8" s="42">
        <f>'Portfolio$'!E6/10^6</f>
        <v>142.26</v>
      </c>
      <c r="G8" s="42">
        <f>IF(G7-$F$7+1&gt;$G$4,0,'Portfolio$'!F6/10^6)</f>
        <v>148.82220000000001</v>
      </c>
      <c r="H8" s="42">
        <f>IF(H7-$F$7+1&gt;$G$4,0,'Portfolio$'!G6/10^6)</f>
        <v>155.701494</v>
      </c>
      <c r="I8" s="42">
        <f>IF(I7-$F$7+1&gt;$G$4,0,'Portfolio$'!H6/10^6)</f>
        <v>162.91351700000001</v>
      </c>
      <c r="J8" s="42">
        <f>IF(J7-$F$7+1&gt;$G$4,0,'Portfolio$'!I6/10^6)</f>
        <v>170.47468000000001</v>
      </c>
      <c r="K8" s="42">
        <f>IF(K7-$F$7+1&gt;$G$4,0,J8*1.02)</f>
        <v>173.8841736</v>
      </c>
      <c r="L8" s="42">
        <f t="shared" ref="L8:Y8" si="1">IF(L7-$F$7+1&gt;$G$4,0,K8*1.02)</f>
        <v>177.36185707199999</v>
      </c>
      <c r="M8" s="42">
        <f t="shared" si="1"/>
        <v>180.90909421344</v>
      </c>
      <c r="N8" s="42">
        <f t="shared" si="1"/>
        <v>184.52727609770881</v>
      </c>
      <c r="O8" s="42">
        <f t="shared" si="1"/>
        <v>188.217821619663</v>
      </c>
      <c r="P8" s="42">
        <f t="shared" si="1"/>
        <v>191.98217805205627</v>
      </c>
      <c r="Q8" s="42">
        <f t="shared" si="1"/>
        <v>195.8218216130974</v>
      </c>
      <c r="R8" s="42">
        <f t="shared" si="1"/>
        <v>199.73825804535934</v>
      </c>
      <c r="S8" s="42">
        <f t="shared" si="1"/>
        <v>203.73302320626652</v>
      </c>
      <c r="T8" s="42">
        <f t="shared" si="1"/>
        <v>207.80768367039187</v>
      </c>
      <c r="U8" s="42">
        <f t="shared" si="1"/>
        <v>211.9638373437997</v>
      </c>
      <c r="V8" s="42">
        <f t="shared" si="1"/>
        <v>216.20311409067568</v>
      </c>
      <c r="W8" s="42">
        <f t="shared" si="1"/>
        <v>220.52717637248921</v>
      </c>
      <c r="X8" s="42">
        <f t="shared" si="1"/>
        <v>224.937719899939</v>
      </c>
      <c r="Y8" s="42">
        <f t="shared" si="1"/>
        <v>229.43647429793779</v>
      </c>
    </row>
    <row r="9" spans="1:41" s="3" customFormat="1" ht="21" x14ac:dyDescent="0.25">
      <c r="B9" s="62"/>
      <c r="C9" s="60" t="s">
        <v>38</v>
      </c>
      <c r="F9" s="38" t="s">
        <v>20</v>
      </c>
      <c r="G9" s="39" t="s">
        <v>121</v>
      </c>
      <c r="H9" s="39" t="s">
        <v>80</v>
      </c>
      <c r="I9" s="63"/>
      <c r="J9" s="39" t="s">
        <v>122</v>
      </c>
      <c r="K9" s="39" t="s">
        <v>80</v>
      </c>
    </row>
    <row r="10" spans="1:41" x14ac:dyDescent="0.3">
      <c r="D10" s="34" t="s">
        <v>18</v>
      </c>
      <c r="F10" s="135">
        <v>0.64</v>
      </c>
      <c r="G10" s="136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37">
        <v>0.36</v>
      </c>
      <c r="G11" s="138">
        <v>0.09</v>
      </c>
      <c r="H11" s="46">
        <f t="shared" ref="H11" si="2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74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41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42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86</v>
      </c>
      <c r="E15" s="134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87</v>
      </c>
      <c r="E16" s="140">
        <f>L4</f>
        <v>5</v>
      </c>
      <c r="F16" s="47" t="s">
        <v>36</v>
      </c>
      <c r="G16" s="44"/>
      <c r="H16" s="44"/>
      <c r="I16" s="35"/>
      <c r="J16" s="35"/>
    </row>
    <row r="17" spans="2:41" x14ac:dyDescent="0.3">
      <c r="B17" s="41" t="s">
        <v>88</v>
      </c>
      <c r="E17" s="35"/>
    </row>
    <row r="18" spans="2:41" x14ac:dyDescent="0.3">
      <c r="E18" s="61" t="s">
        <v>81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77</v>
      </c>
      <c r="E19" s="48">
        <f>NPV($E$15,F19:AO19)*(1+$E$15)</f>
        <v>0</v>
      </c>
      <c r="F19" s="53">
        <f t="shared" ref="F19:Y19" si="4">IF($G$3="Expense",F8,0)</f>
        <v>0</v>
      </c>
      <c r="G19" s="53">
        <f t="shared" si="4"/>
        <v>0</v>
      </c>
      <c r="H19" s="53">
        <f t="shared" si="4"/>
        <v>0</v>
      </c>
      <c r="I19" s="53">
        <f t="shared" si="4"/>
        <v>0</v>
      </c>
      <c r="J19" s="53">
        <f t="shared" si="4"/>
        <v>0</v>
      </c>
      <c r="K19" s="53">
        <f t="shared" si="4"/>
        <v>0</v>
      </c>
      <c r="L19" s="53">
        <f t="shared" si="4"/>
        <v>0</v>
      </c>
      <c r="M19" s="53">
        <f t="shared" si="4"/>
        <v>0</v>
      </c>
      <c r="N19" s="53">
        <f t="shared" si="4"/>
        <v>0</v>
      </c>
      <c r="O19" s="53">
        <f t="shared" si="4"/>
        <v>0</v>
      </c>
      <c r="P19" s="53">
        <f t="shared" si="4"/>
        <v>0</v>
      </c>
      <c r="Q19" s="53">
        <f t="shared" si="4"/>
        <v>0</v>
      </c>
      <c r="R19" s="53">
        <f t="shared" si="4"/>
        <v>0</v>
      </c>
      <c r="S19" s="53">
        <f t="shared" si="4"/>
        <v>0</v>
      </c>
      <c r="T19" s="53">
        <f t="shared" si="4"/>
        <v>0</v>
      </c>
      <c r="U19" s="53">
        <f t="shared" si="4"/>
        <v>0</v>
      </c>
      <c r="V19" s="53">
        <f t="shared" si="4"/>
        <v>0</v>
      </c>
      <c r="W19" s="53">
        <f t="shared" si="4"/>
        <v>0</v>
      </c>
      <c r="X19" s="53">
        <f t="shared" si="4"/>
        <v>0</v>
      </c>
      <c r="Y19" s="53">
        <f t="shared" si="4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78</v>
      </c>
    </row>
    <row r="21" spans="2:41" x14ac:dyDescent="0.3">
      <c r="D21" s="34" t="s">
        <v>79</v>
      </c>
      <c r="E21" s="48">
        <f>NPV($E$15,F21:AO21)*(1+$E$15)</f>
        <v>2044.1909321857256</v>
      </c>
      <c r="F21" s="49">
        <f t="shared" ref="F21:Y21" si="5">F8-F19</f>
        <v>142.26</v>
      </c>
      <c r="G21" s="49">
        <f t="shared" si="5"/>
        <v>148.82220000000001</v>
      </c>
      <c r="H21" s="49">
        <f t="shared" si="5"/>
        <v>155.701494</v>
      </c>
      <c r="I21" s="49">
        <f t="shared" si="5"/>
        <v>162.91351700000001</v>
      </c>
      <c r="J21" s="49">
        <f t="shared" si="5"/>
        <v>170.47468000000001</v>
      </c>
      <c r="K21" s="49">
        <f t="shared" si="5"/>
        <v>173.8841736</v>
      </c>
      <c r="L21" s="49">
        <f t="shared" si="5"/>
        <v>177.36185707199999</v>
      </c>
      <c r="M21" s="49">
        <f t="shared" si="5"/>
        <v>180.90909421344</v>
      </c>
      <c r="N21" s="49">
        <f t="shared" si="5"/>
        <v>184.52727609770881</v>
      </c>
      <c r="O21" s="49">
        <f t="shared" si="5"/>
        <v>188.217821619663</v>
      </c>
      <c r="P21" s="49">
        <f t="shared" si="5"/>
        <v>191.98217805205627</v>
      </c>
      <c r="Q21" s="49">
        <f t="shared" si="5"/>
        <v>195.8218216130974</v>
      </c>
      <c r="R21" s="49">
        <f t="shared" si="5"/>
        <v>199.73825804535934</v>
      </c>
      <c r="S21" s="49">
        <f t="shared" si="5"/>
        <v>203.73302320626652</v>
      </c>
      <c r="T21" s="49">
        <f t="shared" si="5"/>
        <v>207.80768367039187</v>
      </c>
      <c r="U21" s="49">
        <f t="shared" si="5"/>
        <v>211.9638373437997</v>
      </c>
      <c r="V21" s="49">
        <f t="shared" si="5"/>
        <v>216.20311409067568</v>
      </c>
      <c r="W21" s="49">
        <f t="shared" si="5"/>
        <v>220.52717637248921</v>
      </c>
      <c r="X21" s="49">
        <f t="shared" si="5"/>
        <v>224.937719899939</v>
      </c>
      <c r="Y21" s="49">
        <f t="shared" si="5"/>
        <v>229.43647429793779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109</v>
      </c>
      <c r="E22" s="48"/>
      <c r="F22" s="49">
        <f t="shared" ref="F22:AO22" si="6">E22+F21-F44</f>
        <v>142.26</v>
      </c>
      <c r="G22" s="49">
        <f t="shared" si="6"/>
        <v>262.6302</v>
      </c>
      <c r="H22" s="49">
        <f t="shared" si="6"/>
        <v>360.11525399999999</v>
      </c>
      <c r="I22" s="49">
        <f t="shared" si="6"/>
        <v>433.67203219999999</v>
      </c>
      <c r="J22" s="49">
        <f t="shared" si="6"/>
        <v>482.20726999999999</v>
      </c>
      <c r="K22" s="49">
        <f t="shared" si="6"/>
        <v>500.05706540000006</v>
      </c>
      <c r="L22" s="49">
        <f t="shared" si="6"/>
        <v>515.05970955200007</v>
      </c>
      <c r="M22" s="49">
        <f t="shared" si="6"/>
        <v>527.90165943104012</v>
      </c>
      <c r="N22" s="49">
        <f t="shared" si="6"/>
        <v>539.32027115166102</v>
      </c>
      <c r="O22" s="49">
        <f t="shared" si="6"/>
        <v>550.10667657469435</v>
      </c>
      <c r="P22" s="49">
        <f t="shared" si="6"/>
        <v>561.10881010618823</v>
      </c>
      <c r="Q22" s="49">
        <f t="shared" si="6"/>
        <v>572.33098630831205</v>
      </c>
      <c r="R22" s="49">
        <f t="shared" si="6"/>
        <v>583.77760603447825</v>
      </c>
      <c r="S22" s="49">
        <f t="shared" si="6"/>
        <v>595.45315815516778</v>
      </c>
      <c r="T22" s="49">
        <f t="shared" si="6"/>
        <v>607.36222131827117</v>
      </c>
      <c r="U22" s="49">
        <f t="shared" si="6"/>
        <v>619.5094657446366</v>
      </c>
      <c r="V22" s="49">
        <f t="shared" si="6"/>
        <v>631.89965505952932</v>
      </c>
      <c r="W22" s="49">
        <f t="shared" si="6"/>
        <v>644.53764816071987</v>
      </c>
      <c r="X22" s="49">
        <f t="shared" si="6"/>
        <v>657.42840112393424</v>
      </c>
      <c r="Y22" s="49">
        <f t="shared" si="6"/>
        <v>670.57696914641292</v>
      </c>
      <c r="Z22" s="49">
        <f t="shared" si="6"/>
        <v>449.96330474544465</v>
      </c>
      <c r="AA22" s="49">
        <f t="shared" si="6"/>
        <v>271.7424078132363</v>
      </c>
      <c r="AB22" s="49">
        <f t="shared" si="6"/>
        <v>136.76213369916309</v>
      </c>
      <c r="AC22" s="49">
        <f t="shared" si="6"/>
        <v>45.88729485958774</v>
      </c>
      <c r="AD22" s="49">
        <f t="shared" si="6"/>
        <v>1.8474111129762605E-13</v>
      </c>
      <c r="AE22" s="49">
        <f t="shared" si="6"/>
        <v>1.8474111129762605E-13</v>
      </c>
      <c r="AF22" s="49">
        <f t="shared" si="6"/>
        <v>1.8474111129762605E-13</v>
      </c>
      <c r="AG22" s="49">
        <f t="shared" si="6"/>
        <v>1.8474111129762605E-13</v>
      </c>
      <c r="AH22" s="49">
        <f t="shared" si="6"/>
        <v>1.8474111129762605E-13</v>
      </c>
      <c r="AI22" s="49">
        <f t="shared" si="6"/>
        <v>1.8474111129762605E-13</v>
      </c>
      <c r="AJ22" s="49">
        <f t="shared" si="6"/>
        <v>1.8474111129762605E-13</v>
      </c>
      <c r="AK22" s="49">
        <f t="shared" si="6"/>
        <v>1.8474111129762605E-13</v>
      </c>
      <c r="AL22" s="49">
        <f t="shared" si="6"/>
        <v>1.8474111129762605E-13</v>
      </c>
      <c r="AM22" s="49">
        <f t="shared" si="6"/>
        <v>1.8474111129762605E-13</v>
      </c>
      <c r="AN22" s="49">
        <f t="shared" si="6"/>
        <v>1.8474111129762605E-13</v>
      </c>
      <c r="AO22" s="49">
        <f t="shared" si="6"/>
        <v>1.8474111129762605E-13</v>
      </c>
    </row>
    <row r="23" spans="2:41" x14ac:dyDescent="0.3">
      <c r="C23" s="40" t="s">
        <v>43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>NPV($E$15,F24:AO24)*(1+$E$15)</f>
        <v>124.89424012280338</v>
      </c>
      <c r="F24" s="49"/>
      <c r="G24" s="49">
        <f>IF(G$18-F$18&lt;=$E$16,F$21/$E$16,0)</f>
        <v>28.451999999999998</v>
      </c>
      <c r="H24" s="49">
        <f>IF(H$18-F$18&lt;=$E$16,F$21/$E$16,0)</f>
        <v>28.451999999999998</v>
      </c>
      <c r="I24" s="49">
        <f>IF(I$18-F$18&lt;=$E$16,F$21/$E$16,0)</f>
        <v>28.451999999999998</v>
      </c>
      <c r="J24" s="49">
        <f>IF(J$18-F$18&lt;=$E$16,F$21/$E$16,0)</f>
        <v>28.451999999999998</v>
      </c>
      <c r="K24" s="49">
        <f>IF(K$18-F$18&lt;=$E$16,F$21/$E$16,0)</f>
        <v>28.451999999999998</v>
      </c>
      <c r="L24" s="49">
        <f>IF(L$18-F$18&lt;=$E$16,F$21/$E$16,0)</f>
        <v>0</v>
      </c>
      <c r="M24" s="49">
        <f>IF(M$18-F$18&lt;=$E$16,F$21/$E$16,0)</f>
        <v>0</v>
      </c>
      <c r="N24" s="49">
        <f>IF(N$18-F$18&lt;=$E$16,F$21/$E$16,0)</f>
        <v>0</v>
      </c>
      <c r="O24" s="49">
        <f>IF(O$18-F$18&lt;=$E$16,F$21/$E$16,0)</f>
        <v>0</v>
      </c>
      <c r="P24" s="49">
        <f>IF(P$18-F$18&lt;=$E$16,F$21/$E$16,0)</f>
        <v>0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ref="E25:E44" si="7">NPV($E$15,F25:AO25)*(1+$E$15)</f>
        <v>130.65538860118005</v>
      </c>
      <c r="F25" s="49"/>
      <c r="G25" s="49"/>
      <c r="H25" s="49">
        <f>IF(H$18-G$18&lt;=$E$16,G$21/$E$16,0)</f>
        <v>29.76444</v>
      </c>
      <c r="I25" s="49">
        <f>IF(I$18-G$18&lt;=$E$16,G$21/$E$16,0)</f>
        <v>29.76444</v>
      </c>
      <c r="J25" s="49">
        <f>IF(J$18-G$18&lt;=$E$16,G$21/$E$16,0)</f>
        <v>29.76444</v>
      </c>
      <c r="K25" s="49">
        <f>IF(K$18-G$18&lt;=$E$16,G$21/$E$16,0)</f>
        <v>29.76444</v>
      </c>
      <c r="L25" s="49">
        <f>IF(L$18-G$18&lt;=$E$16,G$21/$E$16,0)</f>
        <v>29.76444</v>
      </c>
      <c r="M25" s="49">
        <f>IF(M$18-G$18&lt;=$E$16,G$21/$E$16,0)</f>
        <v>0</v>
      </c>
      <c r="N25" s="49">
        <f>IF(N$18-G$18&lt;=$E$16,G$21/$E$16,0)</f>
        <v>0</v>
      </c>
      <c r="O25" s="49">
        <f>IF(O$18-G$18&lt;=$E$16,G$21/$E$16,0)</f>
        <v>0</v>
      </c>
      <c r="P25" s="49">
        <f>IF(P$18-G$18&lt;=$E$16,G$21/$E$16,0)</f>
        <v>0</v>
      </c>
      <c r="Q25" s="49">
        <f>IF(Q$18-G$18&lt;=$E$16,G$21/$E$16,0)</f>
        <v>0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7"/>
        <v>136.69492323292022</v>
      </c>
      <c r="F26" s="49"/>
      <c r="G26" s="49"/>
      <c r="H26" s="49"/>
      <c r="I26" s="49">
        <f>IF(I$18-H$18&lt;=$E$16,H$21/$E$16,0)</f>
        <v>31.1402988</v>
      </c>
      <c r="J26" s="49">
        <f>IF(J$18-H$18&lt;=$E$16,H$21/$E$16,0)</f>
        <v>31.1402988</v>
      </c>
      <c r="K26" s="49">
        <f>IF(K$18-H$18&lt;=$E$16,H$21/$E$16,0)</f>
        <v>31.1402988</v>
      </c>
      <c r="L26" s="49">
        <f>IF(L$18-H$18&lt;=$E$16,H$21/$E$16,0)</f>
        <v>31.1402988</v>
      </c>
      <c r="M26" s="49">
        <f>IF(M$18-H$18&lt;=$E$16,H$21/$E$16,0)</f>
        <v>31.1402988</v>
      </c>
      <c r="N26" s="49">
        <f>IF(N$18-H$18&lt;=$E$16,H$21/$E$16,0)</f>
        <v>0</v>
      </c>
      <c r="O26" s="49">
        <f>IF(O$18-H$18&lt;=$E$16,H$21/$E$16,0)</f>
        <v>0</v>
      </c>
      <c r="P26" s="49">
        <f>IF(P$18-H$18&lt;=$E$16,H$21/$E$16,0)</f>
        <v>0</v>
      </c>
      <c r="Q26" s="49">
        <f>IF(Q$18-H$18&lt;=$E$16,H$21/$E$16,0)</f>
        <v>0</v>
      </c>
      <c r="R26" s="49">
        <f>IF(R$18-H$18&lt;=$E$16,H$21/$E$16,0)</f>
        <v>0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7"/>
        <v>143.0265704445973</v>
      </c>
      <c r="F27" s="49"/>
      <c r="G27" s="49"/>
      <c r="H27" s="49"/>
      <c r="I27" s="49"/>
      <c r="J27" s="49">
        <f>IF(J$18-I$18&lt;=$E$16,I$21/$E$16,0)</f>
        <v>32.5827034</v>
      </c>
      <c r="K27" s="49">
        <f>IF(K$18-I$18&lt;=$E$16,I$21/$E$16,0)</f>
        <v>32.5827034</v>
      </c>
      <c r="L27" s="49">
        <f>IF(L$18-I$18&lt;=$E$16,I$21/$E$16,0)</f>
        <v>32.5827034</v>
      </c>
      <c r="M27" s="49">
        <f>IF(M$18-I$18&lt;=$E$16,I$21/$E$16,0)</f>
        <v>32.5827034</v>
      </c>
      <c r="N27" s="49">
        <f>IF(N$18-I$18&lt;=$E$16,I$21/$E$16,0)</f>
        <v>32.5827034</v>
      </c>
      <c r="O27" s="49">
        <f>IF(O$18-I$18&lt;=$E$16,I$21/$E$16,0)</f>
        <v>0</v>
      </c>
      <c r="P27" s="49">
        <f>IF(P$18-I$18&lt;=$E$16,I$21/$E$16,0)</f>
        <v>0</v>
      </c>
      <c r="Q27" s="49">
        <f>IF(Q$18-I$18&lt;=$E$16,I$21/$E$16,0)</f>
        <v>0</v>
      </c>
      <c r="R27" s="49">
        <f>IF(R$18-I$18&lt;=$E$16,I$21/$E$16,0)</f>
        <v>0</v>
      </c>
      <c r="S27" s="49">
        <f>IF(S$18-I$18&lt;=$E$16,I$21/$E$16,0)</f>
        <v>0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7"/>
        <v>149.66473793601907</v>
      </c>
      <c r="F28" s="53"/>
      <c r="G28" s="53"/>
      <c r="H28" s="53"/>
      <c r="I28" s="53"/>
      <c r="J28" s="53"/>
      <c r="K28" s="49">
        <f>IF(K$18-J$18&lt;=$E$16,J$21/$E$16,0)</f>
        <v>34.094936000000004</v>
      </c>
      <c r="L28" s="49">
        <f>IF(L$18-J$18&lt;=$E$16,J$21/$E$16,0)</f>
        <v>34.094936000000004</v>
      </c>
      <c r="M28" s="49">
        <f>IF(M$18-J$18&lt;=$E$16,J$21/$E$16,0)</f>
        <v>34.094936000000004</v>
      </c>
      <c r="N28" s="49">
        <f>IF(N$18-J$18&lt;=$E$16,J$21/$E$16,0)</f>
        <v>34.094936000000004</v>
      </c>
      <c r="O28" s="49">
        <f>IF(O$18-J$18&lt;=$E$16,J$21/$E$16,0)</f>
        <v>34.094936000000004</v>
      </c>
      <c r="P28" s="49">
        <f>IF(P$18-J$18&lt;=$E$16,J$21/$E$16,0)</f>
        <v>0</v>
      </c>
      <c r="Q28" s="49">
        <f>IF(Q$18-J$18&lt;=$E$16,J$21/$E$16,0)</f>
        <v>0</v>
      </c>
      <c r="R28" s="49">
        <f>IF(R$18-J$18&lt;=$E$16,J$21/$E$16,0)</f>
        <v>0</v>
      </c>
      <c r="S28" s="49">
        <f>IF(S$18-J$18&lt;=$E$16,J$21/$E$16,0)</f>
        <v>0</v>
      </c>
      <c r="T28" s="49">
        <f>IF(T$18-J$18&lt;=$E$16,J$21/$E$16,0)</f>
        <v>0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21</v>
      </c>
      <c r="E29" s="52">
        <f t="shared" si="7"/>
        <v>152.6580326947394</v>
      </c>
      <c r="F29" s="53"/>
      <c r="G29" s="53"/>
      <c r="H29" s="53"/>
      <c r="I29" s="53"/>
      <c r="J29" s="53"/>
      <c r="K29" s="42"/>
      <c r="L29" s="49">
        <f>IF(L$18-K$18&lt;=$E$16,K$21/$E$16,0)</f>
        <v>34.776834719999997</v>
      </c>
      <c r="M29" s="49">
        <f>IF(M$18-K$18&lt;=$E$16,K$21/$E$16,0)</f>
        <v>34.776834719999997</v>
      </c>
      <c r="N29" s="49">
        <f>IF(N$18-K$18&lt;=$E$16,K$21/$E$16,0)</f>
        <v>34.776834719999997</v>
      </c>
      <c r="O29" s="49">
        <f>IF(O$18-K$18&lt;=$E$16,K$21/$E$16,0)</f>
        <v>34.776834719999997</v>
      </c>
      <c r="P29" s="49">
        <f>IF(P$18-K$18&lt;=$E$16,K$21/$E$16,0)</f>
        <v>34.776834719999997</v>
      </c>
      <c r="Q29" s="49">
        <f>IF(Q$18-K$18&lt;=$E$16,K$21/$E$16,0)</f>
        <v>0</v>
      </c>
      <c r="R29" s="49">
        <f>IF(R$18-K$18&lt;=$E$16,K$21/$E$16,0)</f>
        <v>0</v>
      </c>
      <c r="S29" s="49">
        <f>IF(S$18-K$18&lt;=$E$16,K$21/$E$16,0)</f>
        <v>0</v>
      </c>
      <c r="T29" s="49">
        <f>IF(T$18-K$18&lt;=$E$16,K$21/$E$16,0)</f>
        <v>0</v>
      </c>
      <c r="U29" s="49">
        <f>IF(U$18-K$18&lt;=$E$16,K$21/$E$16,0)</f>
        <v>0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22</v>
      </c>
      <c r="E30" s="52">
        <f t="shared" si="7"/>
        <v>155.71119334863423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35.472371414400001</v>
      </c>
      <c r="N30" s="49">
        <f>IF(N$18-L$18&lt;=$E$16,L$21/$E$16,0)</f>
        <v>35.472371414400001</v>
      </c>
      <c r="O30" s="49">
        <f>IF(O$18-L$18&lt;=$E$16,L$21/$E$16,0)</f>
        <v>35.472371414400001</v>
      </c>
      <c r="P30" s="49">
        <f>IF(P$18-L$18&lt;=$E$16,L$21/$E$16,0)</f>
        <v>35.472371414400001</v>
      </c>
      <c r="Q30" s="49">
        <f>IF(Q$18-L$18&lt;=$E$16,L$21/$E$16,0)</f>
        <v>35.472371414400001</v>
      </c>
      <c r="R30" s="49">
        <f>IF(R$18-L$18&lt;=$E$16,L$21/$E$16,0)</f>
        <v>0</v>
      </c>
      <c r="S30" s="49">
        <f>IF(S$18-L$18&lt;=$E$16,L$21/$E$16,0)</f>
        <v>0</v>
      </c>
      <c r="T30" s="49">
        <f>IF(T$18-L$18&lt;=$E$16,L$21/$E$16,0)</f>
        <v>0</v>
      </c>
      <c r="U30" s="49">
        <f>IF(U$18-L$18&lt;=$E$16,L$21/$E$16,0)</f>
        <v>0</v>
      </c>
      <c r="V30" s="49">
        <f>IF(V$18-L$18&lt;=$E$16,L$21/$E$16,0)</f>
        <v>0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23</v>
      </c>
      <c r="E31" s="52">
        <f t="shared" si="7"/>
        <v>158.8254172156069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36.181818842688003</v>
      </c>
      <c r="O31" s="49">
        <f>IF(O$18-M$18&lt;=$E$16,M$21/$E$16,0)</f>
        <v>36.181818842688003</v>
      </c>
      <c r="P31" s="49">
        <f>IF(P$18-M$18&lt;=$E$16,M$21/$E$16,0)</f>
        <v>36.181818842688003</v>
      </c>
      <c r="Q31" s="49">
        <f>IF(Q$18-M$18&lt;=$E$16,M$21/$E$16,0)</f>
        <v>36.181818842688003</v>
      </c>
      <c r="R31" s="49">
        <f>IF(R$18-M$18&lt;=$E$16,M$21/$E$16,0)</f>
        <v>36.181818842688003</v>
      </c>
      <c r="S31" s="49">
        <f>IF(S$18-M$18&lt;=$E$16,M$21/$E$16,0)</f>
        <v>0</v>
      </c>
      <c r="T31" s="49">
        <f>IF(T$18-M$18&lt;=$E$16,M$21/$E$16,0)</f>
        <v>0</v>
      </c>
      <c r="U31" s="49">
        <f>IF(U$18-M$18&lt;=$E$16,M$21/$E$16,0)</f>
        <v>0</v>
      </c>
      <c r="V31" s="49">
        <f>IF(V$18-M$18&lt;=$E$16,M$21/$E$16,0)</f>
        <v>0</v>
      </c>
      <c r="W31" s="49">
        <f>IF(W$18-M$18&lt;=$E$16,M$21/$E$16,0)</f>
        <v>0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24</v>
      </c>
      <c r="E32" s="52">
        <f t="shared" si="7"/>
        <v>162.00192555991904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36.905455219541764</v>
      </c>
      <c r="P32" s="49">
        <f>IF(P$18-N$18&lt;=$E$16,N$21/$E$16,0)</f>
        <v>36.905455219541764</v>
      </c>
      <c r="Q32" s="49">
        <f>IF(Q$18-N$18&lt;=$E$16,N$21/$E$16,0)</f>
        <v>36.905455219541764</v>
      </c>
      <c r="R32" s="49">
        <f>IF(R$18-N$18&lt;=$E$16,N$21/$E$16,0)</f>
        <v>36.905455219541764</v>
      </c>
      <c r="S32" s="49">
        <f>IF(S$18-N$18&lt;=$E$16,N$21/$E$16,0)</f>
        <v>36.905455219541764</v>
      </c>
      <c r="T32" s="49">
        <f>IF(T$18-N$18&lt;=$E$16,N$21/$E$16,0)</f>
        <v>0</v>
      </c>
      <c r="U32" s="49">
        <f>IF(U$18-N$18&lt;=$E$16,N$21/$E$16,0)</f>
        <v>0</v>
      </c>
      <c r="V32" s="49">
        <f>IF(V$18-N$18&lt;=$E$16,N$21/$E$16,0)</f>
        <v>0</v>
      </c>
      <c r="W32" s="49">
        <f>IF(W$18-N$18&lt;=$E$16,N$21/$E$16,0)</f>
        <v>0</v>
      </c>
      <c r="X32" s="49">
        <f>IF(X$18-N$18&lt;=$E$16,N$21/$E$16,0)</f>
        <v>0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2:41" x14ac:dyDescent="0.3">
      <c r="D33" s="51" t="s">
        <v>25</v>
      </c>
      <c r="E33" s="52">
        <f t="shared" si="7"/>
        <v>165.24196407111742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37.643564323932601</v>
      </c>
      <c r="Q33" s="49">
        <f>IF(Q$18-O$18&lt;=$E$16,O$21/$E$16,0)</f>
        <v>37.643564323932601</v>
      </c>
      <c r="R33" s="49">
        <f>IF(R$18-O$18&lt;=$E$16,O$21/$E$16,0)</f>
        <v>37.643564323932601</v>
      </c>
      <c r="S33" s="49">
        <f>IF(S$18-O$18&lt;=$E$16,O$21/$E$16,0)</f>
        <v>37.643564323932601</v>
      </c>
      <c r="T33" s="49">
        <f>IF(T$18-O$18&lt;=$E$16,O$21/$E$16,0)</f>
        <v>37.643564323932601</v>
      </c>
      <c r="U33" s="49">
        <f>IF(U$18-O$18&lt;=$E$16,O$21/$E$16,0)</f>
        <v>0</v>
      </c>
      <c r="V33" s="49">
        <f>IF(V$18-O$18&lt;=$E$16,O$21/$E$16,0)</f>
        <v>0</v>
      </c>
      <c r="W33" s="49">
        <f>IF(W$18-O$18&lt;=$E$16,O$21/$E$16,0)</f>
        <v>0</v>
      </c>
      <c r="X33" s="49">
        <f>IF(X$18-O$18&lt;=$E$16,O$21/$E$16,0)</f>
        <v>0</v>
      </c>
      <c r="Y33" s="49">
        <f>IF(Y$18-O$18&lt;=$E$16,O$21/$E$16,0)</f>
        <v>0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2:41" x14ac:dyDescent="0.3">
      <c r="D34" s="51" t="s">
        <v>26</v>
      </c>
      <c r="E34" s="52">
        <f t="shared" si="7"/>
        <v>168.5468033525398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38.396435610411253</v>
      </c>
      <c r="R34" s="49">
        <f>IF(R$18-P$18&lt;=$E$16,P$21/$E$16,0)</f>
        <v>38.396435610411253</v>
      </c>
      <c r="S34" s="49">
        <f>IF(S$18-P$18&lt;=$E$16,P$21/$E$16,0)</f>
        <v>38.396435610411253</v>
      </c>
      <c r="T34" s="49">
        <f>IF(T$18-P$18&lt;=$E$16,P$21/$E$16,0)</f>
        <v>38.396435610411253</v>
      </c>
      <c r="U34" s="49">
        <f>IF(U$18-P$18&lt;=$E$16,P$21/$E$16,0)</f>
        <v>38.396435610411253</v>
      </c>
      <c r="V34" s="49">
        <f>IF(V$18-P$18&lt;=$E$16,P$21/$E$16,0)</f>
        <v>0</v>
      </c>
      <c r="W34" s="49">
        <f>IF(W$18-P$18&lt;=$E$16,P$21/$E$16,0)</f>
        <v>0</v>
      </c>
      <c r="X34" s="49">
        <f>IF(X$18-P$18&lt;=$E$16,P$21/$E$16,0)</f>
        <v>0</v>
      </c>
      <c r="Y34" s="49">
        <f>IF(Y$18-P$18&lt;=$E$16,P$21/$E$16,0)</f>
        <v>0</v>
      </c>
      <c r="Z34" s="49">
        <f>IF(Z$18-P$18&lt;=$E$16,P$21/$E$16,0)</f>
        <v>0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2:41" x14ac:dyDescent="0.3">
      <c r="D35" s="51" t="s">
        <v>27</v>
      </c>
      <c r="E35" s="52">
        <f t="shared" si="7"/>
        <v>171.91773941959059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39.164364322619477</v>
      </c>
      <c r="S35" s="49">
        <f>IF(S$18-Q$18&lt;=$E$16,Q$21/$E$16,0)</f>
        <v>39.164364322619477</v>
      </c>
      <c r="T35" s="49">
        <f>IF(T$18-Q$18&lt;=$E$16,Q$21/$E$16,0)</f>
        <v>39.164364322619477</v>
      </c>
      <c r="U35" s="49">
        <f>IF(U$18-Q$18&lt;=$E$16,Q$21/$E$16,0)</f>
        <v>39.164364322619477</v>
      </c>
      <c r="V35" s="49">
        <f>IF(V$18-Q$18&lt;=$E$16,Q$21/$E$16,0)</f>
        <v>39.164364322619477</v>
      </c>
      <c r="W35" s="49">
        <f>IF(W$18-Q$18&lt;=$E$16,Q$21/$E$16,0)</f>
        <v>0</v>
      </c>
      <c r="X35" s="49">
        <f>IF(X$18-Q$18&lt;=$E$16,Q$21/$E$16,0)</f>
        <v>0</v>
      </c>
      <c r="Y35" s="49">
        <f>IF(Y$18-Q$18&lt;=$E$16,Q$21/$E$16,0)</f>
        <v>0</v>
      </c>
      <c r="Z35" s="49">
        <f>IF(Z$18-Q$18&lt;=$E$16,Q$21/$E$16,0)</f>
        <v>0</v>
      </c>
      <c r="AA35" s="49">
        <f>IF(AA$18-Q$18&lt;=$E$16,Q$21/$E$16,0)</f>
        <v>0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2:41" x14ac:dyDescent="0.3">
      <c r="D36" s="51" t="s">
        <v>28</v>
      </c>
      <c r="E36" s="52">
        <f t="shared" si="7"/>
        <v>175.35609420798241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39.947651609071869</v>
      </c>
      <c r="T36" s="49">
        <f>IF(T$18-R$18&lt;=$E$16,R$21/$E$16,0)</f>
        <v>39.947651609071869</v>
      </c>
      <c r="U36" s="49">
        <f>IF(U$18-R$18&lt;=$E$16,R$21/$E$16,0)</f>
        <v>39.947651609071869</v>
      </c>
      <c r="V36" s="49">
        <f>IF(V$18-R$18&lt;=$E$16,R$21/$E$16,0)</f>
        <v>39.947651609071869</v>
      </c>
      <c r="W36" s="49">
        <f>IF(W$18-R$18&lt;=$E$16,R$21/$E$16,0)</f>
        <v>39.947651609071869</v>
      </c>
      <c r="X36" s="49">
        <f>IF(X$18-R$18&lt;=$E$16,R$21/$E$16,0)</f>
        <v>0</v>
      </c>
      <c r="Y36" s="49">
        <f>IF(Y$18-R$18&lt;=$E$16,R$21/$E$16,0)</f>
        <v>0</v>
      </c>
      <c r="Z36" s="49">
        <f>IF(Z$18-R$18&lt;=$E$16,R$21/$E$16,0)</f>
        <v>0</v>
      </c>
      <c r="AA36" s="49">
        <f>IF(AA$18-R$18&lt;=$E$16,R$21/$E$16,0)</f>
        <v>0</v>
      </c>
      <c r="AB36" s="49">
        <f>IF(AB$18-R$18&lt;=$E$16,R$21/$E$16,0)</f>
        <v>0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2:41" x14ac:dyDescent="0.3">
      <c r="D37" s="51" t="s">
        <v>29</v>
      </c>
      <c r="E37" s="52">
        <f t="shared" si="7"/>
        <v>178.86321609214204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40.746604641253306</v>
      </c>
      <c r="U37" s="49">
        <f>IF(U$18-S$18&lt;=$E$16,S$21/$E$16,0)</f>
        <v>40.746604641253306</v>
      </c>
      <c r="V37" s="49">
        <f>IF(V$18-S$18&lt;=$E$16,S$21/$E$16,0)</f>
        <v>40.746604641253306</v>
      </c>
      <c r="W37" s="49">
        <f>IF(W$18-S$18&lt;=$E$16,S$21/$E$16,0)</f>
        <v>40.746604641253306</v>
      </c>
      <c r="X37" s="49">
        <f>IF(X$18-S$18&lt;=$E$16,S$21/$E$16,0)</f>
        <v>40.746604641253306</v>
      </c>
      <c r="Y37" s="49">
        <f>IF(Y$18-S$18&lt;=$E$16,S$21/$E$16,0)</f>
        <v>0</v>
      </c>
      <c r="Z37" s="49">
        <f>IF(Z$18-S$18&lt;=$E$16,S$21/$E$16,0)</f>
        <v>0</v>
      </c>
      <c r="AA37" s="49">
        <f>IF(AA$18-S$18&lt;=$E$16,S$21/$E$16,0)</f>
        <v>0</v>
      </c>
      <c r="AB37" s="49">
        <f>IF(AB$18-S$18&lt;=$E$16,S$21/$E$16,0)</f>
        <v>0</v>
      </c>
      <c r="AC37" s="49">
        <f>IF(AC$18-S$18&lt;=$E$16,S$21/$E$16,0)</f>
        <v>0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2:41" x14ac:dyDescent="0.3">
      <c r="D38" s="51" t="s">
        <v>30</v>
      </c>
      <c r="E38" s="52">
        <f t="shared" si="7"/>
        <v>182.44048041398489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41.561536734078373</v>
      </c>
      <c r="V38" s="49">
        <f>IF(V$18-T$18&lt;=$E$16,T$21/$E$16,0)</f>
        <v>41.561536734078373</v>
      </c>
      <c r="W38" s="49">
        <f>IF(W$18-T$18&lt;=$E$16,T$21/$E$16,0)</f>
        <v>41.561536734078373</v>
      </c>
      <c r="X38" s="49">
        <f>IF(X$18-T$18&lt;=$E$16,T$21/$E$16,0)</f>
        <v>41.561536734078373</v>
      </c>
      <c r="Y38" s="49">
        <f>IF(Y$18-T$18&lt;=$E$16,T$21/$E$16,0)</f>
        <v>41.561536734078373</v>
      </c>
      <c r="Z38" s="49">
        <f>IF(Z$18-T$18&lt;=$E$16,T$21/$E$16,0)</f>
        <v>0</v>
      </c>
      <c r="AA38" s="49">
        <f>IF(AA$18-T$18&lt;=$E$16,T$21/$E$16,0)</f>
        <v>0</v>
      </c>
      <c r="AB38" s="49">
        <f>IF(AB$18-T$18&lt;=$E$16,T$21/$E$16,0)</f>
        <v>0</v>
      </c>
      <c r="AC38" s="49">
        <f>IF(AC$18-T$18&lt;=$E$16,T$21/$E$16,0)</f>
        <v>0</v>
      </c>
      <c r="AD38" s="49">
        <f>IF(AD$18-T$18&lt;=$E$16,T$21/$E$16,0)</f>
        <v>0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2:41" x14ac:dyDescent="0.3">
      <c r="D39" s="51" t="s">
        <v>31</v>
      </c>
      <c r="E39" s="52">
        <f t="shared" si="7"/>
        <v>186.08929002226461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42.392767468759942</v>
      </c>
      <c r="W39" s="49">
        <f>IF(W$18-U$18&lt;=$E$16,U$21/$E$16,0)</f>
        <v>42.392767468759942</v>
      </c>
      <c r="X39" s="49">
        <f>IF(X$18-U$18&lt;=$E$16,U$21/$E$16,0)</f>
        <v>42.392767468759942</v>
      </c>
      <c r="Y39" s="49">
        <f>IF(Y$18-U$18&lt;=$E$16,U$21/$E$16,0)</f>
        <v>42.392767468759942</v>
      </c>
      <c r="Z39" s="49">
        <f>IF(Z$18-U$18&lt;=$E$16,U$21/$E$16,0)</f>
        <v>42.392767468759942</v>
      </c>
      <c r="AA39" s="49">
        <f>IF(AA$18-U$18&lt;=$E$16,U$21/$E$16,0)</f>
        <v>0</v>
      </c>
      <c r="AB39" s="49">
        <f>IF(AB$18-U$18&lt;=$E$16,U$21/$E$16,0)</f>
        <v>0</v>
      </c>
      <c r="AC39" s="49">
        <f>IF(AC$18-U$18&lt;=$E$16,U$21/$E$16,0)</f>
        <v>0</v>
      </c>
      <c r="AD39" s="49">
        <f>IF(AD$18-U$18&lt;=$E$16,U$21/$E$16,0)</f>
        <v>0</v>
      </c>
      <c r="AE39" s="49">
        <f>IF(AE$18-U$18&lt;=$E$16,U$21/$E$16,0)</f>
        <v>0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2:41" x14ac:dyDescent="0.3">
      <c r="D40" s="51" t="s">
        <v>32</v>
      </c>
      <c r="E40" s="52">
        <f t="shared" si="7"/>
        <v>189.81107582270988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43.240622818135137</v>
      </c>
      <c r="X40" s="49">
        <f>IF(X$18-V$18&lt;=$E$16,V$21/$E$16,0)</f>
        <v>43.240622818135137</v>
      </c>
      <c r="Y40" s="49">
        <f>IF(Y$18-V$18&lt;=$E$16,V$21/$E$16,0)</f>
        <v>43.240622818135137</v>
      </c>
      <c r="Z40" s="49">
        <f>IF(Z$18-V$18&lt;=$E$16,V$21/$E$16,0)</f>
        <v>43.240622818135137</v>
      </c>
      <c r="AA40" s="49">
        <f>IF(AA$18-V$18&lt;=$E$16,V$21/$E$16,0)</f>
        <v>43.240622818135137</v>
      </c>
      <c r="AB40" s="49">
        <f>IF(AB$18-V$18&lt;=$E$16,V$21/$E$16,0)</f>
        <v>0</v>
      </c>
      <c r="AC40" s="49">
        <f>IF(AC$18-V$18&lt;=$E$16,V$21/$E$16,0)</f>
        <v>0</v>
      </c>
      <c r="AD40" s="49">
        <f>IF(AD$18-V$18&lt;=$E$16,V$21/$E$16,0)</f>
        <v>0</v>
      </c>
      <c r="AE40" s="49">
        <f>IF(AE$18-V$18&lt;=$E$16,V$21/$E$16,0)</f>
        <v>0</v>
      </c>
      <c r="AF40" s="49">
        <f>IF(AF$18-V$18&lt;=$E$16,V$21/$E$16,0)</f>
        <v>0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2:41" x14ac:dyDescent="0.3">
      <c r="D41" s="51" t="s">
        <v>33</v>
      </c>
      <c r="E41" s="52">
        <f t="shared" si="7"/>
        <v>193.60729733916412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44.105435274497843</v>
      </c>
      <c r="Y41" s="49">
        <f>IF(Y$18-W$18&lt;=$E$16,W$21/$E$16,0)</f>
        <v>44.105435274497843</v>
      </c>
      <c r="Z41" s="49">
        <f>IF(Z$18-W$18&lt;=$E$16,W$21/$E$16,0)</f>
        <v>44.105435274497843</v>
      </c>
      <c r="AA41" s="49">
        <f>IF(AA$18-W$18&lt;=$E$16,W$21/$E$16,0)</f>
        <v>44.105435274497843</v>
      </c>
      <c r="AB41" s="49">
        <f>IF(AB$18-W$18&lt;=$E$16,W$21/$E$16,0)</f>
        <v>44.105435274497843</v>
      </c>
      <c r="AC41" s="49">
        <f>IF(AC$18-W$18&lt;=$E$16,W$21/$E$16,0)</f>
        <v>0</v>
      </c>
      <c r="AD41" s="49">
        <f>IF(AD$18-W$18&lt;=$E$16,W$21/$E$16,0)</f>
        <v>0</v>
      </c>
      <c r="AE41" s="49">
        <f>IF(AE$18-W$18&lt;=$E$16,W$21/$E$16,0)</f>
        <v>0</v>
      </c>
      <c r="AF41" s="49">
        <f>IF(AF$18-W$18&lt;=$E$16,W$21/$E$16,0)</f>
        <v>0</v>
      </c>
      <c r="AG41" s="49">
        <f>IF(AG$18-W$18&lt;=$E$16,W$21/$E$16,0)</f>
        <v>0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2:41" x14ac:dyDescent="0.3">
      <c r="D42" s="51" t="s">
        <v>34</v>
      </c>
      <c r="E42" s="52">
        <f t="shared" si="7"/>
        <v>197.47944328594735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44.987543979987798</v>
      </c>
      <c r="Z42" s="49">
        <f>IF(Z$18-X$18&lt;=$E$16,X$21/$E$16,0)</f>
        <v>44.987543979987798</v>
      </c>
      <c r="AA42" s="49">
        <f>IF(AA$18-X$18&lt;=$E$16,X$21/$E$16,0)</f>
        <v>44.987543979987798</v>
      </c>
      <c r="AB42" s="49">
        <f>IF(AB$18-X$18&lt;=$E$16,X$21/$E$16,0)</f>
        <v>44.987543979987798</v>
      </c>
      <c r="AC42" s="49">
        <f>IF(AC$18-X$18&lt;=$E$16,X$21/$E$16,0)</f>
        <v>44.987543979987798</v>
      </c>
      <c r="AD42" s="49">
        <f>IF(AD$18-X$18&lt;=$E$16,X$21/$E$16,0)</f>
        <v>0</v>
      </c>
      <c r="AE42" s="49">
        <f>IF(AE$18-X$18&lt;=$E$16,X$21/$E$16,0)</f>
        <v>0</v>
      </c>
      <c r="AF42" s="49">
        <f>IF(AF$18-X$18&lt;=$E$16,X$21/$E$16,0)</f>
        <v>0</v>
      </c>
      <c r="AG42" s="49">
        <f>IF(AG$18-X$18&lt;=$E$16,X$21/$E$16,0)</f>
        <v>0</v>
      </c>
      <c r="AH42" s="49">
        <f>IF(AH$18-X$18&lt;=$E$16,X$21/$E$16,0)</f>
        <v>0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2:41" x14ac:dyDescent="0.3">
      <c r="D43" s="45" t="s">
        <v>35</v>
      </c>
      <c r="E43" s="50">
        <f t="shared" si="7"/>
        <v>201.42903215166632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45.887294859587556</v>
      </c>
      <c r="AA43" s="54">
        <f>IF(AA$18-Y$18&lt;=$E$16,Y$21/$E$16,0)</f>
        <v>45.887294859587556</v>
      </c>
      <c r="AB43" s="54">
        <f>IF(AB$18-Y$18&lt;=$E$16,Y$21/$E$16,0)</f>
        <v>45.887294859587556</v>
      </c>
      <c r="AC43" s="54">
        <f>IF(AC$18-Y$18&lt;=$E$16,Y$21/$E$16,0)</f>
        <v>45.887294859587556</v>
      </c>
      <c r="AD43" s="54">
        <f>IF(AD$18-Y$18&lt;=$E$16,Y$21/$E$16,0)</f>
        <v>45.887294859587556</v>
      </c>
      <c r="AE43" s="54">
        <f>IF(AE$18-Y$18&lt;=$E$16,Y$21/$E$16,0)</f>
        <v>0</v>
      </c>
      <c r="AF43" s="54">
        <f>IF(AF$18-Y$18&lt;=$E$16,Y$21/$E$16,0)</f>
        <v>0</v>
      </c>
      <c r="AG43" s="54">
        <f>IF(AG$18-Y$18&lt;=$E$16,Y$21/$E$16,0)</f>
        <v>0</v>
      </c>
      <c r="AH43" s="54">
        <f>IF(AH$18-Y$18&lt;=$E$16,Y$21/$E$16,0)</f>
        <v>0</v>
      </c>
      <c r="AI43" s="54">
        <f>IF(AI$18-Y$18&lt;=$E$16,Y$21/$E$16,0)</f>
        <v>0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2:41" x14ac:dyDescent="0.3">
      <c r="D44" s="34" t="s">
        <v>6</v>
      </c>
      <c r="E44" s="48">
        <f t="shared" si="7"/>
        <v>1677.7472068864909</v>
      </c>
      <c r="F44" s="49">
        <f t="shared" ref="F44:S44" si="8">SUM(F24:F43)</f>
        <v>0</v>
      </c>
      <c r="G44" s="49">
        <f t="shared" si="8"/>
        <v>28.451999999999998</v>
      </c>
      <c r="H44" s="49">
        <f t="shared" si="8"/>
        <v>58.216439999999999</v>
      </c>
      <c r="I44" s="49">
        <f t="shared" si="8"/>
        <v>89.356738800000002</v>
      </c>
      <c r="J44" s="49">
        <f t="shared" si="8"/>
        <v>121.9394422</v>
      </c>
      <c r="K44" s="49">
        <f t="shared" si="8"/>
        <v>156.03437819999999</v>
      </c>
      <c r="L44" s="49">
        <f t="shared" si="8"/>
        <v>162.35921292</v>
      </c>
      <c r="M44" s="49">
        <f t="shared" si="8"/>
        <v>168.06714433439998</v>
      </c>
      <c r="N44" s="49">
        <f t="shared" si="8"/>
        <v>173.10866437708802</v>
      </c>
      <c r="O44" s="49">
        <f t="shared" si="8"/>
        <v>177.43141619662975</v>
      </c>
      <c r="P44" s="49">
        <f t="shared" si="8"/>
        <v>180.98004452056236</v>
      </c>
      <c r="Q44" s="49">
        <f t="shared" si="8"/>
        <v>184.59964541097364</v>
      </c>
      <c r="R44" s="49">
        <f t="shared" si="8"/>
        <v>188.29163831919311</v>
      </c>
      <c r="S44" s="49">
        <f t="shared" si="8"/>
        <v>192.05747108557696</v>
      </c>
      <c r="T44" s="49">
        <f>SUM(T24:T43)</f>
        <v>195.89862050728848</v>
      </c>
      <c r="U44" s="49">
        <f t="shared" ref="U44:AO44" si="9">SUM(U24:U43)</f>
        <v>199.81659291743426</v>
      </c>
      <c r="V44" s="49">
        <f t="shared" si="9"/>
        <v>203.81292477578296</v>
      </c>
      <c r="W44" s="49">
        <f t="shared" si="9"/>
        <v>207.88918327129863</v>
      </c>
      <c r="X44" s="49">
        <f t="shared" si="9"/>
        <v>212.04696693672457</v>
      </c>
      <c r="Y44" s="49">
        <f t="shared" si="9"/>
        <v>216.28790627545911</v>
      </c>
      <c r="Z44" s="49">
        <f t="shared" si="9"/>
        <v>220.61366440096828</v>
      </c>
      <c r="AA44" s="49">
        <f t="shared" si="9"/>
        <v>178.22089693220835</v>
      </c>
      <c r="AB44" s="49">
        <f t="shared" si="9"/>
        <v>134.98027411407321</v>
      </c>
      <c r="AC44" s="49">
        <f t="shared" si="9"/>
        <v>90.874838839575347</v>
      </c>
      <c r="AD44" s="49">
        <f t="shared" si="9"/>
        <v>45.887294859587556</v>
      </c>
      <c r="AE44" s="49">
        <f t="shared" si="9"/>
        <v>0</v>
      </c>
      <c r="AF44" s="49">
        <f t="shared" si="9"/>
        <v>0</v>
      </c>
      <c r="AG44" s="49">
        <f t="shared" si="9"/>
        <v>0</v>
      </c>
      <c r="AH44" s="49">
        <f t="shared" si="9"/>
        <v>0</v>
      </c>
      <c r="AI44" s="49">
        <f t="shared" si="9"/>
        <v>0</v>
      </c>
      <c r="AJ44" s="49">
        <f t="shared" si="9"/>
        <v>0</v>
      </c>
      <c r="AK44" s="49">
        <f t="shared" si="9"/>
        <v>0</v>
      </c>
      <c r="AL44" s="49">
        <f t="shared" si="9"/>
        <v>0</v>
      </c>
      <c r="AM44" s="49">
        <f t="shared" si="9"/>
        <v>0</v>
      </c>
      <c r="AN44" s="49">
        <f t="shared" si="9"/>
        <v>0</v>
      </c>
      <c r="AO44" s="49">
        <f t="shared" si="9"/>
        <v>0</v>
      </c>
    </row>
    <row r="45" spans="2:41" x14ac:dyDescent="0.3">
      <c r="B45" s="41" t="s">
        <v>84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81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2052</v>
      </c>
      <c r="AK46" s="56">
        <v>2052</v>
      </c>
      <c r="AL46" s="56">
        <v>2052</v>
      </c>
      <c r="AM46" s="56">
        <v>2052</v>
      </c>
      <c r="AN46" s="56">
        <v>2052</v>
      </c>
      <c r="AO46" s="56">
        <v>2052</v>
      </c>
    </row>
    <row r="47" spans="2:41" x14ac:dyDescent="0.3">
      <c r="D47" s="34" t="s">
        <v>77</v>
      </c>
      <c r="E47" s="48">
        <f>NPV($E$15,F47:AO47)*(1+$E$15)</f>
        <v>0</v>
      </c>
      <c r="F47" s="42">
        <f t="shared" ref="F47:AO47" si="10">F19</f>
        <v>0</v>
      </c>
      <c r="G47" s="42">
        <f t="shared" si="10"/>
        <v>0</v>
      </c>
      <c r="H47" s="42">
        <f t="shared" si="10"/>
        <v>0</v>
      </c>
      <c r="I47" s="42">
        <f t="shared" si="10"/>
        <v>0</v>
      </c>
      <c r="J47" s="42">
        <f t="shared" si="10"/>
        <v>0</v>
      </c>
      <c r="K47" s="42">
        <f t="shared" si="10"/>
        <v>0</v>
      </c>
      <c r="L47" s="42">
        <f t="shared" si="10"/>
        <v>0</v>
      </c>
      <c r="M47" s="42">
        <f t="shared" si="10"/>
        <v>0</v>
      </c>
      <c r="N47" s="42">
        <f t="shared" si="10"/>
        <v>0</v>
      </c>
      <c r="O47" s="42">
        <f t="shared" si="10"/>
        <v>0</v>
      </c>
      <c r="P47" s="42">
        <f t="shared" si="10"/>
        <v>0</v>
      </c>
      <c r="Q47" s="42">
        <f t="shared" si="10"/>
        <v>0</v>
      </c>
      <c r="R47" s="42">
        <f t="shared" si="10"/>
        <v>0</v>
      </c>
      <c r="S47" s="42">
        <f t="shared" si="10"/>
        <v>0</v>
      </c>
      <c r="T47" s="42">
        <f t="shared" si="10"/>
        <v>0</v>
      </c>
      <c r="U47" s="42">
        <f t="shared" si="10"/>
        <v>0</v>
      </c>
      <c r="V47" s="42">
        <f t="shared" si="10"/>
        <v>0</v>
      </c>
      <c r="W47" s="42">
        <f t="shared" si="10"/>
        <v>0</v>
      </c>
      <c r="X47" s="42">
        <f t="shared" si="10"/>
        <v>0</v>
      </c>
      <c r="Y47" s="42">
        <f t="shared" si="10"/>
        <v>0</v>
      </c>
      <c r="Z47" s="42">
        <f t="shared" si="10"/>
        <v>0</v>
      </c>
      <c r="AA47" s="42">
        <f t="shared" si="10"/>
        <v>0</v>
      </c>
      <c r="AB47" s="42">
        <f t="shared" si="10"/>
        <v>0</v>
      </c>
      <c r="AC47" s="42">
        <f t="shared" si="10"/>
        <v>0</v>
      </c>
      <c r="AD47" s="42">
        <f t="shared" si="10"/>
        <v>0</v>
      </c>
      <c r="AE47" s="42">
        <f t="shared" si="10"/>
        <v>0</v>
      </c>
      <c r="AF47" s="42">
        <f t="shared" si="10"/>
        <v>0</v>
      </c>
      <c r="AG47" s="42">
        <f t="shared" si="10"/>
        <v>0</v>
      </c>
      <c r="AH47" s="42">
        <f t="shared" si="10"/>
        <v>0</v>
      </c>
      <c r="AI47" s="42">
        <f t="shared" si="10"/>
        <v>0</v>
      </c>
      <c r="AJ47" s="42">
        <f t="shared" si="10"/>
        <v>0</v>
      </c>
      <c r="AK47" s="42">
        <f t="shared" si="10"/>
        <v>0</v>
      </c>
      <c r="AL47" s="42">
        <f t="shared" si="10"/>
        <v>0</v>
      </c>
      <c r="AM47" s="42">
        <f t="shared" si="10"/>
        <v>0</v>
      </c>
      <c r="AN47" s="42">
        <f t="shared" si="10"/>
        <v>0</v>
      </c>
      <c r="AO47" s="42">
        <f t="shared" si="10"/>
        <v>0</v>
      </c>
    </row>
    <row r="48" spans="2:41" x14ac:dyDescent="0.3">
      <c r="D48" s="34" t="s">
        <v>43</v>
      </c>
      <c r="E48" s="48">
        <f t="shared" ref="E48:E58" si="11">NPV($E$15,F48:AO48)*(1+$E$15)</f>
        <v>1794.6553714414547</v>
      </c>
      <c r="F48" s="53"/>
      <c r="G48" s="53">
        <f t="shared" ref="G48:AO48" si="12">G44</f>
        <v>28.451999999999998</v>
      </c>
      <c r="H48" s="53">
        <f t="shared" si="12"/>
        <v>58.216439999999999</v>
      </c>
      <c r="I48" s="53">
        <f t="shared" si="12"/>
        <v>89.356738800000002</v>
      </c>
      <c r="J48" s="53">
        <f t="shared" si="12"/>
        <v>121.9394422</v>
      </c>
      <c r="K48" s="53">
        <f t="shared" si="12"/>
        <v>156.03437819999999</v>
      </c>
      <c r="L48" s="53">
        <f t="shared" si="12"/>
        <v>162.35921292</v>
      </c>
      <c r="M48" s="53">
        <f t="shared" si="12"/>
        <v>168.06714433439998</v>
      </c>
      <c r="N48" s="53">
        <f t="shared" si="12"/>
        <v>173.10866437708802</v>
      </c>
      <c r="O48" s="53">
        <f t="shared" si="12"/>
        <v>177.43141619662975</v>
      </c>
      <c r="P48" s="53">
        <f t="shared" si="12"/>
        <v>180.98004452056236</v>
      </c>
      <c r="Q48" s="53">
        <f t="shared" si="12"/>
        <v>184.59964541097364</v>
      </c>
      <c r="R48" s="53">
        <f t="shared" si="12"/>
        <v>188.29163831919311</v>
      </c>
      <c r="S48" s="53">
        <f t="shared" si="12"/>
        <v>192.05747108557696</v>
      </c>
      <c r="T48" s="53">
        <f t="shared" si="12"/>
        <v>195.89862050728848</v>
      </c>
      <c r="U48" s="53">
        <f t="shared" si="12"/>
        <v>199.81659291743426</v>
      </c>
      <c r="V48" s="53">
        <f t="shared" si="12"/>
        <v>203.81292477578296</v>
      </c>
      <c r="W48" s="53">
        <f t="shared" si="12"/>
        <v>207.88918327129863</v>
      </c>
      <c r="X48" s="53">
        <f t="shared" si="12"/>
        <v>212.04696693672457</v>
      </c>
      <c r="Y48" s="53">
        <f t="shared" si="12"/>
        <v>216.28790627545911</v>
      </c>
      <c r="Z48" s="53">
        <f t="shared" si="12"/>
        <v>220.61366440096828</v>
      </c>
      <c r="AA48" s="53">
        <f t="shared" si="12"/>
        <v>178.22089693220835</v>
      </c>
      <c r="AB48" s="53">
        <f t="shared" si="12"/>
        <v>134.98027411407321</v>
      </c>
      <c r="AC48" s="53">
        <f t="shared" si="12"/>
        <v>90.874838839575347</v>
      </c>
      <c r="AD48" s="53">
        <f t="shared" si="12"/>
        <v>45.887294859587556</v>
      </c>
      <c r="AE48" s="53">
        <f t="shared" si="12"/>
        <v>0</v>
      </c>
      <c r="AF48" s="53">
        <f t="shared" si="12"/>
        <v>0</v>
      </c>
      <c r="AG48" s="53">
        <f t="shared" si="12"/>
        <v>0</v>
      </c>
      <c r="AH48" s="53">
        <f t="shared" si="12"/>
        <v>0</v>
      </c>
      <c r="AI48" s="53">
        <f t="shared" si="12"/>
        <v>0</v>
      </c>
      <c r="AJ48" s="53">
        <f t="shared" si="12"/>
        <v>0</v>
      </c>
      <c r="AK48" s="53">
        <f t="shared" si="12"/>
        <v>0</v>
      </c>
      <c r="AL48" s="53">
        <f t="shared" si="12"/>
        <v>0</v>
      </c>
      <c r="AM48" s="53">
        <f t="shared" si="12"/>
        <v>0</v>
      </c>
      <c r="AN48" s="53">
        <f t="shared" si="12"/>
        <v>0</v>
      </c>
      <c r="AO48" s="53">
        <f t="shared" si="12"/>
        <v>0</v>
      </c>
    </row>
    <row r="49" spans="3:41" x14ac:dyDescent="0.3">
      <c r="D49" s="123" t="s">
        <v>75</v>
      </c>
      <c r="E49" s="124">
        <f t="shared" si="11"/>
        <v>144.00695779062232</v>
      </c>
      <c r="F49" s="123"/>
      <c r="G49" s="125">
        <f t="shared" ref="G49:AO49" si="13">F$22*$H10</f>
        <v>3.6418559999999998</v>
      </c>
      <c r="H49" s="125">
        <f t="shared" si="13"/>
        <v>6.7233331200000004</v>
      </c>
      <c r="I49" s="125">
        <f t="shared" si="13"/>
        <v>9.2189505024000002</v>
      </c>
      <c r="J49" s="125">
        <f t="shared" si="13"/>
        <v>11.102004024320001</v>
      </c>
      <c r="K49" s="125">
        <f t="shared" si="13"/>
        <v>12.344506112000001</v>
      </c>
      <c r="L49" s="125">
        <f t="shared" si="13"/>
        <v>12.801460874240002</v>
      </c>
      <c r="M49" s="125">
        <f t="shared" si="13"/>
        <v>13.185528564531202</v>
      </c>
      <c r="N49" s="125">
        <f t="shared" si="13"/>
        <v>13.514282481434627</v>
      </c>
      <c r="O49" s="125">
        <f t="shared" si="13"/>
        <v>13.806598941482523</v>
      </c>
      <c r="P49" s="125">
        <f t="shared" si="13"/>
        <v>14.082730920312176</v>
      </c>
      <c r="Q49" s="125">
        <f t="shared" si="13"/>
        <v>14.36438553871842</v>
      </c>
      <c r="R49" s="125">
        <f t="shared" si="13"/>
        <v>14.65167324949279</v>
      </c>
      <c r="S49" s="125">
        <f t="shared" si="13"/>
        <v>14.944706714482644</v>
      </c>
      <c r="T49" s="125">
        <f t="shared" si="13"/>
        <v>15.243600848772296</v>
      </c>
      <c r="U49" s="125">
        <f t="shared" si="13"/>
        <v>15.548472865747742</v>
      </c>
      <c r="V49" s="125">
        <f t="shared" si="13"/>
        <v>15.859442323062698</v>
      </c>
      <c r="W49" s="125">
        <f t="shared" si="13"/>
        <v>16.176631169523951</v>
      </c>
      <c r="X49" s="125">
        <f t="shared" si="13"/>
        <v>16.500163792914428</v>
      </c>
      <c r="Y49" s="125">
        <f t="shared" si="13"/>
        <v>16.830167068772717</v>
      </c>
      <c r="Z49" s="125">
        <f t="shared" si="13"/>
        <v>17.166770410148171</v>
      </c>
      <c r="AA49" s="125">
        <f t="shared" si="13"/>
        <v>11.519060601483384</v>
      </c>
      <c r="AB49" s="125">
        <f t="shared" si="13"/>
        <v>6.9566056400188492</v>
      </c>
      <c r="AC49" s="125">
        <f t="shared" si="13"/>
        <v>3.5011106226985751</v>
      </c>
      <c r="AD49" s="125">
        <f t="shared" si="13"/>
        <v>1.1747147484054463</v>
      </c>
      <c r="AE49" s="125">
        <f t="shared" si="13"/>
        <v>4.7293724492192274E-15</v>
      </c>
      <c r="AF49" s="125">
        <f t="shared" si="13"/>
        <v>4.7293724492192274E-15</v>
      </c>
      <c r="AG49" s="125">
        <f t="shared" si="13"/>
        <v>4.7293724492192274E-15</v>
      </c>
      <c r="AH49" s="125">
        <f t="shared" si="13"/>
        <v>4.7293724492192274E-15</v>
      </c>
      <c r="AI49" s="125">
        <f t="shared" si="13"/>
        <v>4.7293724492192274E-15</v>
      </c>
      <c r="AJ49" s="125">
        <f t="shared" si="13"/>
        <v>4.7293724492192274E-15</v>
      </c>
      <c r="AK49" s="125">
        <f t="shared" si="13"/>
        <v>4.7293724492192274E-15</v>
      </c>
      <c r="AL49" s="125">
        <f t="shared" si="13"/>
        <v>4.7293724492192274E-15</v>
      </c>
      <c r="AM49" s="125">
        <f t="shared" si="13"/>
        <v>4.7293724492192274E-15</v>
      </c>
      <c r="AN49" s="125">
        <f t="shared" si="13"/>
        <v>4.7293724492192274E-15</v>
      </c>
      <c r="AO49" s="125">
        <f t="shared" si="13"/>
        <v>4.7293724492192274E-15</v>
      </c>
    </row>
    <row r="50" spans="3:41" x14ac:dyDescent="0.3">
      <c r="D50" s="126" t="s">
        <v>123</v>
      </c>
      <c r="E50" s="127">
        <f t="shared" si="11"/>
        <v>182.25880595375637</v>
      </c>
      <c r="F50" s="128"/>
      <c r="G50" s="129">
        <f t="shared" ref="G50:AO50" si="14">F$22*$H11</f>
        <v>4.6092239999999993</v>
      </c>
      <c r="H50" s="129">
        <f t="shared" si="14"/>
        <v>8.5092184799999995</v>
      </c>
      <c r="I50" s="129">
        <f t="shared" si="14"/>
        <v>11.667734229599999</v>
      </c>
      <c r="J50" s="129">
        <f t="shared" si="14"/>
        <v>14.05097384328</v>
      </c>
      <c r="K50" s="129">
        <f t="shared" si="14"/>
        <v>15.623515547999999</v>
      </c>
      <c r="L50" s="129">
        <f t="shared" si="14"/>
        <v>16.20184891896</v>
      </c>
      <c r="M50" s="129">
        <f t="shared" si="14"/>
        <v>16.687934589484801</v>
      </c>
      <c r="N50" s="129">
        <f t="shared" si="14"/>
        <v>17.1040137655657</v>
      </c>
      <c r="O50" s="129">
        <f t="shared" si="14"/>
        <v>17.473976785313816</v>
      </c>
      <c r="P50" s="129">
        <f t="shared" si="14"/>
        <v>17.823456321020096</v>
      </c>
      <c r="Q50" s="129">
        <f t="shared" si="14"/>
        <v>18.179925447440496</v>
      </c>
      <c r="R50" s="129">
        <f t="shared" si="14"/>
        <v>18.543523956389308</v>
      </c>
      <c r="S50" s="129">
        <f t="shared" si="14"/>
        <v>18.914394435517096</v>
      </c>
      <c r="T50" s="129">
        <f t="shared" si="14"/>
        <v>19.292682324227435</v>
      </c>
      <c r="U50" s="129">
        <f t="shared" si="14"/>
        <v>19.678535970711984</v>
      </c>
      <c r="V50" s="129">
        <f t="shared" si="14"/>
        <v>20.072106690126226</v>
      </c>
      <c r="W50" s="129">
        <f t="shared" si="14"/>
        <v>20.473548823928748</v>
      </c>
      <c r="X50" s="129">
        <f t="shared" si="14"/>
        <v>20.883019800407322</v>
      </c>
      <c r="Y50" s="129">
        <f t="shared" si="14"/>
        <v>21.300680196415467</v>
      </c>
      <c r="Z50" s="129">
        <f t="shared" si="14"/>
        <v>21.726693800343778</v>
      </c>
      <c r="AA50" s="129">
        <f t="shared" si="14"/>
        <v>14.578811073752405</v>
      </c>
      <c r="AB50" s="129">
        <f t="shared" si="14"/>
        <v>8.804454013148856</v>
      </c>
      <c r="AC50" s="129">
        <f t="shared" si="14"/>
        <v>4.4310931318528839</v>
      </c>
      <c r="AD50" s="129">
        <f t="shared" si="14"/>
        <v>1.4867483534506427</v>
      </c>
      <c r="AE50" s="129">
        <f t="shared" si="14"/>
        <v>5.9856120060430834E-15</v>
      </c>
      <c r="AF50" s="129">
        <f t="shared" si="14"/>
        <v>5.9856120060430834E-15</v>
      </c>
      <c r="AG50" s="129">
        <f t="shared" si="14"/>
        <v>5.9856120060430834E-15</v>
      </c>
      <c r="AH50" s="129">
        <f t="shared" si="14"/>
        <v>5.9856120060430834E-15</v>
      </c>
      <c r="AI50" s="129">
        <f t="shared" si="14"/>
        <v>5.9856120060430834E-15</v>
      </c>
      <c r="AJ50" s="129">
        <f t="shared" si="14"/>
        <v>5.9856120060430834E-15</v>
      </c>
      <c r="AK50" s="129">
        <f t="shared" si="14"/>
        <v>5.9856120060430834E-15</v>
      </c>
      <c r="AL50" s="129">
        <f t="shared" si="14"/>
        <v>5.9856120060430834E-15</v>
      </c>
      <c r="AM50" s="129">
        <f t="shared" si="14"/>
        <v>5.9856120060430834E-15</v>
      </c>
      <c r="AN50" s="129">
        <f t="shared" si="14"/>
        <v>5.9856120060430834E-15</v>
      </c>
      <c r="AO50" s="129">
        <f t="shared" si="14"/>
        <v>5.9856120060430834E-15</v>
      </c>
    </row>
    <row r="51" spans="3:41" x14ac:dyDescent="0.3">
      <c r="D51" s="34" t="s">
        <v>76</v>
      </c>
      <c r="E51" s="48">
        <f t="shared" si="11"/>
        <v>305.01202767702296</v>
      </c>
      <c r="F51" s="42">
        <f>SUM(F49:F50)</f>
        <v>0</v>
      </c>
      <c r="G51" s="42">
        <f t="shared" ref="G51:AO51" si="15">SUM(G49:G50)</f>
        <v>8.2510799999999982</v>
      </c>
      <c r="H51" s="42">
        <f t="shared" si="15"/>
        <v>15.232551600000001</v>
      </c>
      <c r="I51" s="42">
        <f t="shared" si="15"/>
        <v>20.886684731999999</v>
      </c>
      <c r="J51" s="42">
        <f t="shared" si="15"/>
        <v>25.152977867600001</v>
      </c>
      <c r="K51" s="42">
        <f t="shared" si="15"/>
        <v>27.968021659999998</v>
      </c>
      <c r="L51" s="42">
        <f t="shared" si="15"/>
        <v>29.003309793200003</v>
      </c>
      <c r="M51" s="42">
        <f t="shared" si="15"/>
        <v>29.873463154016001</v>
      </c>
      <c r="N51" s="42">
        <f t="shared" si="15"/>
        <v>30.618296247000327</v>
      </c>
      <c r="O51" s="42">
        <f t="shared" si="15"/>
        <v>31.280575726796339</v>
      </c>
      <c r="P51" s="42">
        <f t="shared" si="15"/>
        <v>31.906187241332272</v>
      </c>
      <c r="Q51" s="42">
        <f t="shared" si="15"/>
        <v>32.544310986158919</v>
      </c>
      <c r="R51" s="42">
        <f t="shared" si="15"/>
        <v>33.195197205882096</v>
      </c>
      <c r="S51" s="42">
        <f t="shared" si="15"/>
        <v>33.859101149999738</v>
      </c>
      <c r="T51" s="42">
        <f t="shared" si="15"/>
        <v>34.536283172999731</v>
      </c>
      <c r="U51" s="42">
        <f t="shared" si="15"/>
        <v>35.227008836459724</v>
      </c>
      <c r="V51" s="42">
        <f t="shared" si="15"/>
        <v>35.931549013188928</v>
      </c>
      <c r="W51" s="42">
        <f t="shared" si="15"/>
        <v>36.650179993452696</v>
      </c>
      <c r="X51" s="42">
        <f t="shared" si="15"/>
        <v>37.383183593321746</v>
      </c>
      <c r="Y51" s="42">
        <f t="shared" si="15"/>
        <v>38.13084726518818</v>
      </c>
      <c r="Z51" s="42">
        <f t="shared" si="15"/>
        <v>38.893464210491949</v>
      </c>
      <c r="AA51" s="42">
        <f t="shared" si="15"/>
        <v>26.097871675235787</v>
      </c>
      <c r="AB51" s="42">
        <f t="shared" si="15"/>
        <v>15.761059653167706</v>
      </c>
      <c r="AC51" s="42">
        <f t="shared" si="15"/>
        <v>7.932203754551459</v>
      </c>
      <c r="AD51" s="42">
        <f t="shared" si="15"/>
        <v>2.6614631018560893</v>
      </c>
      <c r="AE51" s="42">
        <f t="shared" si="15"/>
        <v>1.0714984455262311E-14</v>
      </c>
      <c r="AF51" s="42">
        <f t="shared" si="15"/>
        <v>1.0714984455262311E-14</v>
      </c>
      <c r="AG51" s="42">
        <f t="shared" si="15"/>
        <v>1.0714984455262311E-14</v>
      </c>
      <c r="AH51" s="42">
        <f t="shared" si="15"/>
        <v>1.0714984455262311E-14</v>
      </c>
      <c r="AI51" s="42">
        <f t="shared" si="15"/>
        <v>1.0714984455262311E-14</v>
      </c>
      <c r="AJ51" s="42">
        <f t="shared" si="15"/>
        <v>1.0714984455262311E-14</v>
      </c>
      <c r="AK51" s="42">
        <f t="shared" si="15"/>
        <v>1.0714984455262311E-14</v>
      </c>
      <c r="AL51" s="42">
        <f t="shared" si="15"/>
        <v>1.0714984455262311E-14</v>
      </c>
      <c r="AM51" s="42">
        <f t="shared" si="15"/>
        <v>1.0714984455262311E-14</v>
      </c>
      <c r="AN51" s="42">
        <f t="shared" si="15"/>
        <v>1.0714984455262311E-14</v>
      </c>
      <c r="AO51" s="42">
        <f t="shared" si="15"/>
        <v>1.0714984455262311E-14</v>
      </c>
    </row>
    <row r="52" spans="3:41" x14ac:dyDescent="0.3">
      <c r="D52" s="112" t="s">
        <v>128</v>
      </c>
      <c r="E52" s="106">
        <f t="shared" si="11"/>
        <v>-737.02122044791463</v>
      </c>
      <c r="F52" s="114">
        <f>(F47-F8)*($H$14-1)</f>
        <v>-51.291020408163256</v>
      </c>
      <c r="G52" s="114">
        <f t="shared" ref="G52:AO52" si="16">(G47-G8)*($H$14-1)</f>
        <v>-53.656983673469384</v>
      </c>
      <c r="H52" s="114">
        <f t="shared" si="16"/>
        <v>-56.13727334693877</v>
      </c>
      <c r="I52" s="114">
        <f t="shared" si="16"/>
        <v>-58.737526537414965</v>
      </c>
      <c r="J52" s="114">
        <f t="shared" si="16"/>
        <v>-61.463660136054415</v>
      </c>
      <c r="K52" s="114">
        <f t="shared" si="16"/>
        <v>-62.692933338775504</v>
      </c>
      <c r="L52" s="114">
        <f t="shared" si="16"/>
        <v>-63.946792005551011</v>
      </c>
      <c r="M52" s="114">
        <f t="shared" si="16"/>
        <v>-65.225727845662036</v>
      </c>
      <c r="N52" s="114">
        <f t="shared" si="16"/>
        <v>-66.530242402575283</v>
      </c>
      <c r="O52" s="114">
        <f t="shared" si="16"/>
        <v>-67.86084725062679</v>
      </c>
      <c r="P52" s="114">
        <f t="shared" si="16"/>
        <v>-69.218064195639329</v>
      </c>
      <c r="Q52" s="114">
        <f t="shared" si="16"/>
        <v>-70.60242547955211</v>
      </c>
      <c r="R52" s="114">
        <f t="shared" si="16"/>
        <v>-72.014473989143156</v>
      </c>
      <c r="S52" s="114">
        <f t="shared" si="16"/>
        <v>-73.454763468926018</v>
      </c>
      <c r="T52" s="114">
        <f t="shared" si="16"/>
        <v>-74.923858738304546</v>
      </c>
      <c r="U52" s="114">
        <f t="shared" si="16"/>
        <v>-76.422335913070626</v>
      </c>
      <c r="V52" s="114">
        <f t="shared" si="16"/>
        <v>-77.950782631332046</v>
      </c>
      <c r="W52" s="114">
        <f t="shared" si="16"/>
        <v>-79.509798283958688</v>
      </c>
      <c r="X52" s="114">
        <f t="shared" si="16"/>
        <v>-81.099994249637859</v>
      </c>
      <c r="Y52" s="114">
        <f t="shared" si="16"/>
        <v>-82.72199413463062</v>
      </c>
      <c r="Z52" s="114">
        <f t="shared" si="16"/>
        <v>0</v>
      </c>
      <c r="AA52" s="114">
        <f t="shared" si="16"/>
        <v>0</v>
      </c>
      <c r="AB52" s="114">
        <f t="shared" si="16"/>
        <v>0</v>
      </c>
      <c r="AC52" s="114">
        <f t="shared" si="16"/>
        <v>0</v>
      </c>
      <c r="AD52" s="114">
        <f t="shared" si="16"/>
        <v>0</v>
      </c>
      <c r="AE52" s="114">
        <f t="shared" si="16"/>
        <v>0</v>
      </c>
      <c r="AF52" s="114">
        <f t="shared" si="16"/>
        <v>0</v>
      </c>
      <c r="AG52" s="114">
        <f t="shared" si="16"/>
        <v>0</v>
      </c>
      <c r="AH52" s="114">
        <f t="shared" si="16"/>
        <v>0</v>
      </c>
      <c r="AI52" s="114">
        <f t="shared" si="16"/>
        <v>0</v>
      </c>
      <c r="AJ52" s="114">
        <f t="shared" si="16"/>
        <v>0</v>
      </c>
      <c r="AK52" s="114">
        <f t="shared" si="16"/>
        <v>0</v>
      </c>
      <c r="AL52" s="114">
        <f t="shared" si="16"/>
        <v>0</v>
      </c>
      <c r="AM52" s="114">
        <f t="shared" si="16"/>
        <v>0</v>
      </c>
      <c r="AN52" s="114">
        <f t="shared" si="16"/>
        <v>0</v>
      </c>
      <c r="AO52" s="114">
        <f t="shared" si="16"/>
        <v>0</v>
      </c>
    </row>
    <row r="53" spans="3:41" x14ac:dyDescent="0.3">
      <c r="D53" s="112" t="s">
        <v>129</v>
      </c>
      <c r="E53" s="106">
        <f t="shared" si="11"/>
        <v>604.90205418356459</v>
      </c>
      <c r="F53" s="114">
        <f>F48*($H$14-1)</f>
        <v>0</v>
      </c>
      <c r="G53" s="114">
        <f t="shared" ref="G53:AO53" si="17">G48*($H$14-1)</f>
        <v>10.258204081632652</v>
      </c>
      <c r="H53" s="114">
        <f t="shared" si="17"/>
        <v>20.989600816326529</v>
      </c>
      <c r="I53" s="114">
        <f t="shared" si="17"/>
        <v>32.217055485714283</v>
      </c>
      <c r="J53" s="114">
        <f t="shared" si="17"/>
        <v>43.964560793197272</v>
      </c>
      <c r="K53" s="114">
        <f t="shared" si="17"/>
        <v>56.257292820408153</v>
      </c>
      <c r="L53" s="114">
        <f t="shared" si="17"/>
        <v>58.53767540653061</v>
      </c>
      <c r="M53" s="114">
        <f t="shared" si="17"/>
        <v>60.595637072946928</v>
      </c>
      <c r="N53" s="114">
        <f t="shared" si="17"/>
        <v>62.41332797269159</v>
      </c>
      <c r="O53" s="114">
        <f t="shared" si="17"/>
        <v>63.971871145723647</v>
      </c>
      <c r="P53" s="114">
        <f t="shared" si="17"/>
        <v>65.251308568638123</v>
      </c>
      <c r="Q53" s="114">
        <f t="shared" si="17"/>
        <v>66.556334740010897</v>
      </c>
      <c r="R53" s="114">
        <f t="shared" si="17"/>
        <v>67.887461434811115</v>
      </c>
      <c r="S53" s="114">
        <f t="shared" si="17"/>
        <v>69.245210663507336</v>
      </c>
      <c r="T53" s="114">
        <f t="shared" si="17"/>
        <v>70.630114876777469</v>
      </c>
      <c r="U53" s="114">
        <f t="shared" si="17"/>
        <v>72.042717174313026</v>
      </c>
      <c r="V53" s="114">
        <f t="shared" si="17"/>
        <v>73.483571517799291</v>
      </c>
      <c r="W53" s="114">
        <f t="shared" si="17"/>
        <v>74.953242948155278</v>
      </c>
      <c r="X53" s="114">
        <f t="shared" si="17"/>
        <v>76.452307807118373</v>
      </c>
      <c r="Y53" s="114">
        <f t="shared" si="17"/>
        <v>77.981353963260759</v>
      </c>
      <c r="Z53" s="114">
        <f t="shared" si="17"/>
        <v>79.540981042525971</v>
      </c>
      <c r="AA53" s="114">
        <f t="shared" si="17"/>
        <v>64.256513859911848</v>
      </c>
      <c r="AB53" s="114">
        <f t="shared" si="17"/>
        <v>48.666357333645436</v>
      </c>
      <c r="AC53" s="114">
        <f t="shared" si="17"/>
        <v>32.76439767685369</v>
      </c>
      <c r="AD53" s="114">
        <f t="shared" si="17"/>
        <v>16.544398826926123</v>
      </c>
      <c r="AE53" s="114">
        <f t="shared" si="17"/>
        <v>0</v>
      </c>
      <c r="AF53" s="114">
        <f t="shared" si="17"/>
        <v>0</v>
      </c>
      <c r="AG53" s="114">
        <f t="shared" si="17"/>
        <v>0</v>
      </c>
      <c r="AH53" s="114">
        <f t="shared" si="17"/>
        <v>0</v>
      </c>
      <c r="AI53" s="114">
        <f t="shared" si="17"/>
        <v>0</v>
      </c>
      <c r="AJ53" s="114">
        <f t="shared" si="17"/>
        <v>0</v>
      </c>
      <c r="AK53" s="114">
        <f t="shared" si="17"/>
        <v>0</v>
      </c>
      <c r="AL53" s="114">
        <f t="shared" si="17"/>
        <v>0</v>
      </c>
      <c r="AM53" s="114">
        <f t="shared" si="17"/>
        <v>0</v>
      </c>
      <c r="AN53" s="114">
        <f t="shared" si="17"/>
        <v>0</v>
      </c>
      <c r="AO53" s="114">
        <f t="shared" si="17"/>
        <v>0</v>
      </c>
    </row>
    <row r="54" spans="3:41" x14ac:dyDescent="0.3">
      <c r="D54" s="108" t="s">
        <v>127</v>
      </c>
      <c r="E54" s="109">
        <f t="shared" si="11"/>
        <v>61.431697622212496</v>
      </c>
      <c r="F54" s="110">
        <f>F50*($H$14-1)</f>
        <v>0</v>
      </c>
      <c r="G54" s="110">
        <f t="shared" ref="G54:AO54" si="18">G50*($H$14-1)</f>
        <v>1.6618290612244893</v>
      </c>
      <c r="H54" s="110">
        <f t="shared" si="18"/>
        <v>3.0679495199999995</v>
      </c>
      <c r="I54" s="110">
        <f t="shared" si="18"/>
        <v>4.2067341099918361</v>
      </c>
      <c r="J54" s="110">
        <f t="shared" si="18"/>
        <v>5.0659973720669376</v>
      </c>
      <c r="K54" s="110">
        <f t="shared" si="18"/>
        <v>5.6329681907755091</v>
      </c>
      <c r="L54" s="110">
        <f t="shared" si="18"/>
        <v>5.841482943570611</v>
      </c>
      <c r="M54" s="110">
        <f t="shared" si="18"/>
        <v>6.016738321378873</v>
      </c>
      <c r="N54" s="110">
        <f t="shared" si="18"/>
        <v>6.1667532624148436</v>
      </c>
      <c r="O54" s="110">
        <f t="shared" si="18"/>
        <v>6.3001412899430758</v>
      </c>
      <c r="P54" s="110">
        <f t="shared" si="18"/>
        <v>6.4261441157419386</v>
      </c>
      <c r="Q54" s="110">
        <f t="shared" si="18"/>
        <v>6.5546669980567769</v>
      </c>
      <c r="R54" s="110">
        <f t="shared" si="18"/>
        <v>6.6857603380179125</v>
      </c>
      <c r="S54" s="110">
        <f t="shared" si="18"/>
        <v>6.819475544778272</v>
      </c>
      <c r="T54" s="110">
        <f t="shared" si="18"/>
        <v>6.9558650556738364</v>
      </c>
      <c r="U54" s="110">
        <f t="shared" si="18"/>
        <v>7.0949823567873134</v>
      </c>
      <c r="V54" s="110">
        <f t="shared" si="18"/>
        <v>7.2368820039230606</v>
      </c>
      <c r="W54" s="110">
        <f t="shared" si="18"/>
        <v>7.3816196440015203</v>
      </c>
      <c r="X54" s="110">
        <f t="shared" si="18"/>
        <v>7.5292520368815508</v>
      </c>
      <c r="Y54" s="110">
        <f t="shared" si="18"/>
        <v>7.6798370776191813</v>
      </c>
      <c r="Z54" s="110">
        <f t="shared" si="18"/>
        <v>7.8334338191715656</v>
      </c>
      <c r="AA54" s="110">
        <f t="shared" si="18"/>
        <v>5.2563060333937237</v>
      </c>
      <c r="AB54" s="110">
        <f t="shared" si="18"/>
        <v>3.1743949843325803</v>
      </c>
      <c r="AC54" s="110">
        <f t="shared" si="18"/>
        <v>1.5976050067224681</v>
      </c>
      <c r="AD54" s="110">
        <f t="shared" si="18"/>
        <v>0.53603852199240853</v>
      </c>
      <c r="AE54" s="110">
        <f t="shared" si="18"/>
        <v>2.1580777980971659E-15</v>
      </c>
      <c r="AF54" s="110">
        <f t="shared" si="18"/>
        <v>2.1580777980971659E-15</v>
      </c>
      <c r="AG54" s="110">
        <f t="shared" si="18"/>
        <v>2.1580777980971659E-15</v>
      </c>
      <c r="AH54" s="110">
        <f t="shared" si="18"/>
        <v>2.1580777980971659E-15</v>
      </c>
      <c r="AI54" s="110">
        <f t="shared" si="18"/>
        <v>2.1580777980971659E-15</v>
      </c>
      <c r="AJ54" s="110">
        <f t="shared" si="18"/>
        <v>2.1580777980971659E-15</v>
      </c>
      <c r="AK54" s="110">
        <f t="shared" si="18"/>
        <v>2.1580777980971659E-15</v>
      </c>
      <c r="AL54" s="110">
        <f t="shared" si="18"/>
        <v>2.1580777980971659E-15</v>
      </c>
      <c r="AM54" s="110">
        <f t="shared" si="18"/>
        <v>2.1580777980971659E-15</v>
      </c>
      <c r="AN54" s="110">
        <f t="shared" si="18"/>
        <v>2.1580777980971659E-15</v>
      </c>
      <c r="AO54" s="110">
        <f t="shared" si="18"/>
        <v>2.1580777980971659E-15</v>
      </c>
    </row>
    <row r="55" spans="3:41" x14ac:dyDescent="0.3">
      <c r="D55" s="45" t="s">
        <v>130</v>
      </c>
      <c r="E55" s="50">
        <f>NPV($E$15,F55:AO55)*(1+$E$15)</f>
        <v>-70.687468642137517</v>
      </c>
      <c r="F55" s="55">
        <f t="shared" ref="F55:AO55" si="19">(-F21+F48+F50)*($H$14-1)</f>
        <v>-51.291020408163256</v>
      </c>
      <c r="G55" s="55">
        <f t="shared" si="19"/>
        <v>-41.736950530612248</v>
      </c>
      <c r="H55" s="55">
        <f t="shared" si="19"/>
        <v>-32.079723010612234</v>
      </c>
      <c r="I55" s="55">
        <f t="shared" si="19"/>
        <v>-22.313736941708843</v>
      </c>
      <c r="J55" s="55">
        <f t="shared" si="19"/>
        <v>-12.433101970790204</v>
      </c>
      <c r="K55" s="55">
        <f t="shared" si="19"/>
        <v>-0.80267232759183893</v>
      </c>
      <c r="L55" s="55">
        <f t="shared" si="19"/>
        <v>0.43236634455020834</v>
      </c>
      <c r="M55" s="55">
        <f t="shared" si="19"/>
        <v>1.3866475486637659</v>
      </c>
      <c r="N55" s="55">
        <f t="shared" si="19"/>
        <v>2.0498388325311585</v>
      </c>
      <c r="O55" s="55">
        <f t="shared" si="19"/>
        <v>2.4111651850399336</v>
      </c>
      <c r="P55" s="55">
        <f t="shared" si="19"/>
        <v>2.4593884887407333</v>
      </c>
      <c r="Q55" s="55">
        <f t="shared" si="19"/>
        <v>2.5085762585155567</v>
      </c>
      <c r="R55" s="55">
        <f t="shared" si="19"/>
        <v>2.5587477836858703</v>
      </c>
      <c r="S55" s="55">
        <f t="shared" si="19"/>
        <v>2.6099227393595879</v>
      </c>
      <c r="T55" s="55">
        <f t="shared" si="19"/>
        <v>2.6621211941467666</v>
      </c>
      <c r="U55" s="55">
        <f t="shared" si="19"/>
        <v>2.7153636180297087</v>
      </c>
      <c r="V55" s="55">
        <f t="shared" si="19"/>
        <v>2.7696708903903104</v>
      </c>
      <c r="W55" s="55">
        <f t="shared" si="19"/>
        <v>2.825064308198117</v>
      </c>
      <c r="X55" s="55">
        <f t="shared" si="19"/>
        <v>2.8815655943620646</v>
      </c>
      <c r="Y55" s="55">
        <f t="shared" si="19"/>
        <v>2.9391969062493155</v>
      </c>
      <c r="Z55" s="55">
        <f t="shared" si="19"/>
        <v>87.374414861697531</v>
      </c>
      <c r="AA55" s="55">
        <f t="shared" si="19"/>
        <v>69.512819893305576</v>
      </c>
      <c r="AB55" s="55">
        <f t="shared" si="19"/>
        <v>51.840752317978023</v>
      </c>
      <c r="AC55" s="55">
        <f t="shared" si="19"/>
        <v>34.362002683576165</v>
      </c>
      <c r="AD55" s="55">
        <f t="shared" si="19"/>
        <v>17.080437348918533</v>
      </c>
      <c r="AE55" s="55">
        <f t="shared" si="19"/>
        <v>2.1580777980971659E-15</v>
      </c>
      <c r="AF55" s="55">
        <f t="shared" si="19"/>
        <v>2.1580777980971659E-15</v>
      </c>
      <c r="AG55" s="55">
        <f t="shared" si="19"/>
        <v>2.1580777980971659E-15</v>
      </c>
      <c r="AH55" s="55">
        <f t="shared" si="19"/>
        <v>2.1580777980971659E-15</v>
      </c>
      <c r="AI55" s="55">
        <f t="shared" si="19"/>
        <v>2.1580777980971659E-15</v>
      </c>
      <c r="AJ55" s="55">
        <f t="shared" si="19"/>
        <v>2.1580777980971659E-15</v>
      </c>
      <c r="AK55" s="55">
        <f t="shared" si="19"/>
        <v>2.1580777980971659E-15</v>
      </c>
      <c r="AL55" s="55">
        <f t="shared" si="19"/>
        <v>2.1580777980971659E-15</v>
      </c>
      <c r="AM55" s="55">
        <f t="shared" si="19"/>
        <v>2.1580777980971659E-15</v>
      </c>
      <c r="AN55" s="55">
        <f t="shared" si="19"/>
        <v>2.1580777980971659E-15</v>
      </c>
      <c r="AO55" s="55">
        <f t="shared" si="19"/>
        <v>2.1580777980971659E-15</v>
      </c>
    </row>
    <row r="56" spans="3:41" x14ac:dyDescent="0.3">
      <c r="D56" s="122" t="s">
        <v>49</v>
      </c>
      <c r="E56" s="120">
        <f t="shared" si="11"/>
        <v>1912.0717659213763</v>
      </c>
      <c r="F56" s="121">
        <f t="shared" ref="F56" si="20">SUM(F48,F51,F47,F55)</f>
        <v>-51.291020408163256</v>
      </c>
      <c r="G56" s="121">
        <f>SUM(G48,G51,G47,G55)</f>
        <v>-5.0338705306122478</v>
      </c>
      <c r="H56" s="121">
        <f t="shared" ref="H56:AO56" si="21">SUM(H48,H51,H47,H55)</f>
        <v>41.369268589387765</v>
      </c>
      <c r="I56" s="121">
        <f t="shared" si="21"/>
        <v>87.929686590291169</v>
      </c>
      <c r="J56" s="121">
        <f t="shared" si="21"/>
        <v>134.65931809680981</v>
      </c>
      <c r="K56" s="121">
        <f t="shared" si="21"/>
        <v>183.19972753240816</v>
      </c>
      <c r="L56" s="121">
        <f t="shared" si="21"/>
        <v>191.79488905775023</v>
      </c>
      <c r="M56" s="121">
        <f t="shared" si="21"/>
        <v>199.32725503707977</v>
      </c>
      <c r="N56" s="121">
        <f t="shared" si="21"/>
        <v>205.7767994566195</v>
      </c>
      <c r="O56" s="121">
        <f t="shared" si="21"/>
        <v>211.12315710846602</v>
      </c>
      <c r="P56" s="121">
        <f t="shared" si="21"/>
        <v>215.34562025063536</v>
      </c>
      <c r="Q56" s="121">
        <f t="shared" si="21"/>
        <v>219.65253265564812</v>
      </c>
      <c r="R56" s="121">
        <f t="shared" si="21"/>
        <v>224.04558330876108</v>
      </c>
      <c r="S56" s="121">
        <f t="shared" si="21"/>
        <v>228.52649497493627</v>
      </c>
      <c r="T56" s="121">
        <f t="shared" si="21"/>
        <v>233.09702487443499</v>
      </c>
      <c r="U56" s="121">
        <f t="shared" si="21"/>
        <v>237.75896537192369</v>
      </c>
      <c r="V56" s="121">
        <f t="shared" si="21"/>
        <v>242.5141446793622</v>
      </c>
      <c r="W56" s="121">
        <f t="shared" si="21"/>
        <v>247.36442757294944</v>
      </c>
      <c r="X56" s="121">
        <f t="shared" si="21"/>
        <v>252.31171612440838</v>
      </c>
      <c r="Y56" s="121">
        <f t="shared" si="21"/>
        <v>257.35795044689661</v>
      </c>
      <c r="Z56" s="121">
        <f t="shared" si="21"/>
        <v>346.88154347315776</v>
      </c>
      <c r="AA56" s="121">
        <f t="shared" si="21"/>
        <v>273.83158850074972</v>
      </c>
      <c r="AB56" s="121">
        <f t="shared" si="21"/>
        <v>202.58208608521895</v>
      </c>
      <c r="AC56" s="121">
        <f t="shared" si="21"/>
        <v>133.16904527770299</v>
      </c>
      <c r="AD56" s="121">
        <f t="shared" si="21"/>
        <v>65.629195310362178</v>
      </c>
      <c r="AE56" s="121">
        <f t="shared" si="21"/>
        <v>1.2873062253359477E-14</v>
      </c>
      <c r="AF56" s="121">
        <f t="shared" si="21"/>
        <v>1.2873062253359477E-14</v>
      </c>
      <c r="AG56" s="121">
        <f t="shared" si="21"/>
        <v>1.2873062253359477E-14</v>
      </c>
      <c r="AH56" s="121">
        <f t="shared" si="21"/>
        <v>1.2873062253359477E-14</v>
      </c>
      <c r="AI56" s="121">
        <f t="shared" si="21"/>
        <v>1.2873062253359477E-14</v>
      </c>
      <c r="AJ56" s="121">
        <f t="shared" si="21"/>
        <v>1.2873062253359477E-14</v>
      </c>
      <c r="AK56" s="121">
        <f t="shared" si="21"/>
        <v>1.2873062253359477E-14</v>
      </c>
      <c r="AL56" s="121">
        <f t="shared" si="21"/>
        <v>1.2873062253359477E-14</v>
      </c>
      <c r="AM56" s="121">
        <f t="shared" si="21"/>
        <v>1.2873062253359477E-14</v>
      </c>
      <c r="AN56" s="121">
        <f t="shared" si="21"/>
        <v>1.2873062253359477E-14</v>
      </c>
      <c r="AO56" s="121">
        <f t="shared" si="21"/>
        <v>1.2873062253359477E-14</v>
      </c>
    </row>
    <row r="57" spans="3:41" x14ac:dyDescent="0.3">
      <c r="E57" s="48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</row>
    <row r="58" spans="3:41" x14ac:dyDescent="0.3">
      <c r="D58" s="34" t="s">
        <v>108</v>
      </c>
      <c r="E58" s="48">
        <f t="shared" si="11"/>
        <v>-132.11916626434956</v>
      </c>
      <c r="F58" s="49">
        <f t="shared" ref="F58:AO58" si="22">-F8+F56</f>
        <v>-193.55102040816325</v>
      </c>
      <c r="G58" s="49">
        <f t="shared" si="22"/>
        <v>-153.85607053061227</v>
      </c>
      <c r="H58" s="49">
        <f t="shared" si="22"/>
        <v>-114.33222541061224</v>
      </c>
      <c r="I58" s="49">
        <f t="shared" si="22"/>
        <v>-74.983830409708844</v>
      </c>
      <c r="J58" s="49">
        <f t="shared" si="22"/>
        <v>-35.815361903190194</v>
      </c>
      <c r="K58" s="49">
        <f t="shared" si="22"/>
        <v>9.3155539324081644</v>
      </c>
      <c r="L58" s="49">
        <f t="shared" si="22"/>
        <v>14.433031985750233</v>
      </c>
      <c r="M58" s="49">
        <f t="shared" si="22"/>
        <v>18.418160823639766</v>
      </c>
      <c r="N58" s="49">
        <f t="shared" si="22"/>
        <v>21.249523358910693</v>
      </c>
      <c r="O58" s="49">
        <f t="shared" si="22"/>
        <v>22.905335488803019</v>
      </c>
      <c r="P58" s="49">
        <f t="shared" si="22"/>
        <v>23.363442198579094</v>
      </c>
      <c r="Q58" s="49">
        <f t="shared" si="22"/>
        <v>23.830711042550718</v>
      </c>
      <c r="R58" s="49">
        <f t="shared" si="22"/>
        <v>24.307325263401736</v>
      </c>
      <c r="S58" s="49">
        <f t="shared" si="22"/>
        <v>24.793471768669747</v>
      </c>
      <c r="T58" s="49">
        <f t="shared" si="22"/>
        <v>25.289341204043126</v>
      </c>
      <c r="U58" s="49">
        <f t="shared" si="22"/>
        <v>25.795128028123997</v>
      </c>
      <c r="V58" s="49">
        <f t="shared" si="22"/>
        <v>26.311030588686521</v>
      </c>
      <c r="W58" s="49">
        <f t="shared" si="22"/>
        <v>26.83725120046023</v>
      </c>
      <c r="X58" s="49">
        <f t="shared" si="22"/>
        <v>27.37399622446938</v>
      </c>
      <c r="Y58" s="49">
        <f t="shared" si="22"/>
        <v>27.921476148958817</v>
      </c>
      <c r="Z58" s="49">
        <f t="shared" si="22"/>
        <v>346.88154347315776</v>
      </c>
      <c r="AA58" s="49">
        <f t="shared" si="22"/>
        <v>273.83158850074972</v>
      </c>
      <c r="AB58" s="49">
        <f t="shared" si="22"/>
        <v>202.58208608521895</v>
      </c>
      <c r="AC58" s="49">
        <f t="shared" si="22"/>
        <v>133.16904527770299</v>
      </c>
      <c r="AD58" s="49">
        <f t="shared" si="22"/>
        <v>65.629195310362178</v>
      </c>
      <c r="AE58" s="49">
        <f t="shared" si="22"/>
        <v>1.2873062253359477E-14</v>
      </c>
      <c r="AF58" s="49">
        <f t="shared" si="22"/>
        <v>1.2873062253359477E-14</v>
      </c>
      <c r="AG58" s="49">
        <f t="shared" si="22"/>
        <v>1.2873062253359477E-14</v>
      </c>
      <c r="AH58" s="49">
        <f t="shared" si="22"/>
        <v>1.2873062253359477E-14</v>
      </c>
      <c r="AI58" s="49">
        <f t="shared" si="22"/>
        <v>1.2873062253359477E-14</v>
      </c>
      <c r="AJ58" s="49">
        <f t="shared" si="22"/>
        <v>1.2873062253359477E-14</v>
      </c>
      <c r="AK58" s="49">
        <f t="shared" si="22"/>
        <v>1.2873062253359477E-14</v>
      </c>
      <c r="AL58" s="49">
        <f t="shared" si="22"/>
        <v>1.2873062253359477E-14</v>
      </c>
      <c r="AM58" s="49">
        <f t="shared" si="22"/>
        <v>1.2873062253359477E-14</v>
      </c>
      <c r="AN58" s="49">
        <f t="shared" si="22"/>
        <v>1.2873062253359477E-14</v>
      </c>
      <c r="AO58" s="49">
        <f t="shared" si="22"/>
        <v>1.2873062253359477E-14</v>
      </c>
    </row>
    <row r="59" spans="3:41" x14ac:dyDescent="0.3">
      <c r="C59" s="34"/>
      <c r="D59" s="34" t="s">
        <v>50</v>
      </c>
      <c r="F59" s="49">
        <f>F22</f>
        <v>142.26</v>
      </c>
      <c r="G59" s="49">
        <f t="shared" ref="G59:AO59" si="23">G22</f>
        <v>262.6302</v>
      </c>
      <c r="H59" s="49">
        <f t="shared" si="23"/>
        <v>360.11525399999999</v>
      </c>
      <c r="I59" s="49">
        <f t="shared" si="23"/>
        <v>433.67203219999999</v>
      </c>
      <c r="J59" s="49">
        <f t="shared" si="23"/>
        <v>482.20726999999999</v>
      </c>
      <c r="K59" s="49">
        <f t="shared" si="23"/>
        <v>500.05706540000006</v>
      </c>
      <c r="L59" s="49">
        <f t="shared" si="23"/>
        <v>515.05970955200007</v>
      </c>
      <c r="M59" s="49">
        <f t="shared" si="23"/>
        <v>527.90165943104012</v>
      </c>
      <c r="N59" s="49">
        <f t="shared" si="23"/>
        <v>539.32027115166102</v>
      </c>
      <c r="O59" s="49">
        <f t="shared" si="23"/>
        <v>550.10667657469435</v>
      </c>
      <c r="P59" s="49">
        <f t="shared" si="23"/>
        <v>561.10881010618823</v>
      </c>
      <c r="Q59" s="49">
        <f t="shared" si="23"/>
        <v>572.33098630831205</v>
      </c>
      <c r="R59" s="49">
        <f t="shared" si="23"/>
        <v>583.77760603447825</v>
      </c>
      <c r="S59" s="49">
        <f t="shared" si="23"/>
        <v>595.45315815516778</v>
      </c>
      <c r="T59" s="49">
        <f t="shared" si="23"/>
        <v>607.36222131827117</v>
      </c>
      <c r="U59" s="49">
        <f t="shared" si="23"/>
        <v>619.5094657446366</v>
      </c>
      <c r="V59" s="49">
        <f t="shared" si="23"/>
        <v>631.89965505952932</v>
      </c>
      <c r="W59" s="49">
        <f t="shared" si="23"/>
        <v>644.53764816071987</v>
      </c>
      <c r="X59" s="49">
        <f t="shared" si="23"/>
        <v>657.42840112393424</v>
      </c>
      <c r="Y59" s="49">
        <f t="shared" si="23"/>
        <v>670.57696914641292</v>
      </c>
      <c r="Z59" s="49">
        <f t="shared" si="23"/>
        <v>449.96330474544465</v>
      </c>
      <c r="AA59" s="49">
        <f t="shared" si="23"/>
        <v>271.7424078132363</v>
      </c>
      <c r="AB59" s="49">
        <f t="shared" si="23"/>
        <v>136.76213369916309</v>
      </c>
      <c r="AC59" s="49">
        <f t="shared" si="23"/>
        <v>45.88729485958774</v>
      </c>
      <c r="AD59" s="49">
        <f t="shared" si="23"/>
        <v>1.8474111129762605E-13</v>
      </c>
      <c r="AE59" s="49">
        <f t="shared" si="23"/>
        <v>1.8474111129762605E-13</v>
      </c>
      <c r="AF59" s="49">
        <f t="shared" si="23"/>
        <v>1.8474111129762605E-13</v>
      </c>
      <c r="AG59" s="49">
        <f t="shared" si="23"/>
        <v>1.8474111129762605E-13</v>
      </c>
      <c r="AH59" s="49">
        <f t="shared" si="23"/>
        <v>1.8474111129762605E-13</v>
      </c>
      <c r="AI59" s="49">
        <f t="shared" si="23"/>
        <v>1.8474111129762605E-13</v>
      </c>
      <c r="AJ59" s="49">
        <f t="shared" si="23"/>
        <v>1.8474111129762605E-13</v>
      </c>
      <c r="AK59" s="49">
        <f t="shared" si="23"/>
        <v>1.8474111129762605E-13</v>
      </c>
      <c r="AL59" s="49">
        <f t="shared" si="23"/>
        <v>1.8474111129762605E-13</v>
      </c>
      <c r="AM59" s="49">
        <f t="shared" si="23"/>
        <v>1.8474111129762605E-13</v>
      </c>
      <c r="AN59" s="49">
        <f t="shared" si="23"/>
        <v>1.8474111129762605E-13</v>
      </c>
      <c r="AO59" s="49">
        <f t="shared" si="23"/>
        <v>1.8474111129762605E-13</v>
      </c>
    </row>
    <row r="62" spans="3:41" x14ac:dyDescent="0.3">
      <c r="G62" s="88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1F38E-614D-46CD-AD53-6E6033F6CABC}">
  <dimension ref="A1:AO71"/>
  <sheetViews>
    <sheetView workbookViewId="0">
      <selection activeCell="A3" sqref="A3"/>
    </sheetView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1" width="8.88671875" style="34" bestFit="1" customWidth="1"/>
    <col min="12" max="12" width="8.5546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112</v>
      </c>
      <c r="D1" s="40"/>
    </row>
    <row r="2" spans="1:41" x14ac:dyDescent="0.3">
      <c r="A2" s="40" t="s">
        <v>132</v>
      </c>
      <c r="D2" s="40"/>
    </row>
    <row r="3" spans="1:41" x14ac:dyDescent="0.3">
      <c r="D3" s="59" t="s">
        <v>131</v>
      </c>
      <c r="E3" s="58" t="s">
        <v>82</v>
      </c>
      <c r="F3" s="57"/>
      <c r="G3" s="132" t="s">
        <v>40</v>
      </c>
      <c r="H3" s="57"/>
      <c r="I3" s="72" t="s">
        <v>83</v>
      </c>
      <c r="J3" s="82"/>
      <c r="K3" s="57"/>
      <c r="L3" s="87" t="s">
        <v>46</v>
      </c>
      <c r="M3" s="57"/>
      <c r="O3" s="139"/>
    </row>
    <row r="4" spans="1:41" x14ac:dyDescent="0.3">
      <c r="A4" s="40"/>
      <c r="E4" s="58" t="s">
        <v>39</v>
      </c>
      <c r="F4" s="57"/>
      <c r="G4" s="132">
        <v>20</v>
      </c>
      <c r="H4" s="57" t="s">
        <v>36</v>
      </c>
      <c r="I4" s="72" t="s">
        <v>45</v>
      </c>
      <c r="J4" s="82"/>
      <c r="K4" s="57"/>
      <c r="L4" s="132">
        <v>16</v>
      </c>
      <c r="M4" s="57" t="s">
        <v>36</v>
      </c>
    </row>
    <row r="5" spans="1:41" x14ac:dyDescent="0.3">
      <c r="D5" s="40"/>
    </row>
    <row r="6" spans="1:41" x14ac:dyDescent="0.3">
      <c r="B6" s="41" t="s">
        <v>37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85</v>
      </c>
      <c r="F8" s="42">
        <f>'Portfolio$'!E6/10^6</f>
        <v>142.26</v>
      </c>
      <c r="G8" s="42">
        <f>IF(G7-$F$7+1&gt;$G$4,0,'Portfolio$'!F6/10^6)</f>
        <v>148.82220000000001</v>
      </c>
      <c r="H8" s="42">
        <f>IF(H7-$F$7+1&gt;$G$4,0,'Portfolio$'!G6/10^6)</f>
        <v>155.701494</v>
      </c>
      <c r="I8" s="42">
        <f>IF(I7-$F$7+1&gt;$G$4,0,'Portfolio$'!H6/10^6)</f>
        <v>162.91351700000001</v>
      </c>
      <c r="J8" s="42">
        <f>IF(J7-$F$7+1&gt;$G$4,0,'Portfolio$'!I6/10^6)</f>
        <v>170.47468000000001</v>
      </c>
      <c r="K8" s="42">
        <f>IF(K7-$F$7+1&gt;$G$4,0,J8*1.02)</f>
        <v>173.8841736</v>
      </c>
      <c r="L8" s="42">
        <f t="shared" ref="L8:Y8" si="1">IF(L7-$F$7+1&gt;$G$4,0,K8*1.02)</f>
        <v>177.36185707199999</v>
      </c>
      <c r="M8" s="42">
        <f t="shared" si="1"/>
        <v>180.90909421344</v>
      </c>
      <c r="N8" s="42">
        <f t="shared" si="1"/>
        <v>184.52727609770881</v>
      </c>
      <c r="O8" s="42">
        <f t="shared" si="1"/>
        <v>188.217821619663</v>
      </c>
      <c r="P8" s="42">
        <f t="shared" si="1"/>
        <v>191.98217805205627</v>
      </c>
      <c r="Q8" s="42">
        <f t="shared" si="1"/>
        <v>195.8218216130974</v>
      </c>
      <c r="R8" s="42">
        <f t="shared" si="1"/>
        <v>199.73825804535934</v>
      </c>
      <c r="S8" s="42">
        <f t="shared" si="1"/>
        <v>203.73302320626652</v>
      </c>
      <c r="T8" s="42">
        <f t="shared" si="1"/>
        <v>207.80768367039187</v>
      </c>
      <c r="U8" s="42">
        <f t="shared" si="1"/>
        <v>211.9638373437997</v>
      </c>
      <c r="V8" s="42">
        <f t="shared" si="1"/>
        <v>216.20311409067568</v>
      </c>
      <c r="W8" s="42">
        <f t="shared" si="1"/>
        <v>220.52717637248921</v>
      </c>
      <c r="X8" s="42">
        <f t="shared" si="1"/>
        <v>224.937719899939</v>
      </c>
      <c r="Y8" s="42">
        <f t="shared" si="1"/>
        <v>229.43647429793779</v>
      </c>
    </row>
    <row r="9" spans="1:41" s="3" customFormat="1" ht="21" x14ac:dyDescent="0.25">
      <c r="B9" s="62"/>
      <c r="C9" s="60" t="s">
        <v>38</v>
      </c>
      <c r="F9" s="38" t="s">
        <v>20</v>
      </c>
      <c r="G9" s="39" t="s">
        <v>121</v>
      </c>
      <c r="H9" s="39" t="s">
        <v>80</v>
      </c>
      <c r="I9" s="63"/>
      <c r="J9" s="39" t="s">
        <v>122</v>
      </c>
      <c r="K9" s="39" t="s">
        <v>80</v>
      </c>
    </row>
    <row r="10" spans="1:41" x14ac:dyDescent="0.3">
      <c r="D10" s="34" t="s">
        <v>18</v>
      </c>
      <c r="F10" s="135">
        <v>0.64</v>
      </c>
      <c r="G10" s="136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37">
        <v>0.36</v>
      </c>
      <c r="G11" s="138">
        <v>0.09</v>
      </c>
      <c r="H11" s="46">
        <f t="shared" ref="H11" si="2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74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41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42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86</v>
      </c>
      <c r="E15" s="134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87</v>
      </c>
      <c r="E16" s="140">
        <f>L4</f>
        <v>16</v>
      </c>
      <c r="F16" s="47" t="s">
        <v>36</v>
      </c>
      <c r="G16" s="44"/>
      <c r="H16" s="44"/>
      <c r="I16" s="35"/>
      <c r="J16" s="35"/>
    </row>
    <row r="17" spans="2:41" x14ac:dyDescent="0.3">
      <c r="B17" s="41" t="s">
        <v>88</v>
      </c>
      <c r="E17" s="35"/>
    </row>
    <row r="18" spans="2:41" x14ac:dyDescent="0.3">
      <c r="E18" s="61" t="s">
        <v>81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77</v>
      </c>
      <c r="E19" s="48">
        <f>NPV($E$15,F19:AO19)*(1+$E$15)</f>
        <v>0</v>
      </c>
      <c r="F19" s="53">
        <f t="shared" ref="F19:Y19" si="4">IF($G$3="Expense",F8,0)</f>
        <v>0</v>
      </c>
      <c r="G19" s="53">
        <f t="shared" si="4"/>
        <v>0</v>
      </c>
      <c r="H19" s="53">
        <f t="shared" si="4"/>
        <v>0</v>
      </c>
      <c r="I19" s="53">
        <f t="shared" si="4"/>
        <v>0</v>
      </c>
      <c r="J19" s="53">
        <f t="shared" si="4"/>
        <v>0</v>
      </c>
      <c r="K19" s="53">
        <f t="shared" si="4"/>
        <v>0</v>
      </c>
      <c r="L19" s="53">
        <f t="shared" si="4"/>
        <v>0</v>
      </c>
      <c r="M19" s="53">
        <f t="shared" si="4"/>
        <v>0</v>
      </c>
      <c r="N19" s="53">
        <f t="shared" si="4"/>
        <v>0</v>
      </c>
      <c r="O19" s="53">
        <f t="shared" si="4"/>
        <v>0</v>
      </c>
      <c r="P19" s="53">
        <f t="shared" si="4"/>
        <v>0</v>
      </c>
      <c r="Q19" s="53">
        <f t="shared" si="4"/>
        <v>0</v>
      </c>
      <c r="R19" s="53">
        <f t="shared" si="4"/>
        <v>0</v>
      </c>
      <c r="S19" s="53">
        <f t="shared" si="4"/>
        <v>0</v>
      </c>
      <c r="T19" s="53">
        <f t="shared" si="4"/>
        <v>0</v>
      </c>
      <c r="U19" s="53">
        <f t="shared" si="4"/>
        <v>0</v>
      </c>
      <c r="V19" s="53">
        <f t="shared" si="4"/>
        <v>0</v>
      </c>
      <c r="W19" s="53">
        <f t="shared" si="4"/>
        <v>0</v>
      </c>
      <c r="X19" s="53">
        <f t="shared" si="4"/>
        <v>0</v>
      </c>
      <c r="Y19" s="53">
        <f t="shared" si="4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78</v>
      </c>
    </row>
    <row r="21" spans="2:41" x14ac:dyDescent="0.3">
      <c r="D21" s="34" t="s">
        <v>79</v>
      </c>
      <c r="E21" s="48">
        <f>NPV($E$15,F21:AO21)*(1+$E$15)</f>
        <v>2044.1909321857256</v>
      </c>
      <c r="F21" s="49">
        <f t="shared" ref="F21:Y21" si="5">F8-F19</f>
        <v>142.26</v>
      </c>
      <c r="G21" s="49">
        <f t="shared" si="5"/>
        <v>148.82220000000001</v>
      </c>
      <c r="H21" s="49">
        <f t="shared" si="5"/>
        <v>155.701494</v>
      </c>
      <c r="I21" s="49">
        <f t="shared" si="5"/>
        <v>162.91351700000001</v>
      </c>
      <c r="J21" s="49">
        <f t="shared" si="5"/>
        <v>170.47468000000001</v>
      </c>
      <c r="K21" s="49">
        <f t="shared" si="5"/>
        <v>173.8841736</v>
      </c>
      <c r="L21" s="49">
        <f t="shared" si="5"/>
        <v>177.36185707199999</v>
      </c>
      <c r="M21" s="49">
        <f t="shared" si="5"/>
        <v>180.90909421344</v>
      </c>
      <c r="N21" s="49">
        <f t="shared" si="5"/>
        <v>184.52727609770881</v>
      </c>
      <c r="O21" s="49">
        <f t="shared" si="5"/>
        <v>188.217821619663</v>
      </c>
      <c r="P21" s="49">
        <f t="shared" si="5"/>
        <v>191.98217805205627</v>
      </c>
      <c r="Q21" s="49">
        <f t="shared" si="5"/>
        <v>195.8218216130974</v>
      </c>
      <c r="R21" s="49">
        <f t="shared" si="5"/>
        <v>199.73825804535934</v>
      </c>
      <c r="S21" s="49">
        <f t="shared" si="5"/>
        <v>203.73302320626652</v>
      </c>
      <c r="T21" s="49">
        <f t="shared" si="5"/>
        <v>207.80768367039187</v>
      </c>
      <c r="U21" s="49">
        <f t="shared" si="5"/>
        <v>211.9638373437997</v>
      </c>
      <c r="V21" s="49">
        <f t="shared" si="5"/>
        <v>216.20311409067568</v>
      </c>
      <c r="W21" s="49">
        <f t="shared" si="5"/>
        <v>220.52717637248921</v>
      </c>
      <c r="X21" s="49">
        <f t="shared" si="5"/>
        <v>224.937719899939</v>
      </c>
      <c r="Y21" s="49">
        <f t="shared" si="5"/>
        <v>229.43647429793779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109</v>
      </c>
      <c r="E22" s="48"/>
      <c r="F22" s="49">
        <f t="shared" ref="F22:AO22" si="6">E22+F21-F44</f>
        <v>142.26</v>
      </c>
      <c r="G22" s="49">
        <f t="shared" si="6"/>
        <v>282.19094999999999</v>
      </c>
      <c r="H22" s="49">
        <f t="shared" si="6"/>
        <v>419.69980649999997</v>
      </c>
      <c r="I22" s="49">
        <f t="shared" si="6"/>
        <v>554.68934262499999</v>
      </c>
      <c r="J22" s="49">
        <f t="shared" si="6"/>
        <v>687.05794693749999</v>
      </c>
      <c r="K22" s="49">
        <f t="shared" si="6"/>
        <v>812.18137734999993</v>
      </c>
      <c r="L22" s="49">
        <f t="shared" si="6"/>
        <v>929.91473038449999</v>
      </c>
      <c r="M22" s="49">
        <f t="shared" si="6"/>
        <v>1040.1102044934401</v>
      </c>
      <c r="N22" s="49">
        <f t="shared" si="6"/>
        <v>1142.617042098309</v>
      </c>
      <c r="O22" s="49">
        <f t="shared" si="6"/>
        <v>1237.2814704690252</v>
      </c>
      <c r="P22" s="49">
        <f t="shared" si="6"/>
        <v>1323.9466414209057</v>
      </c>
      <c r="Q22" s="49">
        <f t="shared" si="6"/>
        <v>1402.4525698055738</v>
      </c>
      <c r="R22" s="49">
        <f t="shared" si="6"/>
        <v>1472.6360707716854</v>
      </c>
      <c r="S22" s="49">
        <f t="shared" si="6"/>
        <v>1534.3306957708692</v>
      </c>
      <c r="T22" s="49">
        <f t="shared" si="6"/>
        <v>1587.3666672837867</v>
      </c>
      <c r="U22" s="49">
        <f t="shared" si="6"/>
        <v>1631.5708122407125</v>
      </c>
      <c r="V22" s="49">
        <f t="shared" si="6"/>
        <v>1666.7664941105268</v>
      </c>
      <c r="W22" s="49">
        <f t="shared" si="6"/>
        <v>1701.6647936314873</v>
      </c>
      <c r="X22" s="49">
        <f t="shared" si="6"/>
        <v>1736.4920756566171</v>
      </c>
      <c r="Y22" s="49">
        <f t="shared" si="6"/>
        <v>1771.4908479609994</v>
      </c>
      <c r="Z22" s="49">
        <f t="shared" si="6"/>
        <v>1572.8954611363229</v>
      </c>
      <c r="AA22" s="49">
        <f t="shared" si="6"/>
        <v>1384.9547418116463</v>
      </c>
      <c r="AB22" s="49">
        <f t="shared" si="6"/>
        <v>1207.8817833369696</v>
      </c>
      <c r="AC22" s="49">
        <f t="shared" si="6"/>
        <v>1041.893940929293</v>
      </c>
      <c r="AD22" s="49">
        <f t="shared" si="6"/>
        <v>887.21291690995645</v>
      </c>
      <c r="AE22" s="49">
        <f t="shared" si="6"/>
        <v>744.06484764672666</v>
      </c>
      <c r="AF22" s="49">
        <f t="shared" si="6"/>
        <v>612.6803922347259</v>
      </c>
      <c r="AG22" s="49">
        <f t="shared" si="6"/>
        <v>493.29482295097864</v>
      </c>
      <c r="AH22" s="49">
        <f t="shared" si="6"/>
        <v>386.14811751804996</v>
      </c>
      <c r="AI22" s="49">
        <f t="shared" si="6"/>
        <v>291.48505321295625</v>
      </c>
      <c r="AJ22" s="49">
        <f t="shared" si="6"/>
        <v>209.55530285825415</v>
      </c>
      <c r="AK22" s="49">
        <f t="shared" si="6"/>
        <v>140.61353273295157</v>
      </c>
      <c r="AL22" s="49">
        <f t="shared" si="6"/>
        <v>84.919502441636467</v>
      </c>
      <c r="AM22" s="49">
        <f t="shared" si="6"/>
        <v>42.738166780988593</v>
      </c>
      <c r="AN22" s="49">
        <f t="shared" si="6"/>
        <v>14.339779643621291</v>
      </c>
      <c r="AO22" s="49">
        <f t="shared" si="6"/>
        <v>1.794120407794253E-13</v>
      </c>
    </row>
    <row r="23" spans="2:41" x14ac:dyDescent="0.3">
      <c r="C23" s="40" t="s">
        <v>43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>NPV($E$15,F24:AO24)*(1+$E$15)</f>
        <v>90.035083199999775</v>
      </c>
      <c r="F24" s="49"/>
      <c r="G24" s="49">
        <f>IF(G$18-F$18&lt;=$E$16,F$21/$E$16,0)</f>
        <v>8.8912499999999994</v>
      </c>
      <c r="H24" s="49">
        <f>IF(H$18-F$18&lt;=$E$16,F$21/$E$16,0)</f>
        <v>8.8912499999999994</v>
      </c>
      <c r="I24" s="49">
        <f>IF(I$18-F$18&lt;=$E$16,F$21/$E$16,0)</f>
        <v>8.8912499999999994</v>
      </c>
      <c r="J24" s="49">
        <f>IF(J$18-F$18&lt;=$E$16,F$21/$E$16,0)</f>
        <v>8.8912499999999994</v>
      </c>
      <c r="K24" s="49">
        <f>IF(K$18-F$18&lt;=$E$16,F$21/$E$16,0)</f>
        <v>8.8912499999999994</v>
      </c>
      <c r="L24" s="49">
        <f>IF(L$18-F$18&lt;=$E$16,F$21/$E$16,0)</f>
        <v>8.8912499999999994</v>
      </c>
      <c r="M24" s="49">
        <f>IF(M$18-F$18&lt;=$E$16,F$21/$E$16,0)</f>
        <v>8.8912499999999994</v>
      </c>
      <c r="N24" s="49">
        <f>IF(N$18-F$18&lt;=$E$16,F$21/$E$16,0)</f>
        <v>8.8912499999999994</v>
      </c>
      <c r="O24" s="49">
        <f>IF(O$18-F$18&lt;=$E$16,F$21/$E$16,0)</f>
        <v>8.8912499999999994</v>
      </c>
      <c r="P24" s="49">
        <f>IF(P$18-F$18&lt;=$E$16,F$21/$E$16,0)</f>
        <v>8.8912499999999994</v>
      </c>
      <c r="Q24" s="49">
        <f>IF(Q$18-F$18&lt;=$E$16,F$21/$E$16,0)</f>
        <v>8.8912499999999994</v>
      </c>
      <c r="R24" s="49">
        <f>IF(R$18-F$18&lt;=$E$16,F$21/$E$16,0)</f>
        <v>8.8912499999999994</v>
      </c>
      <c r="S24" s="49">
        <f>IF(S$18-F$18&lt;=$E$16,F$21/$E$16,0)</f>
        <v>8.8912499999999994</v>
      </c>
      <c r="T24" s="49">
        <f>IF(T$18-F$18&lt;=$E$16,F$21/$E$16,0)</f>
        <v>8.8912499999999994</v>
      </c>
      <c r="U24" s="49">
        <f>IF(U$18-F$18&lt;=$E$16,F$21/$E$16,0)</f>
        <v>8.8912499999999994</v>
      </c>
      <c r="V24" s="49">
        <f>IF(V$18-F$18&lt;=$E$16,F$21/$E$16,0)</f>
        <v>8.8912499999999994</v>
      </c>
      <c r="W24" s="49"/>
      <c r="X24" s="49"/>
      <c r="Y24" s="49"/>
    </row>
    <row r="25" spans="2:41" x14ac:dyDescent="0.3">
      <c r="D25" s="34" t="s">
        <v>14</v>
      </c>
      <c r="E25" s="48">
        <f t="shared" ref="E25:E44" si="7">NPV($E$15,F25:AO25)*(1+$E$15)</f>
        <v>94.188240960262959</v>
      </c>
      <c r="F25" s="49"/>
      <c r="G25" s="49"/>
      <c r="H25" s="49">
        <f>IF(H$18-G$18&lt;=$E$16,G$21/$E$16,0)</f>
        <v>9.3013875000000006</v>
      </c>
      <c r="I25" s="49">
        <f>IF(I$18-G$18&lt;=$E$16,G$21/$E$16,0)</f>
        <v>9.3013875000000006</v>
      </c>
      <c r="J25" s="49">
        <f>IF(J$18-G$18&lt;=$E$16,G$21/$E$16,0)</f>
        <v>9.3013875000000006</v>
      </c>
      <c r="K25" s="49">
        <f>IF(K$18-G$18&lt;=$E$16,G$21/$E$16,0)</f>
        <v>9.3013875000000006</v>
      </c>
      <c r="L25" s="49">
        <f>IF(L$18-G$18&lt;=$E$16,G$21/$E$16,0)</f>
        <v>9.3013875000000006</v>
      </c>
      <c r="M25" s="49">
        <f>IF(M$18-G$18&lt;=$E$16,G$21/$E$16,0)</f>
        <v>9.3013875000000006</v>
      </c>
      <c r="N25" s="49">
        <f>IF(N$18-G$18&lt;=$E$16,G$21/$E$16,0)</f>
        <v>9.3013875000000006</v>
      </c>
      <c r="O25" s="49">
        <f>IF(O$18-G$18&lt;=$E$16,G$21/$E$16,0)</f>
        <v>9.3013875000000006</v>
      </c>
      <c r="P25" s="49">
        <f>IF(P$18-G$18&lt;=$E$16,G$21/$E$16,0)</f>
        <v>9.3013875000000006</v>
      </c>
      <c r="Q25" s="49">
        <f>IF(Q$18-G$18&lt;=$E$16,G$21/$E$16,0)</f>
        <v>9.3013875000000006</v>
      </c>
      <c r="R25" s="49">
        <f>IF(R$18-G$18&lt;=$E$16,G$21/$E$16,0)</f>
        <v>9.3013875000000006</v>
      </c>
      <c r="S25" s="49">
        <f>IF(S$18-G$18&lt;=$E$16,G$21/$E$16,0)</f>
        <v>9.3013875000000006</v>
      </c>
      <c r="T25" s="49">
        <f>IF(T$18-G$18&lt;=$E$16,G$21/$E$16,0)</f>
        <v>9.3013875000000006</v>
      </c>
      <c r="U25" s="49">
        <f>IF(U$18-G$18&lt;=$E$16,G$21/$E$16,0)</f>
        <v>9.3013875000000006</v>
      </c>
      <c r="V25" s="49">
        <f>IF(V$18-G$18&lt;=$E$16,G$21/$E$16,0)</f>
        <v>9.3013875000000006</v>
      </c>
      <c r="W25" s="49">
        <f>IF(W$18-G$18&lt;=$E$16,G$21/$E$16,0)</f>
        <v>9.3013875000000006</v>
      </c>
      <c r="X25" s="49"/>
      <c r="Y25" s="49"/>
    </row>
    <row r="26" spans="2:41" x14ac:dyDescent="0.3">
      <c r="D26" s="34" t="s">
        <v>15</v>
      </c>
      <c r="E26" s="48">
        <f t="shared" si="7"/>
        <v>98.542084680544562</v>
      </c>
      <c r="F26" s="49"/>
      <c r="G26" s="49"/>
      <c r="H26" s="49"/>
      <c r="I26" s="49">
        <f>IF(I$18-H$18&lt;=$E$16,H$21/$E$16,0)</f>
        <v>9.7313433749999998</v>
      </c>
      <c r="J26" s="49">
        <f>IF(J$18-H$18&lt;=$E$16,H$21/$E$16,0)</f>
        <v>9.7313433749999998</v>
      </c>
      <c r="K26" s="49">
        <f>IF(K$18-H$18&lt;=$E$16,H$21/$E$16,0)</f>
        <v>9.7313433749999998</v>
      </c>
      <c r="L26" s="49">
        <f>IF(L$18-H$18&lt;=$E$16,H$21/$E$16,0)</f>
        <v>9.7313433749999998</v>
      </c>
      <c r="M26" s="49">
        <f>IF(M$18-H$18&lt;=$E$16,H$21/$E$16,0)</f>
        <v>9.7313433749999998</v>
      </c>
      <c r="N26" s="49">
        <f>IF(N$18-H$18&lt;=$E$16,H$21/$E$16,0)</f>
        <v>9.7313433749999998</v>
      </c>
      <c r="O26" s="49">
        <f>IF(O$18-H$18&lt;=$E$16,H$21/$E$16,0)</f>
        <v>9.7313433749999998</v>
      </c>
      <c r="P26" s="49">
        <f>IF(P$18-H$18&lt;=$E$16,H$21/$E$16,0)</f>
        <v>9.7313433749999998</v>
      </c>
      <c r="Q26" s="49">
        <f>IF(Q$18-H$18&lt;=$E$16,H$21/$E$16,0)</f>
        <v>9.7313433749999998</v>
      </c>
      <c r="R26" s="49">
        <f>IF(R$18-H$18&lt;=$E$16,H$21/$E$16,0)</f>
        <v>9.7313433749999998</v>
      </c>
      <c r="S26" s="49">
        <f>IF(S$18-H$18&lt;=$E$16,H$21/$E$16,0)</f>
        <v>9.7313433749999998</v>
      </c>
      <c r="T26" s="49">
        <f>IF(T$18-H$18&lt;=$E$16,H$21/$E$16,0)</f>
        <v>9.7313433749999998</v>
      </c>
      <c r="U26" s="49">
        <f>IF(U$18-H$18&lt;=$E$16,H$21/$E$16,0)</f>
        <v>9.7313433749999998</v>
      </c>
      <c r="V26" s="49">
        <f>IF(V$18-H$18&lt;=$E$16,H$21/$E$16,0)</f>
        <v>9.7313433749999998</v>
      </c>
      <c r="W26" s="49">
        <f>IF(W$18-H$18&lt;=$E$16,H$21/$E$16,0)</f>
        <v>9.7313433749999998</v>
      </c>
      <c r="X26" s="49">
        <f>IF(X$18-H$18&lt;=$E$16,H$21/$E$16,0)</f>
        <v>9.7313433749999998</v>
      </c>
      <c r="Y26" s="49"/>
    </row>
    <row r="27" spans="2:41" x14ac:dyDescent="0.3">
      <c r="D27" s="34" t="s">
        <v>16</v>
      </c>
      <c r="E27" s="48">
        <f t="shared" si="7"/>
        <v>103.10650961267807</v>
      </c>
      <c r="F27" s="49"/>
      <c r="G27" s="49"/>
      <c r="H27" s="49"/>
      <c r="I27" s="49"/>
      <c r="J27" s="49">
        <f>IF(J$18-I$18&lt;=$E$16,I$21/$E$16,0)</f>
        <v>10.182094812500001</v>
      </c>
      <c r="K27" s="49">
        <f>IF(K$18-I$18&lt;=$E$16,I$21/$E$16,0)</f>
        <v>10.182094812500001</v>
      </c>
      <c r="L27" s="49">
        <f>IF(L$18-I$18&lt;=$E$16,I$21/$E$16,0)</f>
        <v>10.182094812500001</v>
      </c>
      <c r="M27" s="49">
        <f>IF(M$18-I$18&lt;=$E$16,I$21/$E$16,0)</f>
        <v>10.182094812500001</v>
      </c>
      <c r="N27" s="49">
        <f>IF(N$18-I$18&lt;=$E$16,I$21/$E$16,0)</f>
        <v>10.182094812500001</v>
      </c>
      <c r="O27" s="49">
        <f>IF(O$18-I$18&lt;=$E$16,I$21/$E$16,0)</f>
        <v>10.182094812500001</v>
      </c>
      <c r="P27" s="49">
        <f>IF(P$18-I$18&lt;=$E$16,I$21/$E$16,0)</f>
        <v>10.182094812500001</v>
      </c>
      <c r="Q27" s="49">
        <f>IF(Q$18-I$18&lt;=$E$16,I$21/$E$16,0)</f>
        <v>10.182094812500001</v>
      </c>
      <c r="R27" s="49">
        <f>IF(R$18-I$18&lt;=$E$16,I$21/$E$16,0)</f>
        <v>10.182094812500001</v>
      </c>
      <c r="S27" s="49">
        <f>IF(S$18-I$18&lt;=$E$16,I$21/$E$16,0)</f>
        <v>10.182094812500001</v>
      </c>
      <c r="T27" s="49">
        <f>IF(T$18-I$18&lt;=$E$16,I$21/$E$16,0)</f>
        <v>10.182094812500001</v>
      </c>
      <c r="U27" s="49">
        <f>IF(U$18-I$18&lt;=$E$16,I$21/$E$16,0)</f>
        <v>10.182094812500001</v>
      </c>
      <c r="V27" s="49">
        <f>IF(V$18-I$18&lt;=$E$16,I$21/$E$16,0)</f>
        <v>10.182094812500001</v>
      </c>
      <c r="W27" s="49">
        <f>IF(W$18-I$18&lt;=$E$16,I$21/$E$16,0)</f>
        <v>10.182094812500001</v>
      </c>
      <c r="X27" s="49">
        <f>IF(X$18-I$18&lt;=$E$16,I$21/$E$16,0)</f>
        <v>10.182094812500001</v>
      </c>
      <c r="Y27" s="49">
        <f>IF(Y$18-I$18&lt;=$E$16,I$21/$E$16,0)</f>
        <v>10.182094812500001</v>
      </c>
    </row>
    <row r="28" spans="2:41" x14ac:dyDescent="0.3">
      <c r="D28" s="51" t="s">
        <v>17</v>
      </c>
      <c r="E28" s="52">
        <f t="shared" si="7"/>
        <v>107.89190213196501</v>
      </c>
      <c r="F28" s="53"/>
      <c r="G28" s="53"/>
      <c r="H28" s="53"/>
      <c r="I28" s="53"/>
      <c r="J28" s="53"/>
      <c r="K28" s="49">
        <f>IF(K$18-J$18&lt;=$E$16,J$21/$E$16,0)</f>
        <v>10.6546675</v>
      </c>
      <c r="L28" s="49">
        <f>IF(L$18-J$18&lt;=$E$16,J$21/$E$16,0)</f>
        <v>10.6546675</v>
      </c>
      <c r="M28" s="49">
        <f>IF(M$18-J$18&lt;=$E$16,J$21/$E$16,0)</f>
        <v>10.6546675</v>
      </c>
      <c r="N28" s="49">
        <f>IF(N$18-J$18&lt;=$E$16,J$21/$E$16,0)</f>
        <v>10.6546675</v>
      </c>
      <c r="O28" s="49">
        <f>IF(O$18-J$18&lt;=$E$16,J$21/$E$16,0)</f>
        <v>10.6546675</v>
      </c>
      <c r="P28" s="49">
        <f>IF(P$18-J$18&lt;=$E$16,J$21/$E$16,0)</f>
        <v>10.6546675</v>
      </c>
      <c r="Q28" s="49">
        <f>IF(Q$18-J$18&lt;=$E$16,J$21/$E$16,0)</f>
        <v>10.6546675</v>
      </c>
      <c r="R28" s="49">
        <f>IF(R$18-J$18&lt;=$E$16,J$21/$E$16,0)</f>
        <v>10.6546675</v>
      </c>
      <c r="S28" s="49">
        <f>IF(S$18-J$18&lt;=$E$16,J$21/$E$16,0)</f>
        <v>10.6546675</v>
      </c>
      <c r="T28" s="49">
        <f>IF(T$18-J$18&lt;=$E$16,J$21/$E$16,0)</f>
        <v>10.6546675</v>
      </c>
      <c r="U28" s="49">
        <f>IF(U$18-J$18&lt;=$E$16,J$21/$E$16,0)</f>
        <v>10.6546675</v>
      </c>
      <c r="V28" s="49">
        <f>IF(V$18-J$18&lt;=$E$16,J$21/$E$16,0)</f>
        <v>10.6546675</v>
      </c>
      <c r="W28" s="49">
        <f>IF(W$18-J$18&lt;=$E$16,J$21/$E$16,0)</f>
        <v>10.6546675</v>
      </c>
      <c r="X28" s="49">
        <f>IF(X$18-J$18&lt;=$E$16,J$21/$E$16,0)</f>
        <v>10.6546675</v>
      </c>
      <c r="Y28" s="49">
        <f>IF(Y$18-J$18&lt;=$E$16,J$21/$E$16,0)</f>
        <v>10.6546675</v>
      </c>
      <c r="Z28" s="49">
        <f>IF(Z$18-J$18&lt;=$E$16,J$21/$E$16,0)</f>
        <v>10.6546675</v>
      </c>
    </row>
    <row r="29" spans="2:41" x14ac:dyDescent="0.3">
      <c r="D29" s="51" t="s">
        <v>21</v>
      </c>
      <c r="E29" s="52">
        <f t="shared" si="7"/>
        <v>110.04974017460428</v>
      </c>
      <c r="F29" s="53"/>
      <c r="G29" s="53"/>
      <c r="H29" s="53"/>
      <c r="I29" s="53"/>
      <c r="J29" s="53"/>
      <c r="K29" s="42"/>
      <c r="L29" s="49">
        <f>IF(L$18-K$18&lt;=$E$16,K$21/$E$16,0)</f>
        <v>10.86776085</v>
      </c>
      <c r="M29" s="49">
        <f>IF(M$18-K$18&lt;=$E$16,K$21/$E$16,0)</f>
        <v>10.86776085</v>
      </c>
      <c r="N29" s="49">
        <f>IF(N$18-K$18&lt;=$E$16,K$21/$E$16,0)</f>
        <v>10.86776085</v>
      </c>
      <c r="O29" s="49">
        <f>IF(O$18-K$18&lt;=$E$16,K$21/$E$16,0)</f>
        <v>10.86776085</v>
      </c>
      <c r="P29" s="49">
        <f>IF(P$18-K$18&lt;=$E$16,K$21/$E$16,0)</f>
        <v>10.86776085</v>
      </c>
      <c r="Q29" s="49">
        <f>IF(Q$18-K$18&lt;=$E$16,K$21/$E$16,0)</f>
        <v>10.86776085</v>
      </c>
      <c r="R29" s="49">
        <f>IF(R$18-K$18&lt;=$E$16,K$21/$E$16,0)</f>
        <v>10.86776085</v>
      </c>
      <c r="S29" s="49">
        <f>IF(S$18-K$18&lt;=$E$16,K$21/$E$16,0)</f>
        <v>10.86776085</v>
      </c>
      <c r="T29" s="49">
        <f>IF(T$18-K$18&lt;=$E$16,K$21/$E$16,0)</f>
        <v>10.86776085</v>
      </c>
      <c r="U29" s="49">
        <f>IF(U$18-K$18&lt;=$E$16,K$21/$E$16,0)</f>
        <v>10.86776085</v>
      </c>
      <c r="V29" s="49">
        <f>IF(V$18-K$18&lt;=$E$16,K$21/$E$16,0)</f>
        <v>10.86776085</v>
      </c>
      <c r="W29" s="49">
        <f>IF(W$18-K$18&lt;=$E$16,K$21/$E$16,0)</f>
        <v>10.86776085</v>
      </c>
      <c r="X29" s="49">
        <f>IF(X$18-K$18&lt;=$E$16,K$21/$E$16,0)</f>
        <v>10.86776085</v>
      </c>
      <c r="Y29" s="49">
        <f>IF(Y$18-K$18&lt;=$E$16,K$21/$E$16,0)</f>
        <v>10.86776085</v>
      </c>
      <c r="Z29" s="49">
        <f>IF(Z$18-K$18&lt;=$E$16,K$21/$E$16,0)</f>
        <v>10.86776085</v>
      </c>
      <c r="AA29" s="49">
        <f>IF(AA$18-K$18&lt;=$E$16,K$21/$E$16,0)</f>
        <v>10.86776085</v>
      </c>
    </row>
    <row r="30" spans="2:41" x14ac:dyDescent="0.3">
      <c r="D30" s="51" t="s">
        <v>22</v>
      </c>
      <c r="E30" s="52">
        <f t="shared" si="7"/>
        <v>112.25073497809636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11.085116067</v>
      </c>
      <c r="N30" s="49">
        <f>IF(N$18-L$18&lt;=$E$16,L$21/$E$16,0)</f>
        <v>11.085116067</v>
      </c>
      <c r="O30" s="49">
        <f>IF(O$18-L$18&lt;=$E$16,L$21/$E$16,0)</f>
        <v>11.085116067</v>
      </c>
      <c r="P30" s="49">
        <f>IF(P$18-L$18&lt;=$E$16,L$21/$E$16,0)</f>
        <v>11.085116067</v>
      </c>
      <c r="Q30" s="49">
        <f>IF(Q$18-L$18&lt;=$E$16,L$21/$E$16,0)</f>
        <v>11.085116067</v>
      </c>
      <c r="R30" s="49">
        <f>IF(R$18-L$18&lt;=$E$16,L$21/$E$16,0)</f>
        <v>11.085116067</v>
      </c>
      <c r="S30" s="49">
        <f>IF(S$18-L$18&lt;=$E$16,L$21/$E$16,0)</f>
        <v>11.085116067</v>
      </c>
      <c r="T30" s="49">
        <f>IF(T$18-L$18&lt;=$E$16,L$21/$E$16,0)</f>
        <v>11.085116067</v>
      </c>
      <c r="U30" s="49">
        <f>IF(U$18-L$18&lt;=$E$16,L$21/$E$16,0)</f>
        <v>11.085116067</v>
      </c>
      <c r="V30" s="49">
        <f>IF(V$18-L$18&lt;=$E$16,L$21/$E$16,0)</f>
        <v>11.085116067</v>
      </c>
      <c r="W30" s="49">
        <f>IF(W$18-L$18&lt;=$E$16,L$21/$E$16,0)</f>
        <v>11.085116067</v>
      </c>
      <c r="X30" s="49">
        <f>IF(X$18-L$18&lt;=$E$16,L$21/$E$16,0)</f>
        <v>11.085116067</v>
      </c>
      <c r="Y30" s="49">
        <f>IF(Y$18-L$18&lt;=$E$16,L$21/$E$16,0)</f>
        <v>11.085116067</v>
      </c>
      <c r="Z30" s="49">
        <f>IF(Z$18-L$18&lt;=$E$16,L$21/$E$16,0)</f>
        <v>11.085116067</v>
      </c>
      <c r="AA30" s="49">
        <f>IF(AA$18-L$18&lt;=$E$16,L$21/$E$16,0)</f>
        <v>11.085116067</v>
      </c>
      <c r="AB30" s="49">
        <f>IF(AB$18-L$18&lt;=$E$16,L$21/$E$16,0)</f>
        <v>11.085116067</v>
      </c>
    </row>
    <row r="31" spans="2:41" x14ac:dyDescent="0.3">
      <c r="D31" s="51" t="s">
        <v>23</v>
      </c>
      <c r="E31" s="52">
        <f t="shared" si="7"/>
        <v>114.49574967765828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11.30681838834</v>
      </c>
      <c r="O31" s="49">
        <f>IF(O$18-M$18&lt;=$E$16,M$21/$E$16,0)</f>
        <v>11.30681838834</v>
      </c>
      <c r="P31" s="49">
        <f>IF(P$18-M$18&lt;=$E$16,M$21/$E$16,0)</f>
        <v>11.30681838834</v>
      </c>
      <c r="Q31" s="49">
        <f>IF(Q$18-M$18&lt;=$E$16,M$21/$E$16,0)</f>
        <v>11.30681838834</v>
      </c>
      <c r="R31" s="49">
        <f>IF(R$18-M$18&lt;=$E$16,M$21/$E$16,0)</f>
        <v>11.30681838834</v>
      </c>
      <c r="S31" s="49">
        <f>IF(S$18-M$18&lt;=$E$16,M$21/$E$16,0)</f>
        <v>11.30681838834</v>
      </c>
      <c r="T31" s="49">
        <f>IF(T$18-M$18&lt;=$E$16,M$21/$E$16,0)</f>
        <v>11.30681838834</v>
      </c>
      <c r="U31" s="49">
        <f>IF(U$18-M$18&lt;=$E$16,M$21/$E$16,0)</f>
        <v>11.30681838834</v>
      </c>
      <c r="V31" s="49">
        <f>IF(V$18-M$18&lt;=$E$16,M$21/$E$16,0)</f>
        <v>11.30681838834</v>
      </c>
      <c r="W31" s="49">
        <f>IF(W$18-M$18&lt;=$E$16,M$21/$E$16,0)</f>
        <v>11.30681838834</v>
      </c>
      <c r="X31" s="49">
        <f>IF(X$18-M$18&lt;=$E$16,M$21/$E$16,0)</f>
        <v>11.30681838834</v>
      </c>
      <c r="Y31" s="49">
        <f>IF(Y$18-M$18&lt;=$E$16,M$21/$E$16,0)</f>
        <v>11.30681838834</v>
      </c>
      <c r="Z31" s="49">
        <f>IF(Z$18-M$18&lt;=$E$16,M$21/$E$16,0)</f>
        <v>11.30681838834</v>
      </c>
      <c r="AA31" s="49">
        <f>IF(AA$18-M$18&lt;=$E$16,M$21/$E$16,0)</f>
        <v>11.30681838834</v>
      </c>
      <c r="AB31" s="49">
        <f>IF(AB$18-M$18&lt;=$E$16,M$21/$E$16,0)</f>
        <v>11.30681838834</v>
      </c>
      <c r="AC31" s="49">
        <f>IF(AC$18-M$18&lt;=$E$16,M$21/$E$16,0)</f>
        <v>11.30681838834</v>
      </c>
    </row>
    <row r="32" spans="2:41" x14ac:dyDescent="0.3">
      <c r="D32" s="51" t="s">
        <v>24</v>
      </c>
      <c r="E32" s="52">
        <f t="shared" si="7"/>
        <v>116.78566467121146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11.5329547561068</v>
      </c>
      <c r="P32" s="49">
        <f>IF(P$18-N$18&lt;=$E$16,N$21/$E$16,0)</f>
        <v>11.5329547561068</v>
      </c>
      <c r="Q32" s="49">
        <f>IF(Q$18-N$18&lt;=$E$16,N$21/$E$16,0)</f>
        <v>11.5329547561068</v>
      </c>
      <c r="R32" s="49">
        <f>IF(R$18-N$18&lt;=$E$16,N$21/$E$16,0)</f>
        <v>11.5329547561068</v>
      </c>
      <c r="S32" s="49">
        <f>IF(S$18-N$18&lt;=$E$16,N$21/$E$16,0)</f>
        <v>11.5329547561068</v>
      </c>
      <c r="T32" s="49">
        <f>IF(T$18-N$18&lt;=$E$16,N$21/$E$16,0)</f>
        <v>11.5329547561068</v>
      </c>
      <c r="U32" s="49">
        <f>IF(U$18-N$18&lt;=$E$16,N$21/$E$16,0)</f>
        <v>11.5329547561068</v>
      </c>
      <c r="V32" s="49">
        <f>IF(V$18-N$18&lt;=$E$16,N$21/$E$16,0)</f>
        <v>11.5329547561068</v>
      </c>
      <c r="W32" s="49">
        <f>IF(W$18-N$18&lt;=$E$16,N$21/$E$16,0)</f>
        <v>11.5329547561068</v>
      </c>
      <c r="X32" s="49">
        <f>IF(X$18-N$18&lt;=$E$16,N$21/$E$16,0)</f>
        <v>11.5329547561068</v>
      </c>
      <c r="Y32" s="49">
        <f>IF(Y$18-N$18&lt;=$E$16,N$21/$E$16,0)</f>
        <v>11.5329547561068</v>
      </c>
      <c r="Z32" s="49">
        <f>IF(Z$18-N$18&lt;=$E$16,N$21/$E$16,0)</f>
        <v>11.5329547561068</v>
      </c>
      <c r="AA32" s="49">
        <f>IF(AA$18-N$18&lt;=$E$16,N$21/$E$16,0)</f>
        <v>11.5329547561068</v>
      </c>
      <c r="AB32" s="49">
        <f>IF(AB$18-N$18&lt;=$E$16,N$21/$E$16,0)</f>
        <v>11.5329547561068</v>
      </c>
      <c r="AC32" s="49">
        <f>IF(AC$18-N$18&lt;=$E$16,N$21/$E$16,0)</f>
        <v>11.5329547561068</v>
      </c>
      <c r="AD32" s="49">
        <f>IF(AD$18-N$18&lt;=$E$16,N$21/$E$16,0)</f>
        <v>11.5329547561068</v>
      </c>
    </row>
    <row r="33" spans="2:41" x14ac:dyDescent="0.3">
      <c r="D33" s="51" t="s">
        <v>25</v>
      </c>
      <c r="E33" s="52">
        <f t="shared" si="7"/>
        <v>119.1213779646357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11.763613851228937</v>
      </c>
      <c r="Q33" s="49">
        <f>IF(Q$18-O$18&lt;=$E$16,O$21/$E$16,0)</f>
        <v>11.763613851228937</v>
      </c>
      <c r="R33" s="49">
        <f>IF(R$18-O$18&lt;=$E$16,O$21/$E$16,0)</f>
        <v>11.763613851228937</v>
      </c>
      <c r="S33" s="49">
        <f>IF(S$18-O$18&lt;=$E$16,O$21/$E$16,0)</f>
        <v>11.763613851228937</v>
      </c>
      <c r="T33" s="49">
        <f>IF(T$18-O$18&lt;=$E$16,O$21/$E$16,0)</f>
        <v>11.763613851228937</v>
      </c>
      <c r="U33" s="49">
        <f>IF(U$18-O$18&lt;=$E$16,O$21/$E$16,0)</f>
        <v>11.763613851228937</v>
      </c>
      <c r="V33" s="49">
        <f>IF(V$18-O$18&lt;=$E$16,O$21/$E$16,0)</f>
        <v>11.763613851228937</v>
      </c>
      <c r="W33" s="49">
        <f>IF(W$18-O$18&lt;=$E$16,O$21/$E$16,0)</f>
        <v>11.763613851228937</v>
      </c>
      <c r="X33" s="49">
        <f>IF(X$18-O$18&lt;=$E$16,O$21/$E$16,0)</f>
        <v>11.763613851228937</v>
      </c>
      <c r="Y33" s="49">
        <f>IF(Y$18-O$18&lt;=$E$16,O$21/$E$16,0)</f>
        <v>11.763613851228937</v>
      </c>
      <c r="Z33" s="49">
        <f>IF(Z$18-O$18&lt;=$E$16,O$21/$E$16,0)</f>
        <v>11.763613851228937</v>
      </c>
      <c r="AA33" s="49">
        <f>IF(AA$18-O$18&lt;=$E$16,O$21/$E$16,0)</f>
        <v>11.763613851228937</v>
      </c>
      <c r="AB33" s="49">
        <f>IF(AB$18-O$18&lt;=$E$16,O$21/$E$16,0)</f>
        <v>11.763613851228937</v>
      </c>
      <c r="AC33" s="49">
        <f>IF(AC$18-O$18&lt;=$E$16,O$21/$E$16,0)</f>
        <v>11.763613851228937</v>
      </c>
      <c r="AD33" s="49">
        <f>IF(AD$18-O$18&lt;=$E$16,O$21/$E$16,0)</f>
        <v>11.763613851228937</v>
      </c>
      <c r="AE33" s="49">
        <f>IF(AE$18-O$18&lt;=$E$16,O$21/$E$16,0)</f>
        <v>11.763613851228937</v>
      </c>
    </row>
    <row r="34" spans="2:41" x14ac:dyDescent="0.3">
      <c r="D34" s="51" t="s">
        <v>26</v>
      </c>
      <c r="E34" s="52">
        <f t="shared" si="7"/>
        <v>121.50380552392843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11.998886128253517</v>
      </c>
      <c r="R34" s="49">
        <f>IF(R$18-P$18&lt;=$E$16,P$21/$E$16,0)</f>
        <v>11.998886128253517</v>
      </c>
      <c r="S34" s="49">
        <f>IF(S$18-P$18&lt;=$E$16,P$21/$E$16,0)</f>
        <v>11.998886128253517</v>
      </c>
      <c r="T34" s="49">
        <f>IF(T$18-P$18&lt;=$E$16,P$21/$E$16,0)</f>
        <v>11.998886128253517</v>
      </c>
      <c r="U34" s="49">
        <f>IF(U$18-P$18&lt;=$E$16,P$21/$E$16,0)</f>
        <v>11.998886128253517</v>
      </c>
      <c r="V34" s="49">
        <f>IF(V$18-P$18&lt;=$E$16,P$21/$E$16,0)</f>
        <v>11.998886128253517</v>
      </c>
      <c r="W34" s="49">
        <f>IF(W$18-P$18&lt;=$E$16,P$21/$E$16,0)</f>
        <v>11.998886128253517</v>
      </c>
      <c r="X34" s="49">
        <f>IF(X$18-P$18&lt;=$E$16,P$21/$E$16,0)</f>
        <v>11.998886128253517</v>
      </c>
      <c r="Y34" s="49">
        <f>IF(Y$18-P$18&lt;=$E$16,P$21/$E$16,0)</f>
        <v>11.998886128253517</v>
      </c>
      <c r="Z34" s="49">
        <f>IF(Z$18-P$18&lt;=$E$16,P$21/$E$16,0)</f>
        <v>11.998886128253517</v>
      </c>
      <c r="AA34" s="49">
        <f>IF(AA$18-P$18&lt;=$E$16,P$21/$E$16,0)</f>
        <v>11.998886128253517</v>
      </c>
      <c r="AB34" s="49">
        <f>IF(AB$18-P$18&lt;=$E$16,P$21/$E$16,0)</f>
        <v>11.998886128253517</v>
      </c>
      <c r="AC34" s="49">
        <f>IF(AC$18-P$18&lt;=$E$16,P$21/$E$16,0)</f>
        <v>11.998886128253517</v>
      </c>
      <c r="AD34" s="49">
        <f>IF(AD$18-P$18&lt;=$E$16,P$21/$E$16,0)</f>
        <v>11.998886128253517</v>
      </c>
      <c r="AE34" s="49">
        <f>IF(AE$18-P$18&lt;=$E$16,P$21/$E$16,0)</f>
        <v>11.998886128253517</v>
      </c>
      <c r="AF34" s="49">
        <f>IF(AF$18-P$18&lt;=$E$16,P$21/$E$16,0)</f>
        <v>11.998886128253517</v>
      </c>
    </row>
    <row r="35" spans="2:41" x14ac:dyDescent="0.3">
      <c r="D35" s="51" t="s">
        <v>27</v>
      </c>
      <c r="E35" s="52">
        <f t="shared" si="7"/>
        <v>123.93388163440702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12.238863850818587</v>
      </c>
      <c r="S35" s="49">
        <f>IF(S$18-Q$18&lt;=$E$16,Q$21/$E$16,0)</f>
        <v>12.238863850818587</v>
      </c>
      <c r="T35" s="49">
        <f>IF(T$18-Q$18&lt;=$E$16,Q$21/$E$16,0)</f>
        <v>12.238863850818587</v>
      </c>
      <c r="U35" s="49">
        <f>IF(U$18-Q$18&lt;=$E$16,Q$21/$E$16,0)</f>
        <v>12.238863850818587</v>
      </c>
      <c r="V35" s="49">
        <f>IF(V$18-Q$18&lt;=$E$16,Q$21/$E$16,0)</f>
        <v>12.238863850818587</v>
      </c>
      <c r="W35" s="49">
        <f>IF(W$18-Q$18&lt;=$E$16,Q$21/$E$16,0)</f>
        <v>12.238863850818587</v>
      </c>
      <c r="X35" s="49">
        <f>IF(X$18-Q$18&lt;=$E$16,Q$21/$E$16,0)</f>
        <v>12.238863850818587</v>
      </c>
      <c r="Y35" s="49">
        <f>IF(Y$18-Q$18&lt;=$E$16,Q$21/$E$16,0)</f>
        <v>12.238863850818587</v>
      </c>
      <c r="Z35" s="49">
        <f>IF(Z$18-Q$18&lt;=$E$16,Q$21/$E$16,0)</f>
        <v>12.238863850818587</v>
      </c>
      <c r="AA35" s="49">
        <f>IF(AA$18-Q$18&lt;=$E$16,Q$21/$E$16,0)</f>
        <v>12.238863850818587</v>
      </c>
      <c r="AB35" s="49">
        <f>IF(AB$18-Q$18&lt;=$E$16,Q$21/$E$16,0)</f>
        <v>12.238863850818587</v>
      </c>
      <c r="AC35" s="49">
        <f>IF(AC$18-Q$18&lt;=$E$16,Q$21/$E$16,0)</f>
        <v>12.238863850818587</v>
      </c>
      <c r="AD35" s="49">
        <f>IF(AD$18-Q$18&lt;=$E$16,Q$21/$E$16,0)</f>
        <v>12.238863850818587</v>
      </c>
      <c r="AE35" s="49">
        <f>IF(AE$18-Q$18&lt;=$E$16,Q$21/$E$16,0)</f>
        <v>12.238863850818587</v>
      </c>
      <c r="AF35" s="49">
        <f>IF(AF$18-Q$18&lt;=$E$16,Q$21/$E$16,0)</f>
        <v>12.238863850818587</v>
      </c>
      <c r="AG35" s="49">
        <f>IF(AG$18-Q$18&lt;=$E$16,Q$21/$E$16,0)</f>
        <v>12.238863850818587</v>
      </c>
    </row>
    <row r="36" spans="2:41" x14ac:dyDescent="0.3">
      <c r="D36" s="51" t="s">
        <v>28</v>
      </c>
      <c r="E36" s="52">
        <f t="shared" si="7"/>
        <v>126.41255926709515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12.483641127834959</v>
      </c>
      <c r="T36" s="49">
        <f>IF(T$18-R$18&lt;=$E$16,R$21/$E$16,0)</f>
        <v>12.483641127834959</v>
      </c>
      <c r="U36" s="49">
        <f>IF(U$18-R$18&lt;=$E$16,R$21/$E$16,0)</f>
        <v>12.483641127834959</v>
      </c>
      <c r="V36" s="49">
        <f>IF(V$18-R$18&lt;=$E$16,R$21/$E$16,0)</f>
        <v>12.483641127834959</v>
      </c>
      <c r="W36" s="49">
        <f>IF(W$18-R$18&lt;=$E$16,R$21/$E$16,0)</f>
        <v>12.483641127834959</v>
      </c>
      <c r="X36" s="49">
        <f>IF(X$18-R$18&lt;=$E$16,R$21/$E$16,0)</f>
        <v>12.483641127834959</v>
      </c>
      <c r="Y36" s="49">
        <f>IF(Y$18-R$18&lt;=$E$16,R$21/$E$16,0)</f>
        <v>12.483641127834959</v>
      </c>
      <c r="Z36" s="49">
        <f>IF(Z$18-R$18&lt;=$E$16,R$21/$E$16,0)</f>
        <v>12.483641127834959</v>
      </c>
      <c r="AA36" s="49">
        <f>IF(AA$18-R$18&lt;=$E$16,R$21/$E$16,0)</f>
        <v>12.483641127834959</v>
      </c>
      <c r="AB36" s="49">
        <f>IF(AB$18-R$18&lt;=$E$16,R$21/$E$16,0)</f>
        <v>12.483641127834959</v>
      </c>
      <c r="AC36" s="49">
        <f>IF(AC$18-R$18&lt;=$E$16,R$21/$E$16,0)</f>
        <v>12.483641127834959</v>
      </c>
      <c r="AD36" s="49">
        <f>IF(AD$18-R$18&lt;=$E$16,R$21/$E$16,0)</f>
        <v>12.483641127834959</v>
      </c>
      <c r="AE36" s="49">
        <f>IF(AE$18-R$18&lt;=$E$16,R$21/$E$16,0)</f>
        <v>12.483641127834959</v>
      </c>
      <c r="AF36" s="49">
        <f>IF(AF$18-R$18&lt;=$E$16,R$21/$E$16,0)</f>
        <v>12.483641127834959</v>
      </c>
      <c r="AG36" s="49">
        <f>IF(AG$18-R$18&lt;=$E$16,R$21/$E$16,0)</f>
        <v>12.483641127834959</v>
      </c>
      <c r="AH36" s="49">
        <f>IF(AH$18-R$18&lt;=$E$16,R$21/$E$16,0)</f>
        <v>12.483641127834959</v>
      </c>
    </row>
    <row r="37" spans="2:41" x14ac:dyDescent="0.3">
      <c r="D37" s="51" t="s">
        <v>29</v>
      </c>
      <c r="E37" s="52">
        <f t="shared" si="7"/>
        <v>128.94081045243701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12.733313950391658</v>
      </c>
      <c r="U37" s="49">
        <f>IF(U$18-S$18&lt;=$E$16,S$21/$E$16,0)</f>
        <v>12.733313950391658</v>
      </c>
      <c r="V37" s="49">
        <f>IF(V$18-S$18&lt;=$E$16,S$21/$E$16,0)</f>
        <v>12.733313950391658</v>
      </c>
      <c r="W37" s="49">
        <f>IF(W$18-S$18&lt;=$E$16,S$21/$E$16,0)</f>
        <v>12.733313950391658</v>
      </c>
      <c r="X37" s="49">
        <f>IF(X$18-S$18&lt;=$E$16,S$21/$E$16,0)</f>
        <v>12.733313950391658</v>
      </c>
      <c r="Y37" s="49">
        <f>IF(Y$18-S$18&lt;=$E$16,S$21/$E$16,0)</f>
        <v>12.733313950391658</v>
      </c>
      <c r="Z37" s="49">
        <f>IF(Z$18-S$18&lt;=$E$16,S$21/$E$16,0)</f>
        <v>12.733313950391658</v>
      </c>
      <c r="AA37" s="49">
        <f>IF(AA$18-S$18&lt;=$E$16,S$21/$E$16,0)</f>
        <v>12.733313950391658</v>
      </c>
      <c r="AB37" s="49">
        <f>IF(AB$18-S$18&lt;=$E$16,S$21/$E$16,0)</f>
        <v>12.733313950391658</v>
      </c>
      <c r="AC37" s="49">
        <f>IF(AC$18-S$18&lt;=$E$16,S$21/$E$16,0)</f>
        <v>12.733313950391658</v>
      </c>
      <c r="AD37" s="49">
        <f>IF(AD$18-S$18&lt;=$E$16,S$21/$E$16,0)</f>
        <v>12.733313950391658</v>
      </c>
      <c r="AE37" s="49">
        <f>IF(AE$18-S$18&lt;=$E$16,S$21/$E$16,0)</f>
        <v>12.733313950391658</v>
      </c>
      <c r="AF37" s="49">
        <f>IF(AF$18-S$18&lt;=$E$16,S$21/$E$16,0)</f>
        <v>12.733313950391658</v>
      </c>
      <c r="AG37" s="49">
        <f>IF(AG$18-S$18&lt;=$E$16,S$21/$E$16,0)</f>
        <v>12.733313950391658</v>
      </c>
      <c r="AH37" s="49">
        <f>IF(AH$18-S$18&lt;=$E$16,S$21/$E$16,0)</f>
        <v>12.733313950391658</v>
      </c>
      <c r="AI37" s="49">
        <f>IF(AI$18-S$18&lt;=$E$16,S$21/$E$16,0)</f>
        <v>12.733313950391658</v>
      </c>
    </row>
    <row r="38" spans="2:41" x14ac:dyDescent="0.3">
      <c r="D38" s="51" t="s">
        <v>30</v>
      </c>
      <c r="E38" s="52">
        <f t="shared" si="7"/>
        <v>131.51962666148577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12.987980229399492</v>
      </c>
      <c r="V38" s="49">
        <f>IF(V$18-T$18&lt;=$E$16,T$21/$E$16,0)</f>
        <v>12.987980229399492</v>
      </c>
      <c r="W38" s="49">
        <f>IF(W$18-T$18&lt;=$E$16,T$21/$E$16,0)</f>
        <v>12.987980229399492</v>
      </c>
      <c r="X38" s="49">
        <f>IF(X$18-T$18&lt;=$E$16,T$21/$E$16,0)</f>
        <v>12.987980229399492</v>
      </c>
      <c r="Y38" s="49">
        <f>IF(Y$18-T$18&lt;=$E$16,T$21/$E$16,0)</f>
        <v>12.987980229399492</v>
      </c>
      <c r="Z38" s="49">
        <f>IF(Z$18-T$18&lt;=$E$16,T$21/$E$16,0)</f>
        <v>12.987980229399492</v>
      </c>
      <c r="AA38" s="49">
        <f>IF(AA$18-T$18&lt;=$E$16,T$21/$E$16,0)</f>
        <v>12.987980229399492</v>
      </c>
      <c r="AB38" s="49">
        <f>IF(AB$18-T$18&lt;=$E$16,T$21/$E$16,0)</f>
        <v>12.987980229399492</v>
      </c>
      <c r="AC38" s="49">
        <f>IF(AC$18-T$18&lt;=$E$16,T$21/$E$16,0)</f>
        <v>12.987980229399492</v>
      </c>
      <c r="AD38" s="49">
        <f>IF(AD$18-T$18&lt;=$E$16,T$21/$E$16,0)</f>
        <v>12.987980229399492</v>
      </c>
      <c r="AE38" s="49">
        <f>IF(AE$18-T$18&lt;=$E$16,T$21/$E$16,0)</f>
        <v>12.987980229399492</v>
      </c>
      <c r="AF38" s="49">
        <f>IF(AF$18-T$18&lt;=$E$16,T$21/$E$16,0)</f>
        <v>12.987980229399492</v>
      </c>
      <c r="AG38" s="49">
        <f>IF(AG$18-T$18&lt;=$E$16,T$21/$E$16,0)</f>
        <v>12.987980229399492</v>
      </c>
      <c r="AH38" s="49">
        <f>IF(AH$18-T$18&lt;=$E$16,T$21/$E$16,0)</f>
        <v>12.987980229399492</v>
      </c>
      <c r="AI38" s="49">
        <f>IF(AI$18-T$18&lt;=$E$16,T$21/$E$16,0)</f>
        <v>12.987980229399492</v>
      </c>
      <c r="AJ38" s="49">
        <f>IF(AJ$18-T$18&lt;=$E$16,T$21/$E$16,0)</f>
        <v>12.987980229399492</v>
      </c>
    </row>
    <row r="39" spans="2:41" x14ac:dyDescent="0.3">
      <c r="D39" s="51" t="s">
        <v>31</v>
      </c>
      <c r="E39" s="52">
        <f t="shared" si="7"/>
        <v>134.15001919471553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13.247739833987481</v>
      </c>
      <c r="W39" s="49">
        <f>IF(W$18-U$18&lt;=$E$16,U$21/$E$16,0)</f>
        <v>13.247739833987481</v>
      </c>
      <c r="X39" s="49">
        <f>IF(X$18-U$18&lt;=$E$16,U$21/$E$16,0)</f>
        <v>13.247739833987481</v>
      </c>
      <c r="Y39" s="49">
        <f>IF(Y$18-U$18&lt;=$E$16,U$21/$E$16,0)</f>
        <v>13.247739833987481</v>
      </c>
      <c r="Z39" s="49">
        <f>IF(Z$18-U$18&lt;=$E$16,U$21/$E$16,0)</f>
        <v>13.247739833987481</v>
      </c>
      <c r="AA39" s="49">
        <f>IF(AA$18-U$18&lt;=$E$16,U$21/$E$16,0)</f>
        <v>13.247739833987481</v>
      </c>
      <c r="AB39" s="49">
        <f>IF(AB$18-U$18&lt;=$E$16,U$21/$E$16,0)</f>
        <v>13.247739833987481</v>
      </c>
      <c r="AC39" s="49">
        <f>IF(AC$18-U$18&lt;=$E$16,U$21/$E$16,0)</f>
        <v>13.247739833987481</v>
      </c>
      <c r="AD39" s="49">
        <f>IF(AD$18-U$18&lt;=$E$16,U$21/$E$16,0)</f>
        <v>13.247739833987481</v>
      </c>
      <c r="AE39" s="49">
        <f>IF(AE$18-U$18&lt;=$E$16,U$21/$E$16,0)</f>
        <v>13.247739833987481</v>
      </c>
      <c r="AF39" s="49">
        <f>IF(AF$18-U$18&lt;=$E$16,U$21/$E$16,0)</f>
        <v>13.247739833987481</v>
      </c>
      <c r="AG39" s="49">
        <f>IF(AG$18-U$18&lt;=$E$16,U$21/$E$16,0)</f>
        <v>13.247739833987481</v>
      </c>
      <c r="AH39" s="49">
        <f>IF(AH$18-U$18&lt;=$E$16,U$21/$E$16,0)</f>
        <v>13.247739833987481</v>
      </c>
      <c r="AI39" s="49">
        <f>IF(AI$18-U$18&lt;=$E$16,U$21/$E$16,0)</f>
        <v>13.247739833987481</v>
      </c>
      <c r="AJ39" s="49">
        <f>IF(AJ$18-U$18&lt;=$E$16,U$21/$E$16,0)</f>
        <v>13.247739833987481</v>
      </c>
      <c r="AK39" s="49">
        <f>IF(AK$18-U$18&lt;=$E$16,U$21/$E$16,0)</f>
        <v>13.247739833987481</v>
      </c>
    </row>
    <row r="40" spans="2:41" x14ac:dyDescent="0.3">
      <c r="D40" s="51" t="s">
        <v>32</v>
      </c>
      <c r="E40" s="52">
        <f t="shared" si="7"/>
        <v>136.83301957860979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13.51269463066723</v>
      </c>
      <c r="X40" s="49">
        <f>IF(X$18-V$18&lt;=$E$16,V$21/$E$16,0)</f>
        <v>13.51269463066723</v>
      </c>
      <c r="Y40" s="49">
        <f>IF(Y$18-V$18&lt;=$E$16,V$21/$E$16,0)</f>
        <v>13.51269463066723</v>
      </c>
      <c r="Z40" s="49">
        <f>IF(Z$18-V$18&lt;=$E$16,V$21/$E$16,0)</f>
        <v>13.51269463066723</v>
      </c>
      <c r="AA40" s="49">
        <f>IF(AA$18-V$18&lt;=$E$16,V$21/$E$16,0)</f>
        <v>13.51269463066723</v>
      </c>
      <c r="AB40" s="49">
        <f>IF(AB$18-V$18&lt;=$E$16,V$21/$E$16,0)</f>
        <v>13.51269463066723</v>
      </c>
      <c r="AC40" s="49">
        <f>IF(AC$18-V$18&lt;=$E$16,V$21/$E$16,0)</f>
        <v>13.51269463066723</v>
      </c>
      <c r="AD40" s="49">
        <f>IF(AD$18-V$18&lt;=$E$16,V$21/$E$16,0)</f>
        <v>13.51269463066723</v>
      </c>
      <c r="AE40" s="49">
        <f>IF(AE$18-V$18&lt;=$E$16,V$21/$E$16,0)</f>
        <v>13.51269463066723</v>
      </c>
      <c r="AF40" s="49">
        <f>IF(AF$18-V$18&lt;=$E$16,V$21/$E$16,0)</f>
        <v>13.51269463066723</v>
      </c>
      <c r="AG40" s="49">
        <f>IF(AG$18-V$18&lt;=$E$16,V$21/$E$16,0)</f>
        <v>13.51269463066723</v>
      </c>
      <c r="AH40" s="49">
        <f>IF(AH$18-V$18&lt;=$E$16,V$21/$E$16,0)</f>
        <v>13.51269463066723</v>
      </c>
      <c r="AI40" s="49">
        <f>IF(AI$18-V$18&lt;=$E$16,V$21/$E$16,0)</f>
        <v>13.51269463066723</v>
      </c>
      <c r="AJ40" s="49">
        <f>IF(AJ$18-V$18&lt;=$E$16,V$21/$E$16,0)</f>
        <v>13.51269463066723</v>
      </c>
      <c r="AK40" s="49">
        <f>IF(AK$18-V$18&lt;=$E$16,V$21/$E$16,0)</f>
        <v>13.51269463066723</v>
      </c>
      <c r="AL40" s="49">
        <f>IF(AL$18-V$18&lt;=$E$16,V$21/$E$16,0)</f>
        <v>13.51269463066723</v>
      </c>
    </row>
    <row r="41" spans="2:41" x14ac:dyDescent="0.3">
      <c r="D41" s="51" t="s">
        <v>33</v>
      </c>
      <c r="E41" s="52">
        <f t="shared" si="7"/>
        <v>139.56967997018199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13.782948523280576</v>
      </c>
      <c r="Y41" s="49">
        <f>IF(Y$18-W$18&lt;=$E$16,W$21/$E$16,0)</f>
        <v>13.782948523280576</v>
      </c>
      <c r="Z41" s="49">
        <f>IF(Z$18-W$18&lt;=$E$16,W$21/$E$16,0)</f>
        <v>13.782948523280576</v>
      </c>
      <c r="AA41" s="49">
        <f>IF(AA$18-W$18&lt;=$E$16,W$21/$E$16,0)</f>
        <v>13.782948523280576</v>
      </c>
      <c r="AB41" s="49">
        <f>IF(AB$18-W$18&lt;=$E$16,W$21/$E$16,0)</f>
        <v>13.782948523280576</v>
      </c>
      <c r="AC41" s="49">
        <f>IF(AC$18-W$18&lt;=$E$16,W$21/$E$16,0)</f>
        <v>13.782948523280576</v>
      </c>
      <c r="AD41" s="49">
        <f>IF(AD$18-W$18&lt;=$E$16,W$21/$E$16,0)</f>
        <v>13.782948523280576</v>
      </c>
      <c r="AE41" s="49">
        <f>IF(AE$18-W$18&lt;=$E$16,W$21/$E$16,0)</f>
        <v>13.782948523280576</v>
      </c>
      <c r="AF41" s="49">
        <f>IF(AF$18-W$18&lt;=$E$16,W$21/$E$16,0)</f>
        <v>13.782948523280576</v>
      </c>
      <c r="AG41" s="49">
        <f>IF(AG$18-W$18&lt;=$E$16,W$21/$E$16,0)</f>
        <v>13.782948523280576</v>
      </c>
      <c r="AH41" s="49">
        <f>IF(AH$18-W$18&lt;=$E$16,W$21/$E$16,0)</f>
        <v>13.782948523280576</v>
      </c>
      <c r="AI41" s="49">
        <f>IF(AI$18-W$18&lt;=$E$16,W$21/$E$16,0)</f>
        <v>13.782948523280576</v>
      </c>
      <c r="AJ41" s="49">
        <f>IF(AJ$18-W$18&lt;=$E$16,W$21/$E$16,0)</f>
        <v>13.782948523280576</v>
      </c>
      <c r="AK41" s="49">
        <f>IF(AK$18-W$18&lt;=$E$16,W$21/$E$16,0)</f>
        <v>13.782948523280576</v>
      </c>
      <c r="AL41" s="49">
        <f>IF(AL$18-W$18&lt;=$E$16,W$21/$E$16,0)</f>
        <v>13.782948523280576</v>
      </c>
      <c r="AM41" s="49">
        <f>IF(AM$18-W$18&lt;=$E$16,W$21/$E$16,0)</f>
        <v>13.782948523280576</v>
      </c>
    </row>
    <row r="42" spans="2:41" x14ac:dyDescent="0.3">
      <c r="D42" s="51" t="s">
        <v>34</v>
      </c>
      <c r="E42" s="52">
        <f t="shared" si="7"/>
        <v>142.36107356958564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14.058607493746187</v>
      </c>
      <c r="Z42" s="49">
        <f>IF(Z$18-X$18&lt;=$E$16,X$21/$E$16,0)</f>
        <v>14.058607493746187</v>
      </c>
      <c r="AA42" s="49">
        <f>IF(AA$18-X$18&lt;=$E$16,X$21/$E$16,0)</f>
        <v>14.058607493746187</v>
      </c>
      <c r="AB42" s="49">
        <f>IF(AB$18-X$18&lt;=$E$16,X$21/$E$16,0)</f>
        <v>14.058607493746187</v>
      </c>
      <c r="AC42" s="49">
        <f>IF(AC$18-X$18&lt;=$E$16,X$21/$E$16,0)</f>
        <v>14.058607493746187</v>
      </c>
      <c r="AD42" s="49">
        <f>IF(AD$18-X$18&lt;=$E$16,X$21/$E$16,0)</f>
        <v>14.058607493746187</v>
      </c>
      <c r="AE42" s="49">
        <f>IF(AE$18-X$18&lt;=$E$16,X$21/$E$16,0)</f>
        <v>14.058607493746187</v>
      </c>
      <c r="AF42" s="49">
        <f>IF(AF$18-X$18&lt;=$E$16,X$21/$E$16,0)</f>
        <v>14.058607493746187</v>
      </c>
      <c r="AG42" s="49">
        <f>IF(AG$18-X$18&lt;=$E$16,X$21/$E$16,0)</f>
        <v>14.058607493746187</v>
      </c>
      <c r="AH42" s="49">
        <f>IF(AH$18-X$18&lt;=$E$16,X$21/$E$16,0)</f>
        <v>14.058607493746187</v>
      </c>
      <c r="AI42" s="49">
        <f>IF(AI$18-X$18&lt;=$E$16,X$21/$E$16,0)</f>
        <v>14.058607493746187</v>
      </c>
      <c r="AJ42" s="49">
        <f>IF(AJ$18-X$18&lt;=$E$16,X$21/$E$16,0)</f>
        <v>14.058607493746187</v>
      </c>
      <c r="AK42" s="49">
        <f>IF(AK$18-X$18&lt;=$E$16,X$21/$E$16,0)</f>
        <v>14.058607493746187</v>
      </c>
      <c r="AL42" s="49">
        <f>IF(AL$18-X$18&lt;=$E$16,X$21/$E$16,0)</f>
        <v>14.058607493746187</v>
      </c>
      <c r="AM42" s="49">
        <f>IF(AM$18-X$18&lt;=$E$16,X$21/$E$16,0)</f>
        <v>14.058607493746187</v>
      </c>
      <c r="AN42" s="49">
        <f>IF(AN$18-X$18&lt;=$E$16,X$21/$E$16,0)</f>
        <v>14.058607493746187</v>
      </c>
    </row>
    <row r="43" spans="2:41" x14ac:dyDescent="0.3">
      <c r="D43" s="45" t="s">
        <v>35</v>
      </c>
      <c r="E43" s="50">
        <f t="shared" si="7"/>
        <v>145.20829504097736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14.339779643621112</v>
      </c>
      <c r="AA43" s="54">
        <f>IF(AA$18-Y$18&lt;=$E$16,Y$21/$E$16,0)</f>
        <v>14.339779643621112</v>
      </c>
      <c r="AB43" s="54">
        <f>IF(AB$18-Y$18&lt;=$E$16,Y$21/$E$16,0)</f>
        <v>14.339779643621112</v>
      </c>
      <c r="AC43" s="54">
        <f>IF(AC$18-Y$18&lt;=$E$16,Y$21/$E$16,0)</f>
        <v>14.339779643621112</v>
      </c>
      <c r="AD43" s="54">
        <f>IF(AD$18-Y$18&lt;=$E$16,Y$21/$E$16,0)</f>
        <v>14.339779643621112</v>
      </c>
      <c r="AE43" s="54">
        <f>IF(AE$18-Y$18&lt;=$E$16,Y$21/$E$16,0)</f>
        <v>14.339779643621112</v>
      </c>
      <c r="AF43" s="54">
        <f>IF(AF$18-Y$18&lt;=$E$16,Y$21/$E$16,0)</f>
        <v>14.339779643621112</v>
      </c>
      <c r="AG43" s="54">
        <f>IF(AG$18-Y$18&lt;=$E$16,Y$21/$E$16,0)</f>
        <v>14.339779643621112</v>
      </c>
      <c r="AH43" s="54">
        <f>IF(AH$18-Y$18&lt;=$E$16,Y$21/$E$16,0)</f>
        <v>14.339779643621112</v>
      </c>
      <c r="AI43" s="54">
        <f>IF(AI$18-Y$18&lt;=$E$16,Y$21/$E$16,0)</f>
        <v>14.339779643621112</v>
      </c>
      <c r="AJ43" s="54">
        <f>IF(AJ$18-Y$18&lt;=$E$16,Y$21/$E$16,0)</f>
        <v>14.339779643621112</v>
      </c>
      <c r="AK43" s="54">
        <f>IF(AK$18-Y$18&lt;=$E$16,Y$21/$E$16,0)</f>
        <v>14.339779643621112</v>
      </c>
      <c r="AL43" s="54">
        <f>IF(AL$18-Y$18&lt;=$E$16,Y$21/$E$16,0)</f>
        <v>14.339779643621112</v>
      </c>
      <c r="AM43" s="54">
        <f>IF(AM$18-Y$18&lt;=$E$16,Y$21/$E$16,0)</f>
        <v>14.339779643621112</v>
      </c>
      <c r="AN43" s="54">
        <f>IF(AN$18-Y$18&lt;=$E$16,Y$21/$E$16,0)</f>
        <v>14.339779643621112</v>
      </c>
      <c r="AO43" s="54">
        <f>IF(AO$18-Y$18&lt;=$E$16,Y$21/$E$16,0)</f>
        <v>14.339779643621112</v>
      </c>
    </row>
    <row r="44" spans="2:41" x14ac:dyDescent="0.3">
      <c r="D44" s="34" t="s">
        <v>6</v>
      </c>
      <c r="E44" s="48">
        <f t="shared" si="7"/>
        <v>1209.4721839218937</v>
      </c>
      <c r="F44" s="49">
        <f t="shared" ref="F44:S44" si="8">SUM(F24:F43)</f>
        <v>0</v>
      </c>
      <c r="G44" s="49">
        <f t="shared" si="8"/>
        <v>8.8912499999999994</v>
      </c>
      <c r="H44" s="49">
        <f t="shared" si="8"/>
        <v>18.1926375</v>
      </c>
      <c r="I44" s="49">
        <f t="shared" si="8"/>
        <v>27.923980874999998</v>
      </c>
      <c r="J44" s="49">
        <f t="shared" si="8"/>
        <v>38.106075687499995</v>
      </c>
      <c r="K44" s="49">
        <f t="shared" si="8"/>
        <v>48.760743187499997</v>
      </c>
      <c r="L44" s="49">
        <f t="shared" si="8"/>
        <v>59.628504037499994</v>
      </c>
      <c r="M44" s="49">
        <f t="shared" si="8"/>
        <v>70.713620104499995</v>
      </c>
      <c r="N44" s="49">
        <f t="shared" si="8"/>
        <v>82.02043849284</v>
      </c>
      <c r="O44" s="49">
        <f t="shared" si="8"/>
        <v>93.553393248946804</v>
      </c>
      <c r="P44" s="49">
        <f t="shared" si="8"/>
        <v>105.31700710017574</v>
      </c>
      <c r="Q44" s="49">
        <f t="shared" si="8"/>
        <v>117.31589322842926</v>
      </c>
      <c r="R44" s="49">
        <f t="shared" si="8"/>
        <v>129.55475707924785</v>
      </c>
      <c r="S44" s="49">
        <f t="shared" si="8"/>
        <v>142.03839820708282</v>
      </c>
      <c r="T44" s="49">
        <f>SUM(T24:T43)</f>
        <v>154.77171215747447</v>
      </c>
      <c r="U44" s="49">
        <f t="shared" ref="U44:AO44" si="9">SUM(U24:U43)</f>
        <v>167.75969238687395</v>
      </c>
      <c r="V44" s="49">
        <f t="shared" si="9"/>
        <v>181.00743222086143</v>
      </c>
      <c r="W44" s="49">
        <f t="shared" si="9"/>
        <v>185.62887685152864</v>
      </c>
      <c r="X44" s="49">
        <f t="shared" si="9"/>
        <v>190.11043787480921</v>
      </c>
      <c r="Y44" s="49">
        <f t="shared" si="9"/>
        <v>194.43770199355541</v>
      </c>
      <c r="Z44" s="49">
        <f t="shared" si="9"/>
        <v>198.59538682467652</v>
      </c>
      <c r="AA44" s="49">
        <f t="shared" si="9"/>
        <v>187.94071932467654</v>
      </c>
      <c r="AB44" s="49">
        <f t="shared" si="9"/>
        <v>177.07295847467654</v>
      </c>
      <c r="AC44" s="49">
        <f t="shared" si="9"/>
        <v>165.98784240767657</v>
      </c>
      <c r="AD44" s="49">
        <f t="shared" si="9"/>
        <v>154.68102401933655</v>
      </c>
      <c r="AE44" s="49">
        <f t="shared" si="9"/>
        <v>143.14806926322976</v>
      </c>
      <c r="AF44" s="49">
        <f t="shared" si="9"/>
        <v>131.38445541200079</v>
      </c>
      <c r="AG44" s="49">
        <f t="shared" si="9"/>
        <v>119.38556928374729</v>
      </c>
      <c r="AH44" s="49">
        <f t="shared" si="9"/>
        <v>107.14670543292871</v>
      </c>
      <c r="AI44" s="49">
        <f t="shared" si="9"/>
        <v>94.663064305093741</v>
      </c>
      <c r="AJ44" s="49">
        <f t="shared" si="9"/>
        <v>81.92975035470208</v>
      </c>
      <c r="AK44" s="49">
        <f t="shared" si="9"/>
        <v>68.941770125302583</v>
      </c>
      <c r="AL44" s="49">
        <f t="shared" si="9"/>
        <v>55.694030291315109</v>
      </c>
      <c r="AM44" s="49">
        <f t="shared" si="9"/>
        <v>42.181335660647875</v>
      </c>
      <c r="AN44" s="49">
        <f t="shared" si="9"/>
        <v>28.398387137367301</v>
      </c>
      <c r="AO44" s="49">
        <f t="shared" si="9"/>
        <v>14.339779643621112</v>
      </c>
    </row>
    <row r="45" spans="2:41" x14ac:dyDescent="0.3">
      <c r="B45" s="41" t="s">
        <v>84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81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2052</v>
      </c>
      <c r="AK46" s="56">
        <v>2052</v>
      </c>
      <c r="AL46" s="56">
        <v>2052</v>
      </c>
      <c r="AM46" s="56">
        <v>2052</v>
      </c>
      <c r="AN46" s="56">
        <v>2052</v>
      </c>
      <c r="AO46" s="56">
        <v>2052</v>
      </c>
    </row>
    <row r="47" spans="2:41" x14ac:dyDescent="0.3">
      <c r="D47" s="34" t="s">
        <v>77</v>
      </c>
      <c r="E47" s="48">
        <f>NPV($E$15,F47:AO47)*(1+$E$15)</f>
        <v>0</v>
      </c>
      <c r="F47" s="42">
        <f t="shared" ref="F47:AO47" si="10">F19</f>
        <v>0</v>
      </c>
      <c r="G47" s="42">
        <f t="shared" si="10"/>
        <v>0</v>
      </c>
      <c r="H47" s="42">
        <f t="shared" si="10"/>
        <v>0</v>
      </c>
      <c r="I47" s="42">
        <f t="shared" si="10"/>
        <v>0</v>
      </c>
      <c r="J47" s="42">
        <f t="shared" si="10"/>
        <v>0</v>
      </c>
      <c r="K47" s="42">
        <f t="shared" si="10"/>
        <v>0</v>
      </c>
      <c r="L47" s="42">
        <f t="shared" si="10"/>
        <v>0</v>
      </c>
      <c r="M47" s="42">
        <f t="shared" si="10"/>
        <v>0</v>
      </c>
      <c r="N47" s="42">
        <f t="shared" si="10"/>
        <v>0</v>
      </c>
      <c r="O47" s="42">
        <f t="shared" si="10"/>
        <v>0</v>
      </c>
      <c r="P47" s="42">
        <f t="shared" si="10"/>
        <v>0</v>
      </c>
      <c r="Q47" s="42">
        <f t="shared" si="10"/>
        <v>0</v>
      </c>
      <c r="R47" s="42">
        <f t="shared" si="10"/>
        <v>0</v>
      </c>
      <c r="S47" s="42">
        <f t="shared" si="10"/>
        <v>0</v>
      </c>
      <c r="T47" s="42">
        <f t="shared" si="10"/>
        <v>0</v>
      </c>
      <c r="U47" s="42">
        <f t="shared" si="10"/>
        <v>0</v>
      </c>
      <c r="V47" s="42">
        <f t="shared" si="10"/>
        <v>0</v>
      </c>
      <c r="W47" s="42">
        <f t="shared" si="10"/>
        <v>0</v>
      </c>
      <c r="X47" s="42">
        <f t="shared" si="10"/>
        <v>0</v>
      </c>
      <c r="Y47" s="42">
        <f t="shared" si="10"/>
        <v>0</v>
      </c>
      <c r="Z47" s="42">
        <f t="shared" si="10"/>
        <v>0</v>
      </c>
      <c r="AA47" s="42">
        <f t="shared" si="10"/>
        <v>0</v>
      </c>
      <c r="AB47" s="42">
        <f t="shared" si="10"/>
        <v>0</v>
      </c>
      <c r="AC47" s="42">
        <f t="shared" si="10"/>
        <v>0</v>
      </c>
      <c r="AD47" s="42">
        <f t="shared" si="10"/>
        <v>0</v>
      </c>
      <c r="AE47" s="42">
        <f t="shared" si="10"/>
        <v>0</v>
      </c>
      <c r="AF47" s="42">
        <f t="shared" si="10"/>
        <v>0</v>
      </c>
      <c r="AG47" s="42">
        <f t="shared" si="10"/>
        <v>0</v>
      </c>
      <c r="AH47" s="42">
        <f t="shared" si="10"/>
        <v>0</v>
      </c>
      <c r="AI47" s="42">
        <f t="shared" si="10"/>
        <v>0</v>
      </c>
      <c r="AJ47" s="42">
        <f t="shared" si="10"/>
        <v>0</v>
      </c>
      <c r="AK47" s="42">
        <f t="shared" si="10"/>
        <v>0</v>
      </c>
      <c r="AL47" s="42">
        <f t="shared" si="10"/>
        <v>0</v>
      </c>
      <c r="AM47" s="42">
        <f t="shared" si="10"/>
        <v>0</v>
      </c>
      <c r="AN47" s="42">
        <f t="shared" si="10"/>
        <v>0</v>
      </c>
      <c r="AO47" s="42">
        <f t="shared" si="10"/>
        <v>0</v>
      </c>
    </row>
    <row r="48" spans="2:41" x14ac:dyDescent="0.3">
      <c r="D48" s="34" t="s">
        <v>43</v>
      </c>
      <c r="E48" s="48">
        <f t="shared" ref="E48:E58" si="11">NPV($E$15,F48:AO48)*(1+$E$15)</f>
        <v>1293.750180346035</v>
      </c>
      <c r="F48" s="53"/>
      <c r="G48" s="53">
        <f t="shared" ref="G48:AO48" si="12">G44</f>
        <v>8.8912499999999994</v>
      </c>
      <c r="H48" s="53">
        <f t="shared" si="12"/>
        <v>18.1926375</v>
      </c>
      <c r="I48" s="53">
        <f t="shared" si="12"/>
        <v>27.923980874999998</v>
      </c>
      <c r="J48" s="53">
        <f t="shared" si="12"/>
        <v>38.106075687499995</v>
      </c>
      <c r="K48" s="53">
        <f t="shared" si="12"/>
        <v>48.760743187499997</v>
      </c>
      <c r="L48" s="53">
        <f t="shared" si="12"/>
        <v>59.628504037499994</v>
      </c>
      <c r="M48" s="53">
        <f t="shared" si="12"/>
        <v>70.713620104499995</v>
      </c>
      <c r="N48" s="53">
        <f t="shared" si="12"/>
        <v>82.02043849284</v>
      </c>
      <c r="O48" s="53">
        <f t="shared" si="12"/>
        <v>93.553393248946804</v>
      </c>
      <c r="P48" s="53">
        <f t="shared" si="12"/>
        <v>105.31700710017574</v>
      </c>
      <c r="Q48" s="53">
        <f t="shared" si="12"/>
        <v>117.31589322842926</v>
      </c>
      <c r="R48" s="53">
        <f t="shared" si="12"/>
        <v>129.55475707924785</v>
      </c>
      <c r="S48" s="53">
        <f t="shared" si="12"/>
        <v>142.03839820708282</v>
      </c>
      <c r="T48" s="53">
        <f t="shared" si="12"/>
        <v>154.77171215747447</v>
      </c>
      <c r="U48" s="53">
        <f t="shared" si="12"/>
        <v>167.75969238687395</v>
      </c>
      <c r="V48" s="53">
        <f t="shared" si="12"/>
        <v>181.00743222086143</v>
      </c>
      <c r="W48" s="53">
        <f t="shared" si="12"/>
        <v>185.62887685152864</v>
      </c>
      <c r="X48" s="53">
        <f t="shared" si="12"/>
        <v>190.11043787480921</v>
      </c>
      <c r="Y48" s="53">
        <f t="shared" si="12"/>
        <v>194.43770199355541</v>
      </c>
      <c r="Z48" s="53">
        <f t="shared" si="12"/>
        <v>198.59538682467652</v>
      </c>
      <c r="AA48" s="53">
        <f t="shared" si="12"/>
        <v>187.94071932467654</v>
      </c>
      <c r="AB48" s="53">
        <f t="shared" si="12"/>
        <v>177.07295847467654</v>
      </c>
      <c r="AC48" s="53">
        <f t="shared" si="12"/>
        <v>165.98784240767657</v>
      </c>
      <c r="AD48" s="53">
        <f t="shared" si="12"/>
        <v>154.68102401933655</v>
      </c>
      <c r="AE48" s="53">
        <f t="shared" si="12"/>
        <v>143.14806926322976</v>
      </c>
      <c r="AF48" s="53">
        <f t="shared" si="12"/>
        <v>131.38445541200079</v>
      </c>
      <c r="AG48" s="53">
        <f t="shared" si="12"/>
        <v>119.38556928374729</v>
      </c>
      <c r="AH48" s="53">
        <f t="shared" si="12"/>
        <v>107.14670543292871</v>
      </c>
      <c r="AI48" s="53">
        <f t="shared" si="12"/>
        <v>94.663064305093741</v>
      </c>
      <c r="AJ48" s="53">
        <f t="shared" si="12"/>
        <v>81.92975035470208</v>
      </c>
      <c r="AK48" s="53">
        <f t="shared" si="12"/>
        <v>68.941770125302583</v>
      </c>
      <c r="AL48" s="53">
        <f t="shared" si="12"/>
        <v>55.694030291315109</v>
      </c>
      <c r="AM48" s="53">
        <f t="shared" si="12"/>
        <v>42.181335660647875</v>
      </c>
      <c r="AN48" s="53">
        <f t="shared" si="12"/>
        <v>28.398387137367301</v>
      </c>
      <c r="AO48" s="53">
        <f t="shared" si="12"/>
        <v>14.339779643621112</v>
      </c>
    </row>
    <row r="49" spans="3:41" x14ac:dyDescent="0.3">
      <c r="D49" s="123" t="s">
        <v>75</v>
      </c>
      <c r="E49" s="124">
        <f t="shared" si="11"/>
        <v>328.03210765885547</v>
      </c>
      <c r="F49" s="123"/>
      <c r="G49" s="125">
        <f t="shared" ref="G49:AO49" si="13">F$22*$H10</f>
        <v>3.6418559999999998</v>
      </c>
      <c r="H49" s="125">
        <f t="shared" si="13"/>
        <v>7.2240883199999999</v>
      </c>
      <c r="I49" s="125">
        <f t="shared" si="13"/>
        <v>10.744315046399999</v>
      </c>
      <c r="J49" s="125">
        <f t="shared" si="13"/>
        <v>14.200047171200001</v>
      </c>
      <c r="K49" s="125">
        <f t="shared" si="13"/>
        <v>17.588683441600001</v>
      </c>
      <c r="L49" s="125">
        <f t="shared" si="13"/>
        <v>20.79184326016</v>
      </c>
      <c r="M49" s="125">
        <f t="shared" si="13"/>
        <v>23.8058170978432</v>
      </c>
      <c r="N49" s="125">
        <f t="shared" si="13"/>
        <v>26.626821235032068</v>
      </c>
      <c r="O49" s="125">
        <f t="shared" si="13"/>
        <v>29.250996277716709</v>
      </c>
      <c r="P49" s="125">
        <f t="shared" si="13"/>
        <v>31.674405644007045</v>
      </c>
      <c r="Q49" s="125">
        <f t="shared" si="13"/>
        <v>33.89303402037519</v>
      </c>
      <c r="R49" s="125">
        <f t="shared" si="13"/>
        <v>35.902785787022694</v>
      </c>
      <c r="S49" s="125">
        <f t="shared" si="13"/>
        <v>37.699483411755146</v>
      </c>
      <c r="T49" s="125">
        <f t="shared" si="13"/>
        <v>39.278865811734249</v>
      </c>
      <c r="U49" s="125">
        <f t="shared" si="13"/>
        <v>40.636586682464944</v>
      </c>
      <c r="V49" s="125">
        <f t="shared" si="13"/>
        <v>41.768212793362238</v>
      </c>
      <c r="W49" s="125">
        <f t="shared" si="13"/>
        <v>42.669222249229485</v>
      </c>
      <c r="X49" s="125">
        <f t="shared" si="13"/>
        <v>43.562618716966078</v>
      </c>
      <c r="Y49" s="125">
        <f t="shared" si="13"/>
        <v>44.454197136809398</v>
      </c>
      <c r="Z49" s="125">
        <f t="shared" si="13"/>
        <v>45.350165707801587</v>
      </c>
      <c r="AA49" s="125">
        <f t="shared" si="13"/>
        <v>40.266123805089869</v>
      </c>
      <c r="AB49" s="125">
        <f t="shared" si="13"/>
        <v>35.454841390378149</v>
      </c>
      <c r="AC49" s="125">
        <f t="shared" si="13"/>
        <v>30.921773653426424</v>
      </c>
      <c r="AD49" s="125">
        <f t="shared" si="13"/>
        <v>26.672484887789903</v>
      </c>
      <c r="AE49" s="125">
        <f t="shared" si="13"/>
        <v>22.712650672894885</v>
      </c>
      <c r="AF49" s="125">
        <f t="shared" si="13"/>
        <v>19.048060099756203</v>
      </c>
      <c r="AG49" s="125">
        <f t="shared" si="13"/>
        <v>15.684618041208983</v>
      </c>
      <c r="AH49" s="125">
        <f t="shared" si="13"/>
        <v>12.628347467545053</v>
      </c>
      <c r="AI49" s="125">
        <f t="shared" si="13"/>
        <v>9.8853918084620798</v>
      </c>
      <c r="AJ49" s="125">
        <f t="shared" si="13"/>
        <v>7.4620173622516806</v>
      </c>
      <c r="AK49" s="125">
        <f t="shared" si="13"/>
        <v>5.3646157531713063</v>
      </c>
      <c r="AL49" s="125">
        <f t="shared" si="13"/>
        <v>3.5997064379635604</v>
      </c>
      <c r="AM49" s="125">
        <f t="shared" si="13"/>
        <v>2.1739392625058938</v>
      </c>
      <c r="AN49" s="125">
        <f t="shared" si="13"/>
        <v>1.0940970695933081</v>
      </c>
      <c r="AO49" s="125">
        <f t="shared" si="13"/>
        <v>0.36709835887670506</v>
      </c>
    </row>
    <row r="50" spans="3:41" x14ac:dyDescent="0.3">
      <c r="D50" s="126" t="s">
        <v>123</v>
      </c>
      <c r="E50" s="127">
        <f t="shared" si="11"/>
        <v>415.16563625573889</v>
      </c>
      <c r="F50" s="128"/>
      <c r="G50" s="129">
        <f t="shared" ref="G50:AO50" si="14">F$22*$H11</f>
        <v>4.6092239999999993</v>
      </c>
      <c r="H50" s="129">
        <f t="shared" si="14"/>
        <v>9.1429867799999993</v>
      </c>
      <c r="I50" s="129">
        <f t="shared" si="14"/>
        <v>13.598273730599999</v>
      </c>
      <c r="J50" s="129">
        <f t="shared" si="14"/>
        <v>17.971934701049999</v>
      </c>
      <c r="K50" s="129">
        <f t="shared" si="14"/>
        <v>22.260677480774998</v>
      </c>
      <c r="L50" s="129">
        <f t="shared" si="14"/>
        <v>26.314676626139995</v>
      </c>
      <c r="M50" s="129">
        <f t="shared" si="14"/>
        <v>30.129237264457799</v>
      </c>
      <c r="N50" s="129">
        <f t="shared" si="14"/>
        <v>33.699570625587455</v>
      </c>
      <c r="O50" s="129">
        <f t="shared" si="14"/>
        <v>37.020792163985206</v>
      </c>
      <c r="P50" s="129">
        <f t="shared" si="14"/>
        <v>40.087919643196415</v>
      </c>
      <c r="Q50" s="129">
        <f t="shared" si="14"/>
        <v>42.895871182037347</v>
      </c>
      <c r="R50" s="129">
        <f t="shared" si="14"/>
        <v>45.439463261700588</v>
      </c>
      <c r="S50" s="129">
        <f t="shared" si="14"/>
        <v>47.713408693002606</v>
      </c>
      <c r="T50" s="129">
        <f t="shared" si="14"/>
        <v>49.712314542976159</v>
      </c>
      <c r="U50" s="129">
        <f t="shared" si="14"/>
        <v>51.430680019994689</v>
      </c>
      <c r="V50" s="129">
        <f t="shared" si="14"/>
        <v>52.862894316599082</v>
      </c>
      <c r="W50" s="129">
        <f t="shared" si="14"/>
        <v>54.003234409181061</v>
      </c>
      <c r="X50" s="129">
        <f t="shared" si="14"/>
        <v>55.133939313660186</v>
      </c>
      <c r="Y50" s="129">
        <f t="shared" si="14"/>
        <v>56.262343251274388</v>
      </c>
      <c r="Z50" s="129">
        <f t="shared" si="14"/>
        <v>57.396303473936378</v>
      </c>
      <c r="AA50" s="129">
        <f t="shared" si="14"/>
        <v>50.961812940816856</v>
      </c>
      <c r="AB50" s="129">
        <f t="shared" si="14"/>
        <v>44.872533634697334</v>
      </c>
      <c r="AC50" s="129">
        <f t="shared" si="14"/>
        <v>39.135369780117813</v>
      </c>
      <c r="AD50" s="129">
        <f t="shared" si="14"/>
        <v>33.757363686109088</v>
      </c>
      <c r="AE50" s="129">
        <f t="shared" si="14"/>
        <v>28.745698507882587</v>
      </c>
      <c r="AF50" s="129">
        <f t="shared" si="14"/>
        <v>24.107701063753943</v>
      </c>
      <c r="AG50" s="129">
        <f t="shared" si="14"/>
        <v>19.85084470840512</v>
      </c>
      <c r="AH50" s="129">
        <f t="shared" si="14"/>
        <v>15.982752263611706</v>
      </c>
      <c r="AI50" s="129">
        <f t="shared" si="14"/>
        <v>12.511199007584818</v>
      </c>
      <c r="AJ50" s="129">
        <f t="shared" si="14"/>
        <v>9.4441157240997811</v>
      </c>
      <c r="AK50" s="129">
        <f t="shared" si="14"/>
        <v>6.7895918126074344</v>
      </c>
      <c r="AL50" s="129">
        <f t="shared" si="14"/>
        <v>4.555878460547631</v>
      </c>
      <c r="AM50" s="129">
        <f t="shared" si="14"/>
        <v>2.7513918791090215</v>
      </c>
      <c r="AN50" s="129">
        <f t="shared" si="14"/>
        <v>1.3847166037040304</v>
      </c>
      <c r="AO50" s="129">
        <f t="shared" si="14"/>
        <v>0.46460886045332983</v>
      </c>
    </row>
    <row r="51" spans="3:41" x14ac:dyDescent="0.3">
      <c r="D51" s="34" t="s">
        <v>76</v>
      </c>
      <c r="E51" s="48">
        <f t="shared" si="11"/>
        <v>694.78405651529226</v>
      </c>
      <c r="F51" s="42">
        <f>SUM(F49:F50)</f>
        <v>0</v>
      </c>
      <c r="G51" s="42">
        <f t="shared" ref="G51:AO51" si="15">SUM(G49:G50)</f>
        <v>8.2510799999999982</v>
      </c>
      <c r="H51" s="42">
        <f t="shared" si="15"/>
        <v>16.367075100000001</v>
      </c>
      <c r="I51" s="42">
        <f t="shared" si="15"/>
        <v>24.342588776999996</v>
      </c>
      <c r="J51" s="42">
        <f t="shared" si="15"/>
        <v>32.171981872250001</v>
      </c>
      <c r="K51" s="42">
        <f t="shared" si="15"/>
        <v>39.849360922374998</v>
      </c>
      <c r="L51" s="42">
        <f t="shared" si="15"/>
        <v>47.106519886299992</v>
      </c>
      <c r="M51" s="42">
        <f t="shared" si="15"/>
        <v>53.935054362301003</v>
      </c>
      <c r="N51" s="42">
        <f t="shared" si="15"/>
        <v>60.326391860619523</v>
      </c>
      <c r="O51" s="42">
        <f t="shared" si="15"/>
        <v>66.271788441701915</v>
      </c>
      <c r="P51" s="42">
        <f t="shared" si="15"/>
        <v>71.762325287203453</v>
      </c>
      <c r="Q51" s="42">
        <f t="shared" si="15"/>
        <v>76.788905202412536</v>
      </c>
      <c r="R51" s="42">
        <f t="shared" si="15"/>
        <v>81.342249048723289</v>
      </c>
      <c r="S51" s="42">
        <f t="shared" si="15"/>
        <v>85.412892104757759</v>
      </c>
      <c r="T51" s="42">
        <f t="shared" si="15"/>
        <v>88.991180354710409</v>
      </c>
      <c r="U51" s="42">
        <f t="shared" si="15"/>
        <v>92.067266702459634</v>
      </c>
      <c r="V51" s="42">
        <f t="shared" si="15"/>
        <v>94.63110710996132</v>
      </c>
      <c r="W51" s="42">
        <f t="shared" si="15"/>
        <v>96.672456658410539</v>
      </c>
      <c r="X51" s="42">
        <f t="shared" si="15"/>
        <v>98.696558030626264</v>
      </c>
      <c r="Y51" s="42">
        <f t="shared" si="15"/>
        <v>100.71654038808379</v>
      </c>
      <c r="Z51" s="42">
        <f t="shared" si="15"/>
        <v>102.74646918173796</v>
      </c>
      <c r="AA51" s="42">
        <f t="shared" si="15"/>
        <v>91.227936745906732</v>
      </c>
      <c r="AB51" s="42">
        <f t="shared" si="15"/>
        <v>80.327375025075483</v>
      </c>
      <c r="AC51" s="42">
        <f t="shared" si="15"/>
        <v>70.05714343354424</v>
      </c>
      <c r="AD51" s="42">
        <f t="shared" si="15"/>
        <v>60.429848573898994</v>
      </c>
      <c r="AE51" s="42">
        <f t="shared" si="15"/>
        <v>51.458349180777475</v>
      </c>
      <c r="AF51" s="42">
        <f t="shared" si="15"/>
        <v>43.155761163510149</v>
      </c>
      <c r="AG51" s="42">
        <f t="shared" si="15"/>
        <v>35.535462749614105</v>
      </c>
      <c r="AH51" s="42">
        <f t="shared" si="15"/>
        <v>28.611099731156759</v>
      </c>
      <c r="AI51" s="42">
        <f t="shared" si="15"/>
        <v>22.396590816046896</v>
      </c>
      <c r="AJ51" s="42">
        <f t="shared" si="15"/>
        <v>16.90613308635146</v>
      </c>
      <c r="AK51" s="42">
        <f t="shared" si="15"/>
        <v>12.154207565778741</v>
      </c>
      <c r="AL51" s="42">
        <f t="shared" si="15"/>
        <v>8.1555848985111918</v>
      </c>
      <c r="AM51" s="42">
        <f t="shared" si="15"/>
        <v>4.9253311416149153</v>
      </c>
      <c r="AN51" s="42">
        <f t="shared" si="15"/>
        <v>2.4788136732973385</v>
      </c>
      <c r="AO51" s="42">
        <f t="shared" si="15"/>
        <v>0.83170721933003489</v>
      </c>
    </row>
    <row r="52" spans="3:41" x14ac:dyDescent="0.3">
      <c r="D52" s="112" t="s">
        <v>128</v>
      </c>
      <c r="E52" s="106">
        <f t="shared" si="11"/>
        <v>-737.02122044791463</v>
      </c>
      <c r="F52" s="114">
        <f>(F47-F8)*($H$14-1)</f>
        <v>-51.291020408163256</v>
      </c>
      <c r="G52" s="114">
        <f t="shared" ref="G52:AO52" si="16">(G47-G8)*($H$14-1)</f>
        <v>-53.656983673469384</v>
      </c>
      <c r="H52" s="114">
        <f t="shared" si="16"/>
        <v>-56.13727334693877</v>
      </c>
      <c r="I52" s="114">
        <f t="shared" si="16"/>
        <v>-58.737526537414965</v>
      </c>
      <c r="J52" s="114">
        <f t="shared" si="16"/>
        <v>-61.463660136054415</v>
      </c>
      <c r="K52" s="114">
        <f t="shared" si="16"/>
        <v>-62.692933338775504</v>
      </c>
      <c r="L52" s="114">
        <f t="shared" si="16"/>
        <v>-63.946792005551011</v>
      </c>
      <c r="M52" s="114">
        <f t="shared" si="16"/>
        <v>-65.225727845662036</v>
      </c>
      <c r="N52" s="114">
        <f t="shared" si="16"/>
        <v>-66.530242402575283</v>
      </c>
      <c r="O52" s="114">
        <f t="shared" si="16"/>
        <v>-67.86084725062679</v>
      </c>
      <c r="P52" s="114">
        <f t="shared" si="16"/>
        <v>-69.218064195639329</v>
      </c>
      <c r="Q52" s="114">
        <f t="shared" si="16"/>
        <v>-70.60242547955211</v>
      </c>
      <c r="R52" s="114">
        <f t="shared" si="16"/>
        <v>-72.014473989143156</v>
      </c>
      <c r="S52" s="114">
        <f t="shared" si="16"/>
        <v>-73.454763468926018</v>
      </c>
      <c r="T52" s="114">
        <f t="shared" si="16"/>
        <v>-74.923858738304546</v>
      </c>
      <c r="U52" s="114">
        <f t="shared" si="16"/>
        <v>-76.422335913070626</v>
      </c>
      <c r="V52" s="114">
        <f t="shared" si="16"/>
        <v>-77.950782631332046</v>
      </c>
      <c r="W52" s="114">
        <f t="shared" si="16"/>
        <v>-79.509798283958688</v>
      </c>
      <c r="X52" s="114">
        <f t="shared" si="16"/>
        <v>-81.099994249637859</v>
      </c>
      <c r="Y52" s="114">
        <f t="shared" si="16"/>
        <v>-82.72199413463062</v>
      </c>
      <c r="Z52" s="114">
        <f t="shared" si="16"/>
        <v>0</v>
      </c>
      <c r="AA52" s="114">
        <f t="shared" si="16"/>
        <v>0</v>
      </c>
      <c r="AB52" s="114">
        <f t="shared" si="16"/>
        <v>0</v>
      </c>
      <c r="AC52" s="114">
        <f t="shared" si="16"/>
        <v>0</v>
      </c>
      <c r="AD52" s="114">
        <f t="shared" si="16"/>
        <v>0</v>
      </c>
      <c r="AE52" s="114">
        <f t="shared" si="16"/>
        <v>0</v>
      </c>
      <c r="AF52" s="114">
        <f t="shared" si="16"/>
        <v>0</v>
      </c>
      <c r="AG52" s="114">
        <f t="shared" si="16"/>
        <v>0</v>
      </c>
      <c r="AH52" s="114">
        <f t="shared" si="16"/>
        <v>0</v>
      </c>
      <c r="AI52" s="114">
        <f t="shared" si="16"/>
        <v>0</v>
      </c>
      <c r="AJ52" s="114">
        <f t="shared" si="16"/>
        <v>0</v>
      </c>
      <c r="AK52" s="114">
        <f t="shared" si="16"/>
        <v>0</v>
      </c>
      <c r="AL52" s="114">
        <f t="shared" si="16"/>
        <v>0</v>
      </c>
      <c r="AM52" s="114">
        <f t="shared" si="16"/>
        <v>0</v>
      </c>
      <c r="AN52" s="114">
        <f t="shared" si="16"/>
        <v>0</v>
      </c>
      <c r="AO52" s="114">
        <f t="shared" si="16"/>
        <v>0</v>
      </c>
    </row>
    <row r="53" spans="3:41" x14ac:dyDescent="0.3">
      <c r="D53" s="112" t="s">
        <v>129</v>
      </c>
      <c r="E53" s="106">
        <f t="shared" si="11"/>
        <v>436.06820236639703</v>
      </c>
      <c r="F53" s="114">
        <f>F48*($H$14-1)</f>
        <v>0</v>
      </c>
      <c r="G53" s="114">
        <f t="shared" ref="G53:AO53" si="17">G48*($H$14-1)</f>
        <v>3.2056887755102035</v>
      </c>
      <c r="H53" s="114">
        <f t="shared" si="17"/>
        <v>6.5592502551020404</v>
      </c>
      <c r="I53" s="114">
        <f t="shared" si="17"/>
        <v>10.067829839285713</v>
      </c>
      <c r="J53" s="114">
        <f t="shared" si="17"/>
        <v>13.738925247874146</v>
      </c>
      <c r="K53" s="114">
        <f t="shared" si="17"/>
        <v>17.580404006377549</v>
      </c>
      <c r="L53" s="114">
        <f t="shared" si="17"/>
        <v>21.498712340051014</v>
      </c>
      <c r="M53" s="114">
        <f t="shared" si="17"/>
        <v>25.495386840397956</v>
      </c>
      <c r="N53" s="114">
        <f t="shared" si="17"/>
        <v>29.571994830751834</v>
      </c>
      <c r="O53" s="114">
        <f t="shared" si="17"/>
        <v>33.730134980912787</v>
      </c>
      <c r="P53" s="114">
        <f t="shared" si="17"/>
        <v>37.971437934076967</v>
      </c>
      <c r="Q53" s="114">
        <f t="shared" si="17"/>
        <v>42.297566946304421</v>
      </c>
      <c r="R53" s="114">
        <f t="shared" si="17"/>
        <v>46.710218538776431</v>
      </c>
      <c r="S53" s="114">
        <f t="shared" si="17"/>
        <v>51.211123163097881</v>
      </c>
      <c r="T53" s="114">
        <f t="shared" si="17"/>
        <v>55.802045879905755</v>
      </c>
      <c r="U53" s="114">
        <f t="shared" si="17"/>
        <v>60.484787051049786</v>
      </c>
      <c r="V53" s="114">
        <f t="shared" si="17"/>
        <v>65.261183045616704</v>
      </c>
      <c r="W53" s="114">
        <f t="shared" si="17"/>
        <v>66.927418184564743</v>
      </c>
      <c r="X53" s="114">
        <f t="shared" si="17"/>
        <v>68.543219097720325</v>
      </c>
      <c r="Y53" s="114">
        <f t="shared" si="17"/>
        <v>70.103389154139009</v>
      </c>
      <c r="Z53" s="114">
        <f t="shared" si="17"/>
        <v>71.602418378964998</v>
      </c>
      <c r="AA53" s="114">
        <f t="shared" si="17"/>
        <v>67.760939620461599</v>
      </c>
      <c r="AB53" s="114">
        <f t="shared" si="17"/>
        <v>63.842631286788134</v>
      </c>
      <c r="AC53" s="114">
        <f t="shared" si="17"/>
        <v>59.845956786441207</v>
      </c>
      <c r="AD53" s="114">
        <f t="shared" si="17"/>
        <v>55.769348796087321</v>
      </c>
      <c r="AE53" s="114">
        <f t="shared" si="17"/>
        <v>51.611208645926368</v>
      </c>
      <c r="AF53" s="114">
        <f t="shared" si="17"/>
        <v>47.369905692762181</v>
      </c>
      <c r="AG53" s="114">
        <f t="shared" si="17"/>
        <v>43.043776680534734</v>
      </c>
      <c r="AH53" s="114">
        <f t="shared" si="17"/>
        <v>38.631125088062731</v>
      </c>
      <c r="AI53" s="114">
        <f t="shared" si="17"/>
        <v>34.130220463741274</v>
      </c>
      <c r="AJ53" s="114">
        <f t="shared" si="17"/>
        <v>29.5392977469334</v>
      </c>
      <c r="AK53" s="114">
        <f t="shared" si="17"/>
        <v>24.856556575789362</v>
      </c>
      <c r="AL53" s="114">
        <f t="shared" si="17"/>
        <v>20.080160581222451</v>
      </c>
      <c r="AM53" s="114">
        <f t="shared" si="17"/>
        <v>15.208236666764197</v>
      </c>
      <c r="AN53" s="114">
        <f t="shared" si="17"/>
        <v>10.23887427401678</v>
      </c>
      <c r="AO53" s="114">
        <f t="shared" si="17"/>
        <v>5.1701246334144138</v>
      </c>
    </row>
    <row r="54" spans="3:41" x14ac:dyDescent="0.3">
      <c r="D54" s="108" t="s">
        <v>127</v>
      </c>
      <c r="E54" s="109">
        <f t="shared" si="11"/>
        <v>139.93469174854087</v>
      </c>
      <c r="F54" s="110">
        <f>F50*($H$14-1)</f>
        <v>0</v>
      </c>
      <c r="G54" s="110">
        <f t="shared" ref="G54:AO54" si="18">G50*($H$14-1)</f>
        <v>1.6618290612244893</v>
      </c>
      <c r="H54" s="110">
        <f t="shared" si="18"/>
        <v>3.2964510159183669</v>
      </c>
      <c r="I54" s="110">
        <f t="shared" si="18"/>
        <v>4.9027789640938764</v>
      </c>
      <c r="J54" s="110">
        <f t="shared" si="18"/>
        <v>6.4796771371132644</v>
      </c>
      <c r="K54" s="110">
        <f t="shared" si="18"/>
        <v>8.0259585474903048</v>
      </c>
      <c r="L54" s="110">
        <f t="shared" si="18"/>
        <v>9.4876044978599978</v>
      </c>
      <c r="M54" s="110">
        <f t="shared" si="18"/>
        <v>10.862922279022198</v>
      </c>
      <c r="N54" s="110">
        <f t="shared" si="18"/>
        <v>12.150185327592755</v>
      </c>
      <c r="O54" s="110">
        <f t="shared" si="18"/>
        <v>13.347632548919835</v>
      </c>
      <c r="P54" s="110">
        <f t="shared" si="18"/>
        <v>14.45346762645857</v>
      </c>
      <c r="Q54" s="110">
        <f t="shared" si="18"/>
        <v>15.465858317333192</v>
      </c>
      <c r="R54" s="110">
        <f t="shared" si="18"/>
        <v>16.382935733810413</v>
      </c>
      <c r="S54" s="110">
        <f t="shared" si="18"/>
        <v>17.202793610402299</v>
      </c>
      <c r="T54" s="110">
        <f t="shared" si="18"/>
        <v>17.92348755631113</v>
      </c>
      <c r="U54" s="110">
        <f t="shared" si="18"/>
        <v>18.543034292923252</v>
      </c>
      <c r="V54" s="110">
        <f t="shared" si="18"/>
        <v>19.059410876052727</v>
      </c>
      <c r="W54" s="110">
        <f t="shared" si="18"/>
        <v>19.470553902629906</v>
      </c>
      <c r="X54" s="110">
        <f t="shared" si="18"/>
        <v>19.878223017850267</v>
      </c>
      <c r="Y54" s="110">
        <f t="shared" si="18"/>
        <v>20.285062532772397</v>
      </c>
      <c r="Z54" s="110">
        <f t="shared" si="18"/>
        <v>20.693905334140325</v>
      </c>
      <c r="AA54" s="110">
        <f t="shared" si="18"/>
        <v>18.373986978661858</v>
      </c>
      <c r="AB54" s="110">
        <f t="shared" si="18"/>
        <v>16.178532534958901</v>
      </c>
      <c r="AC54" s="110">
        <f t="shared" si="18"/>
        <v>14.110031281266965</v>
      </c>
      <c r="AD54" s="110">
        <f t="shared" si="18"/>
        <v>12.171022281386268</v>
      </c>
      <c r="AE54" s="110">
        <f t="shared" si="18"/>
        <v>10.36409538039304</v>
      </c>
      <c r="AF54" s="110">
        <f t="shared" si="18"/>
        <v>8.6918922202650268</v>
      </c>
      <c r="AG54" s="110">
        <f t="shared" si="18"/>
        <v>7.1571072758195324</v>
      </c>
      <c r="AH54" s="110">
        <f t="shared" si="18"/>
        <v>5.7624889113702062</v>
      </c>
      <c r="AI54" s="110">
        <f t="shared" si="18"/>
        <v>4.5108404585169746</v>
      </c>
      <c r="AJ54" s="110">
        <f t="shared" si="18"/>
        <v>3.4050213154917572</v>
      </c>
      <c r="AK54" s="110">
        <f t="shared" si="18"/>
        <v>2.4479480684911157</v>
      </c>
      <c r="AL54" s="110">
        <f t="shared" si="18"/>
        <v>1.6425956354355402</v>
      </c>
      <c r="AM54" s="110">
        <f t="shared" si="18"/>
        <v>0.99199843260393283</v>
      </c>
      <c r="AN54" s="110">
        <f t="shared" si="18"/>
        <v>0.4992515646007728</v>
      </c>
      <c r="AO54" s="110">
        <f t="shared" si="18"/>
        <v>0.1675120381226291</v>
      </c>
    </row>
    <row r="55" spans="3:41" x14ac:dyDescent="0.3">
      <c r="D55" s="45" t="s">
        <v>130</v>
      </c>
      <c r="E55" s="50">
        <f>NPV($E$15,F55:AO55)*(1+$E$15)</f>
        <v>-161.01832633297673</v>
      </c>
      <c r="F55" s="55">
        <f t="shared" ref="F55:AO55" si="19">(-F21+F48+F50)*($H$14-1)</f>
        <v>-51.291020408163256</v>
      </c>
      <c r="G55" s="55">
        <f t="shared" si="19"/>
        <v>-48.789465836734685</v>
      </c>
      <c r="H55" s="55">
        <f t="shared" si="19"/>
        <v>-46.281572075918362</v>
      </c>
      <c r="I55" s="55">
        <f t="shared" si="19"/>
        <v>-43.766917734035381</v>
      </c>
      <c r="J55" s="55">
        <f t="shared" si="19"/>
        <v>-41.245057751067002</v>
      </c>
      <c r="K55" s="55">
        <f t="shared" si="19"/>
        <v>-37.08657078490765</v>
      </c>
      <c r="L55" s="55">
        <f t="shared" si="19"/>
        <v>-32.960475167639999</v>
      </c>
      <c r="M55" s="55">
        <f t="shared" si="19"/>
        <v>-28.86741872624188</v>
      </c>
      <c r="N55" s="55">
        <f t="shared" si="19"/>
        <v>-24.808062244230687</v>
      </c>
      <c r="O55" s="55">
        <f t="shared" si="19"/>
        <v>-20.783079720794163</v>
      </c>
      <c r="P55" s="55">
        <f t="shared" si="19"/>
        <v>-16.793158635103794</v>
      </c>
      <c r="Q55" s="55">
        <f t="shared" si="19"/>
        <v>-12.839000215914501</v>
      </c>
      <c r="R55" s="55">
        <f t="shared" si="19"/>
        <v>-8.9213197165563116</v>
      </c>
      <c r="S55" s="55">
        <f t="shared" si="19"/>
        <v>-5.0408466954258371</v>
      </c>
      <c r="T55" s="55">
        <f t="shared" si="19"/>
        <v>-1.1983253020876579</v>
      </c>
      <c r="U55" s="55">
        <f t="shared" si="19"/>
        <v>2.6054854309024083</v>
      </c>
      <c r="V55" s="55">
        <f t="shared" si="19"/>
        <v>6.3698112903373874</v>
      </c>
      <c r="W55" s="55">
        <f t="shared" si="19"/>
        <v>6.8881738032359614</v>
      </c>
      <c r="X55" s="55">
        <f t="shared" si="19"/>
        <v>7.3214478659327265</v>
      </c>
      <c r="Y55" s="55">
        <f t="shared" si="19"/>
        <v>7.6664575522807894</v>
      </c>
      <c r="Z55" s="55">
        <f t="shared" si="19"/>
        <v>92.296323713105323</v>
      </c>
      <c r="AA55" s="55">
        <f t="shared" si="19"/>
        <v>86.13492659912346</v>
      </c>
      <c r="AB55" s="55">
        <f t="shared" si="19"/>
        <v>80.021163821747038</v>
      </c>
      <c r="AC55" s="55">
        <f t="shared" si="19"/>
        <v>73.955988067708162</v>
      </c>
      <c r="AD55" s="55">
        <f t="shared" si="19"/>
        <v>67.940371077473586</v>
      </c>
      <c r="AE55" s="55">
        <f t="shared" si="19"/>
        <v>61.975304026319414</v>
      </c>
      <c r="AF55" s="55">
        <f t="shared" si="19"/>
        <v>56.061797913027213</v>
      </c>
      <c r="AG55" s="55">
        <f t="shared" si="19"/>
        <v>50.200883956354261</v>
      </c>
      <c r="AH55" s="55">
        <f t="shared" si="19"/>
        <v>44.39361399943293</v>
      </c>
      <c r="AI55" s="55">
        <f t="shared" si="19"/>
        <v>38.641060922258255</v>
      </c>
      <c r="AJ55" s="55">
        <f t="shared" si="19"/>
        <v>32.944319062425151</v>
      </c>
      <c r="AK55" s="55">
        <f t="shared" si="19"/>
        <v>27.304504644280481</v>
      </c>
      <c r="AL55" s="55">
        <f t="shared" si="19"/>
        <v>21.722756216657992</v>
      </c>
      <c r="AM55" s="55">
        <f t="shared" si="19"/>
        <v>16.200235099368133</v>
      </c>
      <c r="AN55" s="55">
        <f t="shared" si="19"/>
        <v>10.738125838617554</v>
      </c>
      <c r="AO55" s="55">
        <f t="shared" si="19"/>
        <v>5.3376366715370427</v>
      </c>
    </row>
    <row r="56" spans="3:41" x14ac:dyDescent="0.3">
      <c r="D56" s="122" t="s">
        <v>49</v>
      </c>
      <c r="E56" s="120">
        <f t="shared" si="11"/>
        <v>1743.2379141042095</v>
      </c>
      <c r="F56" s="121">
        <f t="shared" ref="F56" si="20">SUM(F48,F51,F47,F55)</f>
        <v>-51.291020408163256</v>
      </c>
      <c r="G56" s="121">
        <f>SUM(G48,G51,G47,G55)</f>
        <v>-31.647135836734687</v>
      </c>
      <c r="H56" s="121">
        <f t="shared" ref="H56:AO56" si="21">SUM(H48,H51,H47,H55)</f>
        <v>-11.721859475918365</v>
      </c>
      <c r="I56" s="121">
        <f t="shared" si="21"/>
        <v>8.4996519179646128</v>
      </c>
      <c r="J56" s="121">
        <f t="shared" si="21"/>
        <v>29.032999808682995</v>
      </c>
      <c r="K56" s="121">
        <f t="shared" si="21"/>
        <v>51.523533324967346</v>
      </c>
      <c r="L56" s="121">
        <f t="shared" si="21"/>
        <v>73.774548756159987</v>
      </c>
      <c r="M56" s="121">
        <f t="shared" si="21"/>
        <v>95.781255740559118</v>
      </c>
      <c r="N56" s="121">
        <f t="shared" si="21"/>
        <v>117.53876810922884</v>
      </c>
      <c r="O56" s="121">
        <f t="shared" si="21"/>
        <v>139.04210196985457</v>
      </c>
      <c r="P56" s="121">
        <f t="shared" si="21"/>
        <v>160.2861737522754</v>
      </c>
      <c r="Q56" s="121">
        <f t="shared" si="21"/>
        <v>181.26579821492732</v>
      </c>
      <c r="R56" s="121">
        <f t="shared" si="21"/>
        <v>201.97568641141481</v>
      </c>
      <c r="S56" s="121">
        <f t="shared" si="21"/>
        <v>222.41044361641474</v>
      </c>
      <c r="T56" s="121">
        <f t="shared" si="21"/>
        <v>242.56456721009721</v>
      </c>
      <c r="U56" s="121">
        <f t="shared" si="21"/>
        <v>262.432444520236</v>
      </c>
      <c r="V56" s="121">
        <f t="shared" si="21"/>
        <v>282.00835062116016</v>
      </c>
      <c r="W56" s="121">
        <f t="shared" si="21"/>
        <v>289.18950731317517</v>
      </c>
      <c r="X56" s="121">
        <f t="shared" si="21"/>
        <v>296.12844377136821</v>
      </c>
      <c r="Y56" s="121">
        <f t="shared" si="21"/>
        <v>302.82069993391997</v>
      </c>
      <c r="Z56" s="121">
        <f t="shared" si="21"/>
        <v>393.63817971951983</v>
      </c>
      <c r="AA56" s="121">
        <f t="shared" si="21"/>
        <v>365.30358266970671</v>
      </c>
      <c r="AB56" s="121">
        <f t="shared" si="21"/>
        <v>337.42149732149909</v>
      </c>
      <c r="AC56" s="121">
        <f t="shared" si="21"/>
        <v>310.00097390892898</v>
      </c>
      <c r="AD56" s="121">
        <f t="shared" si="21"/>
        <v>283.05124367070914</v>
      </c>
      <c r="AE56" s="121">
        <f t="shared" si="21"/>
        <v>256.58172247032667</v>
      </c>
      <c r="AF56" s="121">
        <f t="shared" si="21"/>
        <v>230.60201448853817</v>
      </c>
      <c r="AG56" s="121">
        <f t="shared" si="21"/>
        <v>205.12191598971566</v>
      </c>
      <c r="AH56" s="121">
        <f t="shared" si="21"/>
        <v>180.15141916351843</v>
      </c>
      <c r="AI56" s="121">
        <f t="shared" si="21"/>
        <v>155.7007160433989</v>
      </c>
      <c r="AJ56" s="121">
        <f t="shared" si="21"/>
        <v>131.78020250347868</v>
      </c>
      <c r="AK56" s="121">
        <f t="shared" si="21"/>
        <v>108.4004823353618</v>
      </c>
      <c r="AL56" s="121">
        <f t="shared" si="21"/>
        <v>85.572371406484294</v>
      </c>
      <c r="AM56" s="121">
        <f t="shared" si="21"/>
        <v>63.306901901630923</v>
      </c>
      <c r="AN56" s="121">
        <f t="shared" si="21"/>
        <v>41.615326649282196</v>
      </c>
      <c r="AO56" s="121">
        <f t="shared" si="21"/>
        <v>20.509123534488189</v>
      </c>
    </row>
    <row r="57" spans="3:41" x14ac:dyDescent="0.3">
      <c r="E57" s="48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</row>
    <row r="58" spans="3:41" x14ac:dyDescent="0.3">
      <c r="D58" s="34" t="s">
        <v>108</v>
      </c>
      <c r="E58" s="48">
        <f t="shared" si="11"/>
        <v>-300.95301808151629</v>
      </c>
      <c r="F58" s="49">
        <f t="shared" ref="F58:AO58" si="22">-F8+F56</f>
        <v>-193.55102040816325</v>
      </c>
      <c r="G58" s="49">
        <f t="shared" si="22"/>
        <v>-180.4693358367347</v>
      </c>
      <c r="H58" s="49">
        <f t="shared" si="22"/>
        <v>-167.42335347591836</v>
      </c>
      <c r="I58" s="49">
        <f t="shared" si="22"/>
        <v>-154.41386508203539</v>
      </c>
      <c r="J58" s="49">
        <f t="shared" si="22"/>
        <v>-141.441680191317</v>
      </c>
      <c r="K58" s="49">
        <f t="shared" si="22"/>
        <v>-122.36064027503265</v>
      </c>
      <c r="L58" s="49">
        <f t="shared" si="22"/>
        <v>-103.58730831584</v>
      </c>
      <c r="M58" s="49">
        <f t="shared" si="22"/>
        <v>-85.127838472880882</v>
      </c>
      <c r="N58" s="49">
        <f t="shared" si="22"/>
        <v>-66.988507988479967</v>
      </c>
      <c r="O58" s="49">
        <f t="shared" si="22"/>
        <v>-49.175719649808428</v>
      </c>
      <c r="P58" s="49">
        <f t="shared" si="22"/>
        <v>-31.696004299780867</v>
      </c>
      <c r="Q58" s="49">
        <f t="shared" si="22"/>
        <v>-14.556023398170083</v>
      </c>
      <c r="R58" s="49">
        <f t="shared" si="22"/>
        <v>2.2374283660554681</v>
      </c>
      <c r="S58" s="49">
        <f t="shared" si="22"/>
        <v>18.677420410148216</v>
      </c>
      <c r="T58" s="49">
        <f t="shared" si="22"/>
        <v>34.756883539705342</v>
      </c>
      <c r="U58" s="49">
        <f t="shared" si="22"/>
        <v>50.468607176436308</v>
      </c>
      <c r="V58" s="49">
        <f t="shared" si="22"/>
        <v>65.805236530484478</v>
      </c>
      <c r="W58" s="49">
        <f t="shared" si="22"/>
        <v>68.662330940685962</v>
      </c>
      <c r="X58" s="49">
        <f t="shared" si="22"/>
        <v>71.190723871429213</v>
      </c>
      <c r="Y58" s="49">
        <f t="shared" si="22"/>
        <v>73.384225635982176</v>
      </c>
      <c r="Z58" s="49">
        <f t="shared" si="22"/>
        <v>393.63817971951983</v>
      </c>
      <c r="AA58" s="49">
        <f t="shared" si="22"/>
        <v>365.30358266970671</v>
      </c>
      <c r="AB58" s="49">
        <f t="shared" si="22"/>
        <v>337.42149732149909</v>
      </c>
      <c r="AC58" s="49">
        <f t="shared" si="22"/>
        <v>310.00097390892898</v>
      </c>
      <c r="AD58" s="49">
        <f t="shared" si="22"/>
        <v>283.05124367070914</v>
      </c>
      <c r="AE58" s="49">
        <f t="shared" si="22"/>
        <v>256.58172247032667</v>
      </c>
      <c r="AF58" s="49">
        <f t="shared" si="22"/>
        <v>230.60201448853817</v>
      </c>
      <c r="AG58" s="49">
        <f t="shared" si="22"/>
        <v>205.12191598971566</v>
      </c>
      <c r="AH58" s="49">
        <f t="shared" si="22"/>
        <v>180.15141916351843</v>
      </c>
      <c r="AI58" s="49">
        <f t="shared" si="22"/>
        <v>155.7007160433989</v>
      </c>
      <c r="AJ58" s="49">
        <f t="shared" si="22"/>
        <v>131.78020250347868</v>
      </c>
      <c r="AK58" s="49">
        <f t="shared" si="22"/>
        <v>108.4004823353618</v>
      </c>
      <c r="AL58" s="49">
        <f t="shared" si="22"/>
        <v>85.572371406484294</v>
      </c>
      <c r="AM58" s="49">
        <f t="shared" si="22"/>
        <v>63.306901901630923</v>
      </c>
      <c r="AN58" s="49">
        <f t="shared" si="22"/>
        <v>41.615326649282196</v>
      </c>
      <c r="AO58" s="49">
        <f t="shared" si="22"/>
        <v>20.509123534488189</v>
      </c>
    </row>
    <row r="59" spans="3:41" x14ac:dyDescent="0.3">
      <c r="C59" s="34"/>
      <c r="D59" s="34" t="s">
        <v>50</v>
      </c>
      <c r="F59" s="49">
        <f>F22</f>
        <v>142.26</v>
      </c>
      <c r="G59" s="49">
        <f t="shared" ref="G59:AO59" si="23">G22</f>
        <v>282.19094999999999</v>
      </c>
      <c r="H59" s="49">
        <f t="shared" si="23"/>
        <v>419.69980649999997</v>
      </c>
      <c r="I59" s="49">
        <f t="shared" si="23"/>
        <v>554.68934262499999</v>
      </c>
      <c r="J59" s="49">
        <f t="shared" si="23"/>
        <v>687.05794693749999</v>
      </c>
      <c r="K59" s="49">
        <f t="shared" si="23"/>
        <v>812.18137734999993</v>
      </c>
      <c r="L59" s="49">
        <f t="shared" si="23"/>
        <v>929.91473038449999</v>
      </c>
      <c r="M59" s="49">
        <f t="shared" si="23"/>
        <v>1040.1102044934401</v>
      </c>
      <c r="N59" s="49">
        <f t="shared" si="23"/>
        <v>1142.617042098309</v>
      </c>
      <c r="O59" s="49">
        <f t="shared" si="23"/>
        <v>1237.2814704690252</v>
      </c>
      <c r="P59" s="49">
        <f t="shared" si="23"/>
        <v>1323.9466414209057</v>
      </c>
      <c r="Q59" s="49">
        <f t="shared" si="23"/>
        <v>1402.4525698055738</v>
      </c>
      <c r="R59" s="49">
        <f t="shared" si="23"/>
        <v>1472.6360707716854</v>
      </c>
      <c r="S59" s="49">
        <f t="shared" si="23"/>
        <v>1534.3306957708692</v>
      </c>
      <c r="T59" s="49">
        <f t="shared" si="23"/>
        <v>1587.3666672837867</v>
      </c>
      <c r="U59" s="49">
        <f t="shared" si="23"/>
        <v>1631.5708122407125</v>
      </c>
      <c r="V59" s="49">
        <f t="shared" si="23"/>
        <v>1666.7664941105268</v>
      </c>
      <c r="W59" s="49">
        <f t="shared" si="23"/>
        <v>1701.6647936314873</v>
      </c>
      <c r="X59" s="49">
        <f t="shared" si="23"/>
        <v>1736.4920756566171</v>
      </c>
      <c r="Y59" s="49">
        <f t="shared" si="23"/>
        <v>1771.4908479609994</v>
      </c>
      <c r="Z59" s="49">
        <f t="shared" si="23"/>
        <v>1572.8954611363229</v>
      </c>
      <c r="AA59" s="49">
        <f t="shared" si="23"/>
        <v>1384.9547418116463</v>
      </c>
      <c r="AB59" s="49">
        <f t="shared" si="23"/>
        <v>1207.8817833369696</v>
      </c>
      <c r="AC59" s="49">
        <f t="shared" si="23"/>
        <v>1041.893940929293</v>
      </c>
      <c r="AD59" s="49">
        <f t="shared" si="23"/>
        <v>887.21291690995645</v>
      </c>
      <c r="AE59" s="49">
        <f t="shared" si="23"/>
        <v>744.06484764672666</v>
      </c>
      <c r="AF59" s="49">
        <f t="shared" si="23"/>
        <v>612.6803922347259</v>
      </c>
      <c r="AG59" s="49">
        <f t="shared" si="23"/>
        <v>493.29482295097864</v>
      </c>
      <c r="AH59" s="49">
        <f t="shared" si="23"/>
        <v>386.14811751804996</v>
      </c>
      <c r="AI59" s="49">
        <f t="shared" si="23"/>
        <v>291.48505321295625</v>
      </c>
      <c r="AJ59" s="49">
        <f t="shared" si="23"/>
        <v>209.55530285825415</v>
      </c>
      <c r="AK59" s="49">
        <f t="shared" si="23"/>
        <v>140.61353273295157</v>
      </c>
      <c r="AL59" s="49">
        <f t="shared" si="23"/>
        <v>84.919502441636467</v>
      </c>
      <c r="AM59" s="49">
        <f t="shared" si="23"/>
        <v>42.738166780988593</v>
      </c>
      <c r="AN59" s="49">
        <f t="shared" si="23"/>
        <v>14.339779643621291</v>
      </c>
      <c r="AO59" s="49">
        <f t="shared" si="23"/>
        <v>1.794120407794253E-13</v>
      </c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  <row r="65" spans="5:41" x14ac:dyDescent="0.3"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</row>
    <row r="66" spans="5:41" x14ac:dyDescent="0.3"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</row>
    <row r="67" spans="5:41" x14ac:dyDescent="0.3"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</row>
    <row r="68" spans="5:41" x14ac:dyDescent="0.3"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</row>
    <row r="69" spans="5:41" x14ac:dyDescent="0.3"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</row>
    <row r="70" spans="5:41" x14ac:dyDescent="0.3"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</row>
    <row r="71" spans="5:41" x14ac:dyDescent="0.3"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B553E-58F6-45DC-8EB2-353D36498FA1}">
  <dimension ref="A1:AO67"/>
  <sheetViews>
    <sheetView workbookViewId="0">
      <selection activeCell="A3" sqref="A3"/>
    </sheetView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1" width="8.88671875" style="34" bestFit="1" customWidth="1"/>
    <col min="12" max="12" width="8.5546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112</v>
      </c>
      <c r="D1" s="40"/>
    </row>
    <row r="2" spans="1:41" x14ac:dyDescent="0.3">
      <c r="A2" s="40" t="s">
        <v>132</v>
      </c>
      <c r="D2" s="40"/>
    </row>
    <row r="3" spans="1:41" x14ac:dyDescent="0.3">
      <c r="D3" s="59" t="s">
        <v>131</v>
      </c>
      <c r="E3" s="58" t="s">
        <v>82</v>
      </c>
      <c r="F3" s="57"/>
      <c r="G3" s="132" t="s">
        <v>40</v>
      </c>
      <c r="H3" s="57"/>
      <c r="I3" s="72" t="s">
        <v>83</v>
      </c>
      <c r="J3" s="82"/>
      <c r="K3" s="57"/>
      <c r="L3" s="141" t="s">
        <v>89</v>
      </c>
      <c r="M3" s="142"/>
      <c r="O3" s="139"/>
    </row>
    <row r="4" spans="1:41" x14ac:dyDescent="0.3">
      <c r="A4" s="40"/>
      <c r="E4" s="58" t="s">
        <v>39</v>
      </c>
      <c r="F4" s="57"/>
      <c r="G4" s="132">
        <v>20</v>
      </c>
      <c r="H4" s="57" t="s">
        <v>36</v>
      </c>
      <c r="I4" s="72" t="s">
        <v>45</v>
      </c>
      <c r="J4" s="82"/>
      <c r="K4" s="57"/>
      <c r="L4" s="132">
        <v>10</v>
      </c>
      <c r="M4" s="57" t="s">
        <v>36</v>
      </c>
    </row>
    <row r="5" spans="1:41" x14ac:dyDescent="0.3">
      <c r="D5" s="40"/>
    </row>
    <row r="6" spans="1:41" x14ac:dyDescent="0.3">
      <c r="B6" s="41" t="s">
        <v>37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85</v>
      </c>
      <c r="F8" s="42">
        <f>'Portfolio$'!E6/10^6</f>
        <v>142.26</v>
      </c>
      <c r="G8" s="42">
        <f>IF(G7-$F$7+1&gt;$G$4,0,'Portfolio$'!F6/10^6)</f>
        <v>148.82220000000001</v>
      </c>
      <c r="H8" s="42">
        <f>IF(H7-$F$7+1&gt;$G$4,0,'Portfolio$'!G6/10^6)</f>
        <v>155.701494</v>
      </c>
      <c r="I8" s="42">
        <f>IF(I7-$F$7+1&gt;$G$4,0,'Portfolio$'!H6/10^6)</f>
        <v>162.91351700000001</v>
      </c>
      <c r="J8" s="42">
        <f>IF(J7-$F$7+1&gt;$G$4,0,'Portfolio$'!I6/10^6)</f>
        <v>170.47468000000001</v>
      </c>
      <c r="K8" s="42">
        <f>IF(K7-$F$7+1&gt;$G$4,0,J8*1.02)</f>
        <v>173.8841736</v>
      </c>
      <c r="L8" s="42">
        <f t="shared" ref="L8:Y8" si="1">IF(L7-$F$7+1&gt;$G$4,0,K8*1.02)</f>
        <v>177.36185707199999</v>
      </c>
      <c r="M8" s="42">
        <f t="shared" si="1"/>
        <v>180.90909421344</v>
      </c>
      <c r="N8" s="42">
        <f t="shared" si="1"/>
        <v>184.52727609770881</v>
      </c>
      <c r="O8" s="42">
        <f t="shared" si="1"/>
        <v>188.217821619663</v>
      </c>
      <c r="P8" s="42">
        <f t="shared" si="1"/>
        <v>191.98217805205627</v>
      </c>
      <c r="Q8" s="42">
        <f t="shared" si="1"/>
        <v>195.8218216130974</v>
      </c>
      <c r="R8" s="42">
        <f t="shared" si="1"/>
        <v>199.73825804535934</v>
      </c>
      <c r="S8" s="42">
        <f t="shared" si="1"/>
        <v>203.73302320626652</v>
      </c>
      <c r="T8" s="42">
        <f t="shared" si="1"/>
        <v>207.80768367039187</v>
      </c>
      <c r="U8" s="42">
        <f t="shared" si="1"/>
        <v>211.9638373437997</v>
      </c>
      <c r="V8" s="42">
        <f t="shared" si="1"/>
        <v>216.20311409067568</v>
      </c>
      <c r="W8" s="42">
        <f t="shared" si="1"/>
        <v>220.52717637248921</v>
      </c>
      <c r="X8" s="42">
        <f t="shared" si="1"/>
        <v>224.937719899939</v>
      </c>
      <c r="Y8" s="42">
        <f t="shared" si="1"/>
        <v>229.43647429793779</v>
      </c>
    </row>
    <row r="9" spans="1:41" s="3" customFormat="1" ht="21" x14ac:dyDescent="0.25">
      <c r="B9" s="62"/>
      <c r="C9" s="60" t="s">
        <v>38</v>
      </c>
      <c r="F9" s="38" t="s">
        <v>20</v>
      </c>
      <c r="G9" s="39" t="s">
        <v>121</v>
      </c>
      <c r="H9" s="39" t="s">
        <v>80</v>
      </c>
      <c r="I9" s="63"/>
      <c r="J9" s="39" t="s">
        <v>122</v>
      </c>
      <c r="K9" s="39" t="s">
        <v>80</v>
      </c>
    </row>
    <row r="10" spans="1:41" x14ac:dyDescent="0.3">
      <c r="D10" s="34" t="s">
        <v>18</v>
      </c>
      <c r="F10" s="135">
        <v>1</v>
      </c>
      <c r="G10" s="136">
        <v>0.04</v>
      </c>
      <c r="H10" s="44">
        <f>F10*G10</f>
        <v>0.04</v>
      </c>
      <c r="I10" s="35"/>
      <c r="J10" s="84">
        <v>0.04</v>
      </c>
      <c r="K10" s="44">
        <f>$F10*J10</f>
        <v>0.04</v>
      </c>
    </row>
    <row r="11" spans="1:41" x14ac:dyDescent="0.3">
      <c r="D11" s="45" t="s">
        <v>19</v>
      </c>
      <c r="E11" s="45"/>
      <c r="F11" s="137">
        <v>0</v>
      </c>
      <c r="G11" s="138">
        <v>0.09</v>
      </c>
      <c r="H11" s="46">
        <f t="shared" ref="H11" si="2">F11*G11</f>
        <v>0</v>
      </c>
      <c r="I11" s="35"/>
      <c r="J11" s="85">
        <f>G11*H14</f>
        <v>0.12244897959183673</v>
      </c>
      <c r="K11" s="46">
        <f>$F11*J11</f>
        <v>0</v>
      </c>
    </row>
    <row r="12" spans="1:41" x14ac:dyDescent="0.3">
      <c r="D12" s="34" t="s">
        <v>74</v>
      </c>
      <c r="F12" s="47">
        <f>SUM(F10:F11)</f>
        <v>1</v>
      </c>
      <c r="G12" s="44"/>
      <c r="H12" s="44">
        <f>SUM(H10:H11)</f>
        <v>0.04</v>
      </c>
      <c r="I12" s="35"/>
      <c r="J12" s="44"/>
      <c r="K12" s="44">
        <f>SUM(K10:K11)</f>
        <v>0.04</v>
      </c>
    </row>
    <row r="13" spans="1:41" x14ac:dyDescent="0.3">
      <c r="D13" s="34" t="s">
        <v>41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42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86</v>
      </c>
      <c r="E15" s="134">
        <f>'Am20-10yr'!E15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87</v>
      </c>
      <c r="E16" s="140">
        <f>L4</f>
        <v>10</v>
      </c>
      <c r="F16" s="47" t="s">
        <v>36</v>
      </c>
      <c r="G16" s="44"/>
      <c r="H16" s="44"/>
      <c r="I16" s="35"/>
      <c r="J16" s="35"/>
    </row>
    <row r="17" spans="2:41" x14ac:dyDescent="0.3">
      <c r="B17" s="41" t="s">
        <v>88</v>
      </c>
      <c r="E17" s="35"/>
    </row>
    <row r="18" spans="2:41" x14ac:dyDescent="0.3">
      <c r="E18" s="61" t="s">
        <v>81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77</v>
      </c>
      <c r="E19" s="48">
        <f>NPV($E$15,F19:AO19)*(1+$E$15)</f>
        <v>0</v>
      </c>
      <c r="F19" s="53">
        <f t="shared" ref="F19:Y19" si="4">IF($G$3="Expense",F8,0)</f>
        <v>0</v>
      </c>
      <c r="G19" s="53">
        <f t="shared" si="4"/>
        <v>0</v>
      </c>
      <c r="H19" s="53">
        <f t="shared" si="4"/>
        <v>0</v>
      </c>
      <c r="I19" s="53">
        <f t="shared" si="4"/>
        <v>0</v>
      </c>
      <c r="J19" s="53">
        <f t="shared" si="4"/>
        <v>0</v>
      </c>
      <c r="K19" s="53">
        <f t="shared" si="4"/>
        <v>0</v>
      </c>
      <c r="L19" s="53">
        <f t="shared" si="4"/>
        <v>0</v>
      </c>
      <c r="M19" s="53">
        <f t="shared" si="4"/>
        <v>0</v>
      </c>
      <c r="N19" s="53">
        <f t="shared" si="4"/>
        <v>0</v>
      </c>
      <c r="O19" s="53">
        <f t="shared" si="4"/>
        <v>0</v>
      </c>
      <c r="P19" s="53">
        <f t="shared" si="4"/>
        <v>0</v>
      </c>
      <c r="Q19" s="53">
        <f t="shared" si="4"/>
        <v>0</v>
      </c>
      <c r="R19" s="53">
        <f t="shared" si="4"/>
        <v>0</v>
      </c>
      <c r="S19" s="53">
        <f t="shared" si="4"/>
        <v>0</v>
      </c>
      <c r="T19" s="53">
        <f t="shared" si="4"/>
        <v>0</v>
      </c>
      <c r="U19" s="53">
        <f t="shared" si="4"/>
        <v>0</v>
      </c>
      <c r="V19" s="53">
        <f t="shared" si="4"/>
        <v>0</v>
      </c>
      <c r="W19" s="53">
        <f t="shared" si="4"/>
        <v>0</v>
      </c>
      <c r="X19" s="53">
        <f t="shared" si="4"/>
        <v>0</v>
      </c>
      <c r="Y19" s="53">
        <f t="shared" si="4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78</v>
      </c>
    </row>
    <row r="21" spans="2:41" x14ac:dyDescent="0.3">
      <c r="D21" s="34" t="s">
        <v>79</v>
      </c>
      <c r="E21" s="48">
        <f>NPV($E$15,F21:AO21)*(1+$E$15)</f>
        <v>2044.1909321857256</v>
      </c>
      <c r="F21" s="49">
        <f t="shared" ref="F21:Y21" si="5">F8-F19</f>
        <v>142.26</v>
      </c>
      <c r="G21" s="49">
        <f t="shared" si="5"/>
        <v>148.82220000000001</v>
      </c>
      <c r="H21" s="49">
        <f t="shared" si="5"/>
        <v>155.701494</v>
      </c>
      <c r="I21" s="49">
        <f t="shared" si="5"/>
        <v>162.91351700000001</v>
      </c>
      <c r="J21" s="49">
        <f t="shared" si="5"/>
        <v>170.47468000000001</v>
      </c>
      <c r="K21" s="49">
        <f t="shared" si="5"/>
        <v>173.8841736</v>
      </c>
      <c r="L21" s="49">
        <f t="shared" si="5"/>
        <v>177.36185707199999</v>
      </c>
      <c r="M21" s="49">
        <f t="shared" si="5"/>
        <v>180.90909421344</v>
      </c>
      <c r="N21" s="49">
        <f t="shared" si="5"/>
        <v>184.52727609770881</v>
      </c>
      <c r="O21" s="49">
        <f t="shared" si="5"/>
        <v>188.217821619663</v>
      </c>
      <c r="P21" s="49">
        <f t="shared" si="5"/>
        <v>191.98217805205627</v>
      </c>
      <c r="Q21" s="49">
        <f t="shared" si="5"/>
        <v>195.8218216130974</v>
      </c>
      <c r="R21" s="49">
        <f t="shared" si="5"/>
        <v>199.73825804535934</v>
      </c>
      <c r="S21" s="49">
        <f t="shared" si="5"/>
        <v>203.73302320626652</v>
      </c>
      <c r="T21" s="49">
        <f t="shared" si="5"/>
        <v>207.80768367039187</v>
      </c>
      <c r="U21" s="49">
        <f t="shared" si="5"/>
        <v>211.9638373437997</v>
      </c>
      <c r="V21" s="49">
        <f t="shared" si="5"/>
        <v>216.20311409067568</v>
      </c>
      <c r="W21" s="49">
        <f t="shared" si="5"/>
        <v>220.52717637248921</v>
      </c>
      <c r="X21" s="49">
        <f t="shared" si="5"/>
        <v>224.937719899939</v>
      </c>
      <c r="Y21" s="49">
        <f t="shared" si="5"/>
        <v>229.43647429793779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109</v>
      </c>
      <c r="E22" s="48"/>
      <c r="F22" s="49">
        <f t="shared" ref="F22:AO22" si="6">E22+F21-F44</f>
        <v>142.26</v>
      </c>
      <c r="G22" s="49">
        <f t="shared" si="6"/>
        <v>276.8562</v>
      </c>
      <c r="H22" s="49">
        <f t="shared" si="6"/>
        <v>403.44947399999995</v>
      </c>
      <c r="I22" s="49">
        <f t="shared" si="6"/>
        <v>521.68462160000001</v>
      </c>
      <c r="J22" s="49">
        <f t="shared" si="6"/>
        <v>631.18958050000003</v>
      </c>
      <c r="K22" s="49">
        <f t="shared" si="6"/>
        <v>727.05656500000009</v>
      </c>
      <c r="L22" s="49">
        <f t="shared" si="6"/>
        <v>809.01281561200017</v>
      </c>
      <c r="M22" s="49">
        <f t="shared" si="6"/>
        <v>876.7801176582401</v>
      </c>
      <c r="N22" s="49">
        <f t="shared" si="6"/>
        <v>930.07469216740481</v>
      </c>
      <c r="O22" s="49">
        <f t="shared" si="6"/>
        <v>968.60708458875285</v>
      </c>
      <c r="P22" s="49">
        <f t="shared" si="6"/>
        <v>992.08205128052782</v>
      </c>
      <c r="Q22" s="49">
        <f t="shared" si="6"/>
        <v>1014.4244437281384</v>
      </c>
      <c r="R22" s="49">
        <f t="shared" si="6"/>
        <v>1035.9833104467011</v>
      </c>
      <c r="S22" s="49">
        <f t="shared" si="6"/>
        <v>1057.1332659216353</v>
      </c>
      <c r="T22" s="49">
        <f t="shared" si="6"/>
        <v>1078.2759312400681</v>
      </c>
      <c r="U22" s="49">
        <f t="shared" si="6"/>
        <v>1099.8414498648694</v>
      </c>
      <c r="V22" s="49">
        <f t="shared" si="6"/>
        <v>1121.8382788621668</v>
      </c>
      <c r="W22" s="49">
        <f t="shared" si="6"/>
        <v>1144.2750444394103</v>
      </c>
      <c r="X22" s="49">
        <f t="shared" si="6"/>
        <v>1167.1605453281984</v>
      </c>
      <c r="Y22" s="49">
        <f t="shared" si="6"/>
        <v>1190.5037562347625</v>
      </c>
      <c r="Z22" s="49">
        <f t="shared" si="6"/>
        <v>980.28862757556124</v>
      </c>
      <c r="AA22" s="49">
        <f t="shared" si="6"/>
        <v>789.27171672156555</v>
      </c>
      <c r="AB22" s="49">
        <f t="shared" si="6"/>
        <v>617.83698802887966</v>
      </c>
      <c r="AC22" s="49">
        <f t="shared" si="6"/>
        <v>466.37608514072974</v>
      </c>
      <c r="AD22" s="49">
        <f t="shared" si="6"/>
        <v>335.2884845732064</v>
      </c>
      <c r="AE22" s="49">
        <f t="shared" si="6"/>
        <v>224.98165237272227</v>
      </c>
      <c r="AF22" s="49">
        <f t="shared" si="6"/>
        <v>135.87120390661809</v>
      </c>
      <c r="AG22" s="49">
        <f t="shared" si="6"/>
        <v>68.381066849581487</v>
      </c>
      <c r="AH22" s="49">
        <f t="shared" si="6"/>
        <v>22.943647429793813</v>
      </c>
      <c r="AI22" s="49">
        <f t="shared" si="6"/>
        <v>3.5527136788005009E-14</v>
      </c>
      <c r="AJ22" s="49">
        <f t="shared" si="6"/>
        <v>3.5527136788005009E-14</v>
      </c>
      <c r="AK22" s="49">
        <f t="shared" si="6"/>
        <v>3.5527136788005009E-14</v>
      </c>
      <c r="AL22" s="49">
        <f t="shared" si="6"/>
        <v>3.5527136788005009E-14</v>
      </c>
      <c r="AM22" s="49">
        <f t="shared" si="6"/>
        <v>3.5527136788005009E-14</v>
      </c>
      <c r="AN22" s="49">
        <f t="shared" si="6"/>
        <v>3.5527136788005009E-14</v>
      </c>
      <c r="AO22" s="49">
        <f t="shared" si="6"/>
        <v>3.5527136788005009E-14</v>
      </c>
    </row>
    <row r="23" spans="2:41" x14ac:dyDescent="0.3">
      <c r="C23" s="40" t="s">
        <v>43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>NPV($E$15,F24:AO24)*(1+$E$15)</f>
        <v>107.0373509419188</v>
      </c>
      <c r="F24" s="49"/>
      <c r="G24" s="49">
        <f>IF(G$18-F$18&lt;=$E$16,F$21/$E$16,0)</f>
        <v>14.225999999999999</v>
      </c>
      <c r="H24" s="49">
        <f>IF(H$18-F$18&lt;=$E$16,F$21/$E$16,0)</f>
        <v>14.225999999999999</v>
      </c>
      <c r="I24" s="49">
        <f>IF(I$18-F$18&lt;=$E$16,F$21/$E$16,0)</f>
        <v>14.225999999999999</v>
      </c>
      <c r="J24" s="49">
        <f>IF(J$18-F$18&lt;=$E$16,F$21/$E$16,0)</f>
        <v>14.225999999999999</v>
      </c>
      <c r="K24" s="49">
        <f>IF(K$18-F$18&lt;=$E$16,F$21/$E$16,0)</f>
        <v>14.225999999999999</v>
      </c>
      <c r="L24" s="49">
        <f>IF(L$18-F$18&lt;=$E$16,F$21/$E$16,0)</f>
        <v>14.225999999999999</v>
      </c>
      <c r="M24" s="49">
        <f>IF(M$18-F$18&lt;=$E$16,F$21/$E$16,0)</f>
        <v>14.225999999999999</v>
      </c>
      <c r="N24" s="49">
        <f>IF(N$18-F$18&lt;=$E$16,F$21/$E$16,0)</f>
        <v>14.225999999999999</v>
      </c>
      <c r="O24" s="49">
        <f>IF(O$18-F$18&lt;=$E$16,F$21/$E$16,0)</f>
        <v>14.225999999999999</v>
      </c>
      <c r="P24" s="49">
        <f>IF(P$18-F$18&lt;=$E$16,F$21/$E$16,0)</f>
        <v>14.225999999999999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ref="E25:E44" si="7">NPV($E$15,F25:AO25)*(1+$E$15)</f>
        <v>111.97479298009583</v>
      </c>
      <c r="F25" s="49"/>
      <c r="G25" s="49"/>
      <c r="H25" s="49">
        <f>IF(H$18-G$18&lt;=$E$16,G$21/$E$16,0)</f>
        <v>14.88222</v>
      </c>
      <c r="I25" s="49">
        <f>IF(I$18-G$18&lt;=$E$16,G$21/$E$16,0)</f>
        <v>14.88222</v>
      </c>
      <c r="J25" s="49">
        <f>IF(J$18-G$18&lt;=$E$16,G$21/$E$16,0)</f>
        <v>14.88222</v>
      </c>
      <c r="K25" s="49">
        <f>IF(K$18-G$18&lt;=$E$16,G$21/$E$16,0)</f>
        <v>14.88222</v>
      </c>
      <c r="L25" s="49">
        <f>IF(L$18-G$18&lt;=$E$16,G$21/$E$16,0)</f>
        <v>14.88222</v>
      </c>
      <c r="M25" s="49">
        <f>IF(M$18-G$18&lt;=$E$16,G$21/$E$16,0)</f>
        <v>14.88222</v>
      </c>
      <c r="N25" s="49">
        <f>IF(N$18-G$18&lt;=$E$16,G$21/$E$16,0)</f>
        <v>14.88222</v>
      </c>
      <c r="O25" s="49">
        <f>IF(O$18-G$18&lt;=$E$16,G$21/$E$16,0)</f>
        <v>14.88222</v>
      </c>
      <c r="P25" s="49">
        <f>IF(P$18-G$18&lt;=$E$16,G$21/$E$16,0)</f>
        <v>14.88222</v>
      </c>
      <c r="Q25" s="49">
        <f>IF(Q$18-G$18&lt;=$E$16,G$21/$E$16,0)</f>
        <v>14.88222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7"/>
        <v>117.15081861000327</v>
      </c>
      <c r="F26" s="49"/>
      <c r="G26" s="49"/>
      <c r="H26" s="49"/>
      <c r="I26" s="49">
        <f>IF(I$18-H$18&lt;=$E$16,H$21/$E$16,0)</f>
        <v>15.5701494</v>
      </c>
      <c r="J26" s="49">
        <f>IF(J$18-H$18&lt;=$E$16,H$21/$E$16,0)</f>
        <v>15.5701494</v>
      </c>
      <c r="K26" s="49">
        <f>IF(K$18-H$18&lt;=$E$16,H$21/$E$16,0)</f>
        <v>15.5701494</v>
      </c>
      <c r="L26" s="49">
        <f>IF(L$18-H$18&lt;=$E$16,H$21/$E$16,0)</f>
        <v>15.5701494</v>
      </c>
      <c r="M26" s="49">
        <f>IF(M$18-H$18&lt;=$E$16,H$21/$E$16,0)</f>
        <v>15.5701494</v>
      </c>
      <c r="N26" s="49">
        <f>IF(N$18-H$18&lt;=$E$16,H$21/$E$16,0)</f>
        <v>15.5701494</v>
      </c>
      <c r="O26" s="49">
        <f>IF(O$18-H$18&lt;=$E$16,H$21/$E$16,0)</f>
        <v>15.5701494</v>
      </c>
      <c r="P26" s="49">
        <f>IF(P$18-H$18&lt;=$E$16,H$21/$E$16,0)</f>
        <v>15.5701494</v>
      </c>
      <c r="Q26" s="49">
        <f>IF(Q$18-H$18&lt;=$E$16,H$21/$E$16,0)</f>
        <v>15.5701494</v>
      </c>
      <c r="R26" s="49">
        <f>IF(R$18-H$18&lt;=$E$16,H$21/$E$16,0)</f>
        <v>15.5701494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7"/>
        <v>122.57719170751621</v>
      </c>
      <c r="F27" s="49"/>
      <c r="G27" s="49"/>
      <c r="H27" s="49"/>
      <c r="I27" s="49"/>
      <c r="J27" s="49">
        <f>IF(J$18-I$18&lt;=$E$16,I$21/$E$16,0)</f>
        <v>16.2913517</v>
      </c>
      <c r="K27" s="49">
        <f>IF(K$18-I$18&lt;=$E$16,I$21/$E$16,0)</f>
        <v>16.2913517</v>
      </c>
      <c r="L27" s="49">
        <f>IF(L$18-I$18&lt;=$E$16,I$21/$E$16,0)</f>
        <v>16.2913517</v>
      </c>
      <c r="M27" s="49">
        <f>IF(M$18-I$18&lt;=$E$16,I$21/$E$16,0)</f>
        <v>16.2913517</v>
      </c>
      <c r="N27" s="49">
        <f>IF(N$18-I$18&lt;=$E$16,I$21/$E$16,0)</f>
        <v>16.2913517</v>
      </c>
      <c r="O27" s="49">
        <f>IF(O$18-I$18&lt;=$E$16,I$21/$E$16,0)</f>
        <v>16.2913517</v>
      </c>
      <c r="P27" s="49">
        <f>IF(P$18-I$18&lt;=$E$16,I$21/$E$16,0)</f>
        <v>16.2913517</v>
      </c>
      <c r="Q27" s="49">
        <f>IF(Q$18-I$18&lt;=$E$16,I$21/$E$16,0)</f>
        <v>16.2913517</v>
      </c>
      <c r="R27" s="49">
        <f>IF(R$18-I$18&lt;=$E$16,I$21/$E$16,0)</f>
        <v>16.2913517</v>
      </c>
      <c r="S27" s="49">
        <f>IF(S$18-I$18&lt;=$E$16,I$21/$E$16,0)</f>
        <v>16.2913517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7"/>
        <v>128.26626001596591</v>
      </c>
      <c r="F28" s="53"/>
      <c r="G28" s="53"/>
      <c r="H28" s="53"/>
      <c r="I28" s="53"/>
      <c r="J28" s="53"/>
      <c r="K28" s="49">
        <f>IF(K$18-J$18&lt;=$E$16,J$21/$E$16,0)</f>
        <v>17.047468000000002</v>
      </c>
      <c r="L28" s="49">
        <f>IF(L$18-J$18&lt;=$E$16,J$21/$E$16,0)</f>
        <v>17.047468000000002</v>
      </c>
      <c r="M28" s="49">
        <f>IF(M$18-J$18&lt;=$E$16,J$21/$E$16,0)</f>
        <v>17.047468000000002</v>
      </c>
      <c r="N28" s="49">
        <f>IF(N$18-J$18&lt;=$E$16,J$21/$E$16,0)</f>
        <v>17.047468000000002</v>
      </c>
      <c r="O28" s="49">
        <f>IF(O$18-J$18&lt;=$E$16,J$21/$E$16,0)</f>
        <v>17.047468000000002</v>
      </c>
      <c r="P28" s="49">
        <f>IF(P$18-J$18&lt;=$E$16,J$21/$E$16,0)</f>
        <v>17.047468000000002</v>
      </c>
      <c r="Q28" s="49">
        <f>IF(Q$18-J$18&lt;=$E$16,J$21/$E$16,0)</f>
        <v>17.047468000000002</v>
      </c>
      <c r="R28" s="49">
        <f>IF(R$18-J$18&lt;=$E$16,J$21/$E$16,0)</f>
        <v>17.047468000000002</v>
      </c>
      <c r="S28" s="49">
        <f>IF(S$18-J$18&lt;=$E$16,J$21/$E$16,0)</f>
        <v>17.047468000000002</v>
      </c>
      <c r="T28" s="49">
        <f>IF(T$18-J$18&lt;=$E$16,J$21/$E$16,0)</f>
        <v>17.047468000000002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21</v>
      </c>
      <c r="E29" s="52">
        <f t="shared" si="7"/>
        <v>130.83158521628519</v>
      </c>
      <c r="F29" s="53"/>
      <c r="G29" s="53"/>
      <c r="H29" s="53"/>
      <c r="I29" s="53"/>
      <c r="J29" s="53"/>
      <c r="K29" s="42"/>
      <c r="L29" s="49">
        <f>IF(L$18-K$18&lt;=$E$16,K$21/$E$16,0)</f>
        <v>17.388417359999998</v>
      </c>
      <c r="M29" s="49">
        <f>IF(M$18-K$18&lt;=$E$16,K$21/$E$16,0)</f>
        <v>17.388417359999998</v>
      </c>
      <c r="N29" s="49">
        <f>IF(N$18-K$18&lt;=$E$16,K$21/$E$16,0)</f>
        <v>17.388417359999998</v>
      </c>
      <c r="O29" s="49">
        <f>IF(O$18-K$18&lt;=$E$16,K$21/$E$16,0)</f>
        <v>17.388417359999998</v>
      </c>
      <c r="P29" s="49">
        <f>IF(P$18-K$18&lt;=$E$16,K$21/$E$16,0)</f>
        <v>17.388417359999998</v>
      </c>
      <c r="Q29" s="49">
        <f>IF(Q$18-K$18&lt;=$E$16,K$21/$E$16,0)</f>
        <v>17.388417359999998</v>
      </c>
      <c r="R29" s="49">
        <f>IF(R$18-K$18&lt;=$E$16,K$21/$E$16,0)</f>
        <v>17.388417359999998</v>
      </c>
      <c r="S29" s="49">
        <f>IF(S$18-K$18&lt;=$E$16,K$21/$E$16,0)</f>
        <v>17.388417359999998</v>
      </c>
      <c r="T29" s="49">
        <f>IF(T$18-K$18&lt;=$E$16,K$21/$E$16,0)</f>
        <v>17.388417359999998</v>
      </c>
      <c r="U29" s="49">
        <f>IF(U$18-K$18&lt;=$E$16,K$21/$E$16,0)</f>
        <v>17.388417359999998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22</v>
      </c>
      <c r="E30" s="52">
        <f t="shared" si="7"/>
        <v>133.44821692061095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17.736185707200001</v>
      </c>
      <c r="N30" s="49">
        <f>IF(N$18-L$18&lt;=$E$16,L$21/$E$16,0)</f>
        <v>17.736185707200001</v>
      </c>
      <c r="O30" s="49">
        <f>IF(O$18-L$18&lt;=$E$16,L$21/$E$16,0)</f>
        <v>17.736185707200001</v>
      </c>
      <c r="P30" s="49">
        <f>IF(P$18-L$18&lt;=$E$16,L$21/$E$16,0)</f>
        <v>17.736185707200001</v>
      </c>
      <c r="Q30" s="49">
        <f>IF(Q$18-L$18&lt;=$E$16,L$21/$E$16,0)</f>
        <v>17.736185707200001</v>
      </c>
      <c r="R30" s="49">
        <f>IF(R$18-L$18&lt;=$E$16,L$21/$E$16,0)</f>
        <v>17.736185707200001</v>
      </c>
      <c r="S30" s="49">
        <f>IF(S$18-L$18&lt;=$E$16,L$21/$E$16,0)</f>
        <v>17.736185707200001</v>
      </c>
      <c r="T30" s="49">
        <f>IF(T$18-L$18&lt;=$E$16,L$21/$E$16,0)</f>
        <v>17.736185707200001</v>
      </c>
      <c r="U30" s="49">
        <f>IF(U$18-L$18&lt;=$E$16,L$21/$E$16,0)</f>
        <v>17.736185707200001</v>
      </c>
      <c r="V30" s="49">
        <f>IF(V$18-L$18&lt;=$E$16,L$21/$E$16,0)</f>
        <v>17.736185707200001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23</v>
      </c>
      <c r="E31" s="52">
        <f t="shared" si="7"/>
        <v>136.11718125902314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18.090909421344001</v>
      </c>
      <c r="O31" s="49">
        <f>IF(O$18-M$18&lt;=$E$16,M$21/$E$16,0)</f>
        <v>18.090909421344001</v>
      </c>
      <c r="P31" s="49">
        <f>IF(P$18-M$18&lt;=$E$16,M$21/$E$16,0)</f>
        <v>18.090909421344001</v>
      </c>
      <c r="Q31" s="49">
        <f>IF(Q$18-M$18&lt;=$E$16,M$21/$E$16,0)</f>
        <v>18.090909421344001</v>
      </c>
      <c r="R31" s="49">
        <f>IF(R$18-M$18&lt;=$E$16,M$21/$E$16,0)</f>
        <v>18.090909421344001</v>
      </c>
      <c r="S31" s="49">
        <f>IF(S$18-M$18&lt;=$E$16,M$21/$E$16,0)</f>
        <v>18.090909421344001</v>
      </c>
      <c r="T31" s="49">
        <f>IF(T$18-M$18&lt;=$E$16,M$21/$E$16,0)</f>
        <v>18.090909421344001</v>
      </c>
      <c r="U31" s="49">
        <f>IF(U$18-M$18&lt;=$E$16,M$21/$E$16,0)</f>
        <v>18.090909421344001</v>
      </c>
      <c r="V31" s="49">
        <f>IF(V$18-M$18&lt;=$E$16,M$21/$E$16,0)</f>
        <v>18.090909421344001</v>
      </c>
      <c r="W31" s="49">
        <f>IF(W$18-M$18&lt;=$E$16,M$21/$E$16,0)</f>
        <v>18.090909421344001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24</v>
      </c>
      <c r="E32" s="52">
        <f t="shared" si="7"/>
        <v>138.8395248842036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18.452727609770882</v>
      </c>
      <c r="P32" s="49">
        <f>IF(P$18-N$18&lt;=$E$16,N$21/$E$16,0)</f>
        <v>18.452727609770882</v>
      </c>
      <c r="Q32" s="49">
        <f>IF(Q$18-N$18&lt;=$E$16,N$21/$E$16,0)</f>
        <v>18.452727609770882</v>
      </c>
      <c r="R32" s="49">
        <f>IF(R$18-N$18&lt;=$E$16,N$21/$E$16,0)</f>
        <v>18.452727609770882</v>
      </c>
      <c r="S32" s="49">
        <f>IF(S$18-N$18&lt;=$E$16,N$21/$E$16,0)</f>
        <v>18.452727609770882</v>
      </c>
      <c r="T32" s="49">
        <f>IF(T$18-N$18&lt;=$E$16,N$21/$E$16,0)</f>
        <v>18.452727609770882</v>
      </c>
      <c r="U32" s="49">
        <f>IF(U$18-N$18&lt;=$E$16,N$21/$E$16,0)</f>
        <v>18.452727609770882</v>
      </c>
      <c r="V32" s="49">
        <f>IF(V$18-N$18&lt;=$E$16,N$21/$E$16,0)</f>
        <v>18.452727609770882</v>
      </c>
      <c r="W32" s="49">
        <f>IF(W$18-N$18&lt;=$E$16,N$21/$E$16,0)</f>
        <v>18.452727609770882</v>
      </c>
      <c r="X32" s="49">
        <f>IF(X$18-N$18&lt;=$E$16,N$21/$E$16,0)</f>
        <v>18.452727609770882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2:41" x14ac:dyDescent="0.3">
      <c r="D33" s="51" t="s">
        <v>25</v>
      </c>
      <c r="E33" s="52">
        <f t="shared" si="7"/>
        <v>141.61631538188769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18.821782161966301</v>
      </c>
      <c r="Q33" s="49">
        <f>IF(Q$18-O$18&lt;=$E$16,O$21/$E$16,0)</f>
        <v>18.821782161966301</v>
      </c>
      <c r="R33" s="49">
        <f>IF(R$18-O$18&lt;=$E$16,O$21/$E$16,0)</f>
        <v>18.821782161966301</v>
      </c>
      <c r="S33" s="49">
        <f>IF(S$18-O$18&lt;=$E$16,O$21/$E$16,0)</f>
        <v>18.821782161966301</v>
      </c>
      <c r="T33" s="49">
        <f>IF(T$18-O$18&lt;=$E$16,O$21/$E$16,0)</f>
        <v>18.821782161966301</v>
      </c>
      <c r="U33" s="49">
        <f>IF(U$18-O$18&lt;=$E$16,O$21/$E$16,0)</f>
        <v>18.821782161966301</v>
      </c>
      <c r="V33" s="49">
        <f>IF(V$18-O$18&lt;=$E$16,O$21/$E$16,0)</f>
        <v>18.821782161966301</v>
      </c>
      <c r="W33" s="49">
        <f>IF(W$18-O$18&lt;=$E$16,O$21/$E$16,0)</f>
        <v>18.821782161966301</v>
      </c>
      <c r="X33" s="49">
        <f>IF(X$18-O$18&lt;=$E$16,O$21/$E$16,0)</f>
        <v>18.821782161966301</v>
      </c>
      <c r="Y33" s="49">
        <f>IF(Y$18-O$18&lt;=$E$16,O$21/$E$16,0)</f>
        <v>18.821782161966301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2:41" x14ac:dyDescent="0.3">
      <c r="D34" s="51" t="s">
        <v>26</v>
      </c>
      <c r="E34" s="52">
        <f t="shared" si="7"/>
        <v>144.44864168952543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19.198217805205626</v>
      </c>
      <c r="R34" s="49">
        <f>IF(R$18-P$18&lt;=$E$16,P$21/$E$16,0)</f>
        <v>19.198217805205626</v>
      </c>
      <c r="S34" s="49">
        <f>IF(S$18-P$18&lt;=$E$16,P$21/$E$16,0)</f>
        <v>19.198217805205626</v>
      </c>
      <c r="T34" s="49">
        <f>IF(T$18-P$18&lt;=$E$16,P$21/$E$16,0)</f>
        <v>19.198217805205626</v>
      </c>
      <c r="U34" s="49">
        <f>IF(U$18-P$18&lt;=$E$16,P$21/$E$16,0)</f>
        <v>19.198217805205626</v>
      </c>
      <c r="V34" s="49">
        <f>IF(V$18-P$18&lt;=$E$16,P$21/$E$16,0)</f>
        <v>19.198217805205626</v>
      </c>
      <c r="W34" s="49">
        <f>IF(W$18-P$18&lt;=$E$16,P$21/$E$16,0)</f>
        <v>19.198217805205626</v>
      </c>
      <c r="X34" s="49">
        <f>IF(X$18-P$18&lt;=$E$16,P$21/$E$16,0)</f>
        <v>19.198217805205626</v>
      </c>
      <c r="Y34" s="49">
        <f>IF(Y$18-P$18&lt;=$E$16,P$21/$E$16,0)</f>
        <v>19.198217805205626</v>
      </c>
      <c r="Z34" s="49">
        <f>IF(Z$18-P$18&lt;=$E$16,P$21/$E$16,0)</f>
        <v>19.198217805205626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2:41" x14ac:dyDescent="0.3">
      <c r="D35" s="51" t="s">
        <v>27</v>
      </c>
      <c r="E35" s="52">
        <f t="shared" si="7"/>
        <v>147.33761452331598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19.582182161309738</v>
      </c>
      <c r="S35" s="49">
        <f>IF(S$18-Q$18&lt;=$E$16,Q$21/$E$16,0)</f>
        <v>19.582182161309738</v>
      </c>
      <c r="T35" s="49">
        <f>IF(T$18-Q$18&lt;=$E$16,Q$21/$E$16,0)</f>
        <v>19.582182161309738</v>
      </c>
      <c r="U35" s="49">
        <f>IF(U$18-Q$18&lt;=$E$16,Q$21/$E$16,0)</f>
        <v>19.582182161309738</v>
      </c>
      <c r="V35" s="49">
        <f>IF(V$18-Q$18&lt;=$E$16,Q$21/$E$16,0)</f>
        <v>19.582182161309738</v>
      </c>
      <c r="W35" s="49">
        <f>IF(W$18-Q$18&lt;=$E$16,Q$21/$E$16,0)</f>
        <v>19.582182161309738</v>
      </c>
      <c r="X35" s="49">
        <f>IF(X$18-Q$18&lt;=$E$16,Q$21/$E$16,0)</f>
        <v>19.582182161309738</v>
      </c>
      <c r="Y35" s="49">
        <f>IF(Y$18-Q$18&lt;=$E$16,Q$21/$E$16,0)</f>
        <v>19.582182161309738</v>
      </c>
      <c r="Z35" s="49">
        <f>IF(Z$18-Q$18&lt;=$E$16,Q$21/$E$16,0)</f>
        <v>19.582182161309738</v>
      </c>
      <c r="AA35" s="49">
        <f>IF(AA$18-Q$18&lt;=$E$16,Q$21/$E$16,0)</f>
        <v>19.582182161309738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2:41" x14ac:dyDescent="0.3">
      <c r="D36" s="51" t="s">
        <v>28</v>
      </c>
      <c r="E36" s="52">
        <f t="shared" si="7"/>
        <v>150.2843668137823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19.973825804535934</v>
      </c>
      <c r="T36" s="49">
        <f>IF(T$18-R$18&lt;=$E$16,R$21/$E$16,0)</f>
        <v>19.973825804535934</v>
      </c>
      <c r="U36" s="49">
        <f>IF(U$18-R$18&lt;=$E$16,R$21/$E$16,0)</f>
        <v>19.973825804535934</v>
      </c>
      <c r="V36" s="49">
        <f>IF(V$18-R$18&lt;=$E$16,R$21/$E$16,0)</f>
        <v>19.973825804535934</v>
      </c>
      <c r="W36" s="49">
        <f>IF(W$18-R$18&lt;=$E$16,R$21/$E$16,0)</f>
        <v>19.973825804535934</v>
      </c>
      <c r="X36" s="49">
        <f>IF(X$18-R$18&lt;=$E$16,R$21/$E$16,0)</f>
        <v>19.973825804535934</v>
      </c>
      <c r="Y36" s="49">
        <f>IF(Y$18-R$18&lt;=$E$16,R$21/$E$16,0)</f>
        <v>19.973825804535934</v>
      </c>
      <c r="Z36" s="49">
        <f>IF(Z$18-R$18&lt;=$E$16,R$21/$E$16,0)</f>
        <v>19.973825804535934</v>
      </c>
      <c r="AA36" s="49">
        <f>IF(AA$18-R$18&lt;=$E$16,R$21/$E$16,0)</f>
        <v>19.973825804535934</v>
      </c>
      <c r="AB36" s="49">
        <f>IF(AB$18-R$18&lt;=$E$16,R$21/$E$16,0)</f>
        <v>19.973825804535934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2:41" x14ac:dyDescent="0.3">
      <c r="D37" s="51" t="s">
        <v>29</v>
      </c>
      <c r="E37" s="52">
        <f t="shared" si="7"/>
        <v>153.29005415005793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20.373302320626653</v>
      </c>
      <c r="U37" s="49">
        <f>IF(U$18-S$18&lt;=$E$16,S$21/$E$16,0)</f>
        <v>20.373302320626653</v>
      </c>
      <c r="V37" s="49">
        <f>IF(V$18-S$18&lt;=$E$16,S$21/$E$16,0)</f>
        <v>20.373302320626653</v>
      </c>
      <c r="W37" s="49">
        <f>IF(W$18-S$18&lt;=$E$16,S$21/$E$16,0)</f>
        <v>20.373302320626653</v>
      </c>
      <c r="X37" s="49">
        <f>IF(X$18-S$18&lt;=$E$16,S$21/$E$16,0)</f>
        <v>20.373302320626653</v>
      </c>
      <c r="Y37" s="49">
        <f>IF(Y$18-S$18&lt;=$E$16,S$21/$E$16,0)</f>
        <v>20.373302320626653</v>
      </c>
      <c r="Z37" s="49">
        <f>IF(Z$18-S$18&lt;=$E$16,S$21/$E$16,0)</f>
        <v>20.373302320626653</v>
      </c>
      <c r="AA37" s="49">
        <f>IF(AA$18-S$18&lt;=$E$16,S$21/$E$16,0)</f>
        <v>20.373302320626653</v>
      </c>
      <c r="AB37" s="49">
        <f>IF(AB$18-S$18&lt;=$E$16,S$21/$E$16,0)</f>
        <v>20.373302320626653</v>
      </c>
      <c r="AC37" s="49">
        <f>IF(AC$18-S$18&lt;=$E$16,S$21/$E$16,0)</f>
        <v>20.373302320626653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2:41" x14ac:dyDescent="0.3">
      <c r="D38" s="51" t="s">
        <v>30</v>
      </c>
      <c r="E38" s="52">
        <f t="shared" si="7"/>
        <v>156.35585523305909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20.780768367039187</v>
      </c>
      <c r="V38" s="49">
        <f>IF(V$18-T$18&lt;=$E$16,T$21/$E$16,0)</f>
        <v>20.780768367039187</v>
      </c>
      <c r="W38" s="49">
        <f>IF(W$18-T$18&lt;=$E$16,T$21/$E$16,0)</f>
        <v>20.780768367039187</v>
      </c>
      <c r="X38" s="49">
        <f>IF(X$18-T$18&lt;=$E$16,T$21/$E$16,0)</f>
        <v>20.780768367039187</v>
      </c>
      <c r="Y38" s="49">
        <f>IF(Y$18-T$18&lt;=$E$16,T$21/$E$16,0)</f>
        <v>20.780768367039187</v>
      </c>
      <c r="Z38" s="49">
        <f>IF(Z$18-T$18&lt;=$E$16,T$21/$E$16,0)</f>
        <v>20.780768367039187</v>
      </c>
      <c r="AA38" s="49">
        <f>IF(AA$18-T$18&lt;=$E$16,T$21/$E$16,0)</f>
        <v>20.780768367039187</v>
      </c>
      <c r="AB38" s="49">
        <f>IF(AB$18-T$18&lt;=$E$16,T$21/$E$16,0)</f>
        <v>20.780768367039187</v>
      </c>
      <c r="AC38" s="49">
        <f>IF(AC$18-T$18&lt;=$E$16,T$21/$E$16,0)</f>
        <v>20.780768367039187</v>
      </c>
      <c r="AD38" s="49">
        <f>IF(AD$18-T$18&lt;=$E$16,T$21/$E$16,0)</f>
        <v>20.780768367039187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2:41" x14ac:dyDescent="0.3">
      <c r="D39" s="51" t="s">
        <v>31</v>
      </c>
      <c r="E39" s="52">
        <f t="shared" si="7"/>
        <v>159.48297233772027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21.196383734379971</v>
      </c>
      <c r="W39" s="49">
        <f>IF(W$18-U$18&lt;=$E$16,U$21/$E$16,0)</f>
        <v>21.196383734379971</v>
      </c>
      <c r="X39" s="49">
        <f>IF(X$18-U$18&lt;=$E$16,U$21/$E$16,0)</f>
        <v>21.196383734379971</v>
      </c>
      <c r="Y39" s="49">
        <f>IF(Y$18-U$18&lt;=$E$16,U$21/$E$16,0)</f>
        <v>21.196383734379971</v>
      </c>
      <c r="Z39" s="49">
        <f>IF(Z$18-U$18&lt;=$E$16,U$21/$E$16,0)</f>
        <v>21.196383734379971</v>
      </c>
      <c r="AA39" s="49">
        <f>IF(AA$18-U$18&lt;=$E$16,U$21/$E$16,0)</f>
        <v>21.196383734379971</v>
      </c>
      <c r="AB39" s="49">
        <f>IF(AB$18-U$18&lt;=$E$16,U$21/$E$16,0)</f>
        <v>21.196383734379971</v>
      </c>
      <c r="AC39" s="49">
        <f>IF(AC$18-U$18&lt;=$E$16,U$21/$E$16,0)</f>
        <v>21.196383734379971</v>
      </c>
      <c r="AD39" s="49">
        <f>IF(AD$18-U$18&lt;=$E$16,U$21/$E$16,0)</f>
        <v>21.196383734379971</v>
      </c>
      <c r="AE39" s="49">
        <f>IF(AE$18-U$18&lt;=$E$16,U$21/$E$16,0)</f>
        <v>21.196383734379971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2:41" x14ac:dyDescent="0.3">
      <c r="D40" s="51" t="s">
        <v>32</v>
      </c>
      <c r="E40" s="52">
        <f t="shared" si="7"/>
        <v>162.67263178447467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21.620311409067568</v>
      </c>
      <c r="X40" s="49">
        <f>IF(X$18-V$18&lt;=$E$16,V$21/$E$16,0)</f>
        <v>21.620311409067568</v>
      </c>
      <c r="Y40" s="49">
        <f>IF(Y$18-V$18&lt;=$E$16,V$21/$E$16,0)</f>
        <v>21.620311409067568</v>
      </c>
      <c r="Z40" s="49">
        <f>IF(Z$18-V$18&lt;=$E$16,V$21/$E$16,0)</f>
        <v>21.620311409067568</v>
      </c>
      <c r="AA40" s="49">
        <f>IF(AA$18-V$18&lt;=$E$16,V$21/$E$16,0)</f>
        <v>21.620311409067568</v>
      </c>
      <c r="AB40" s="49">
        <f>IF(AB$18-V$18&lt;=$E$16,V$21/$E$16,0)</f>
        <v>21.620311409067568</v>
      </c>
      <c r="AC40" s="49">
        <f>IF(AC$18-V$18&lt;=$E$16,V$21/$E$16,0)</f>
        <v>21.620311409067568</v>
      </c>
      <c r="AD40" s="49">
        <f>IF(AD$18-V$18&lt;=$E$16,V$21/$E$16,0)</f>
        <v>21.620311409067568</v>
      </c>
      <c r="AE40" s="49">
        <f>IF(AE$18-V$18&lt;=$E$16,V$21/$E$16,0)</f>
        <v>21.620311409067568</v>
      </c>
      <c r="AF40" s="49">
        <f>IF(AF$18-V$18&lt;=$E$16,V$21/$E$16,0)</f>
        <v>21.620311409067568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2:41" x14ac:dyDescent="0.3">
      <c r="D41" s="51" t="s">
        <v>33</v>
      </c>
      <c r="E41" s="52">
        <f t="shared" si="7"/>
        <v>165.92608442016419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22.052717637248922</v>
      </c>
      <c r="Y41" s="49">
        <f>IF(Y$18-W$18&lt;=$E$16,W$21/$E$16,0)</f>
        <v>22.052717637248922</v>
      </c>
      <c r="Z41" s="49">
        <f>IF(Z$18-W$18&lt;=$E$16,W$21/$E$16,0)</f>
        <v>22.052717637248922</v>
      </c>
      <c r="AA41" s="49">
        <f>IF(AA$18-W$18&lt;=$E$16,W$21/$E$16,0)</f>
        <v>22.052717637248922</v>
      </c>
      <c r="AB41" s="49">
        <f>IF(AB$18-W$18&lt;=$E$16,W$21/$E$16,0)</f>
        <v>22.052717637248922</v>
      </c>
      <c r="AC41" s="49">
        <f>IF(AC$18-W$18&lt;=$E$16,W$21/$E$16,0)</f>
        <v>22.052717637248922</v>
      </c>
      <c r="AD41" s="49">
        <f>IF(AD$18-W$18&lt;=$E$16,W$21/$E$16,0)</f>
        <v>22.052717637248922</v>
      </c>
      <c r="AE41" s="49">
        <f>IF(AE$18-W$18&lt;=$E$16,W$21/$E$16,0)</f>
        <v>22.052717637248922</v>
      </c>
      <c r="AF41" s="49">
        <f>IF(AF$18-W$18&lt;=$E$16,W$21/$E$16,0)</f>
        <v>22.052717637248922</v>
      </c>
      <c r="AG41" s="49">
        <f>IF(AG$18-W$18&lt;=$E$16,W$21/$E$16,0)</f>
        <v>22.052717637248922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2:41" x14ac:dyDescent="0.3">
      <c r="D42" s="51" t="s">
        <v>34</v>
      </c>
      <c r="E42" s="52">
        <f t="shared" si="7"/>
        <v>169.24460610856744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22.493771989993899</v>
      </c>
      <c r="Z42" s="49">
        <f>IF(Z$18-X$18&lt;=$E$16,X$21/$E$16,0)</f>
        <v>22.493771989993899</v>
      </c>
      <c r="AA42" s="49">
        <f>IF(AA$18-X$18&lt;=$E$16,X$21/$E$16,0)</f>
        <v>22.493771989993899</v>
      </c>
      <c r="AB42" s="49">
        <f>IF(AB$18-X$18&lt;=$E$16,X$21/$E$16,0)</f>
        <v>22.493771989993899</v>
      </c>
      <c r="AC42" s="49">
        <f>IF(AC$18-X$18&lt;=$E$16,X$21/$E$16,0)</f>
        <v>22.493771989993899</v>
      </c>
      <c r="AD42" s="49">
        <f>IF(AD$18-X$18&lt;=$E$16,X$21/$E$16,0)</f>
        <v>22.493771989993899</v>
      </c>
      <c r="AE42" s="49">
        <f>IF(AE$18-X$18&lt;=$E$16,X$21/$E$16,0)</f>
        <v>22.493771989993899</v>
      </c>
      <c r="AF42" s="49">
        <f>IF(AF$18-X$18&lt;=$E$16,X$21/$E$16,0)</f>
        <v>22.493771989993899</v>
      </c>
      <c r="AG42" s="49">
        <f>IF(AG$18-X$18&lt;=$E$16,X$21/$E$16,0)</f>
        <v>22.493771989993899</v>
      </c>
      <c r="AH42" s="49">
        <f>IF(AH$18-X$18&lt;=$E$16,X$21/$E$16,0)</f>
        <v>22.493771989993899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2:41" x14ac:dyDescent="0.3">
      <c r="D43" s="45" t="s">
        <v>35</v>
      </c>
      <c r="E43" s="50">
        <f t="shared" si="7"/>
        <v>172.62949823073879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22.943647429793778</v>
      </c>
      <c r="AA43" s="54">
        <f>IF(AA$18-Y$18&lt;=$E$16,Y$21/$E$16,0)</f>
        <v>22.943647429793778</v>
      </c>
      <c r="AB43" s="54">
        <f>IF(AB$18-Y$18&lt;=$E$16,Y$21/$E$16,0)</f>
        <v>22.943647429793778</v>
      </c>
      <c r="AC43" s="54">
        <f>IF(AC$18-Y$18&lt;=$E$16,Y$21/$E$16,0)</f>
        <v>22.943647429793778</v>
      </c>
      <c r="AD43" s="54">
        <f>IF(AD$18-Y$18&lt;=$E$16,Y$21/$E$16,0)</f>
        <v>22.943647429793778</v>
      </c>
      <c r="AE43" s="54">
        <f>IF(AE$18-Y$18&lt;=$E$16,Y$21/$E$16,0)</f>
        <v>22.943647429793778</v>
      </c>
      <c r="AF43" s="54">
        <f>IF(AF$18-Y$18&lt;=$E$16,Y$21/$E$16,0)</f>
        <v>22.943647429793778</v>
      </c>
      <c r="AG43" s="54">
        <f>IF(AG$18-Y$18&lt;=$E$16,Y$21/$E$16,0)</f>
        <v>22.943647429793778</v>
      </c>
      <c r="AH43" s="54">
        <f>IF(AH$18-Y$18&lt;=$E$16,Y$21/$E$16,0)</f>
        <v>22.943647429793778</v>
      </c>
      <c r="AI43" s="54">
        <f>IF(AI$18-Y$18&lt;=$E$16,Y$21/$E$16,0)</f>
        <v>22.943647429793778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2:41" x14ac:dyDescent="0.3">
      <c r="D44" s="34" t="s">
        <v>6</v>
      </c>
      <c r="E44" s="48">
        <f t="shared" si="7"/>
        <v>1437.869483802921</v>
      </c>
      <c r="F44" s="49">
        <f t="shared" ref="F44:S44" si="8">SUM(F24:F43)</f>
        <v>0</v>
      </c>
      <c r="G44" s="49">
        <f t="shared" si="8"/>
        <v>14.225999999999999</v>
      </c>
      <c r="H44" s="49">
        <f t="shared" si="8"/>
        <v>29.108219999999999</v>
      </c>
      <c r="I44" s="49">
        <f t="shared" si="8"/>
        <v>44.678369400000001</v>
      </c>
      <c r="J44" s="49">
        <f t="shared" si="8"/>
        <v>60.969721100000001</v>
      </c>
      <c r="K44" s="49">
        <f t="shared" si="8"/>
        <v>78.017189099999996</v>
      </c>
      <c r="L44" s="49">
        <f t="shared" si="8"/>
        <v>95.405606460000001</v>
      </c>
      <c r="M44" s="49">
        <f t="shared" si="8"/>
        <v>113.14179216720001</v>
      </c>
      <c r="N44" s="49">
        <f t="shared" si="8"/>
        <v>131.23270158854402</v>
      </c>
      <c r="O44" s="49">
        <f t="shared" si="8"/>
        <v>149.68542919831489</v>
      </c>
      <c r="P44" s="49">
        <f t="shared" si="8"/>
        <v>168.50721136028119</v>
      </c>
      <c r="Q44" s="49">
        <f t="shared" si="8"/>
        <v>173.47942916548681</v>
      </c>
      <c r="R44" s="49">
        <f t="shared" si="8"/>
        <v>178.17939132679652</v>
      </c>
      <c r="S44" s="49">
        <f t="shared" si="8"/>
        <v>182.58306773133245</v>
      </c>
      <c r="T44" s="49">
        <f>SUM(T24:T43)</f>
        <v>186.66501835195916</v>
      </c>
      <c r="U44" s="49">
        <f t="shared" ref="U44:AO44" si="9">SUM(U24:U43)</f>
        <v>190.39831871899833</v>
      </c>
      <c r="V44" s="49">
        <f t="shared" si="9"/>
        <v>194.20628509337834</v>
      </c>
      <c r="W44" s="49">
        <f t="shared" si="9"/>
        <v>198.09041079524587</v>
      </c>
      <c r="X44" s="49">
        <f t="shared" si="9"/>
        <v>202.05221901115078</v>
      </c>
      <c r="Y44" s="49">
        <f t="shared" si="9"/>
        <v>206.09326339137377</v>
      </c>
      <c r="Z44" s="49">
        <f t="shared" si="9"/>
        <v>210.21512865920124</v>
      </c>
      <c r="AA44" s="49">
        <f t="shared" si="9"/>
        <v>191.01691085399563</v>
      </c>
      <c r="AB44" s="49">
        <f t="shared" si="9"/>
        <v>171.43472869268589</v>
      </c>
      <c r="AC44" s="49">
        <f t="shared" si="9"/>
        <v>151.46090288814995</v>
      </c>
      <c r="AD44" s="49">
        <f t="shared" si="9"/>
        <v>131.08760056752334</v>
      </c>
      <c r="AE44" s="49">
        <f t="shared" si="9"/>
        <v>110.30683220048414</v>
      </c>
      <c r="AF44" s="49">
        <f t="shared" si="9"/>
        <v>89.110448466104174</v>
      </c>
      <c r="AG44" s="49">
        <f t="shared" si="9"/>
        <v>67.490137057036605</v>
      </c>
      <c r="AH44" s="49">
        <f t="shared" si="9"/>
        <v>45.437419419787673</v>
      </c>
      <c r="AI44" s="49">
        <f t="shared" si="9"/>
        <v>22.943647429793778</v>
      </c>
      <c r="AJ44" s="49">
        <f t="shared" si="9"/>
        <v>0</v>
      </c>
      <c r="AK44" s="49">
        <f t="shared" si="9"/>
        <v>0</v>
      </c>
      <c r="AL44" s="49">
        <f t="shared" si="9"/>
        <v>0</v>
      </c>
      <c r="AM44" s="49">
        <f t="shared" si="9"/>
        <v>0</v>
      </c>
      <c r="AN44" s="49">
        <f t="shared" si="9"/>
        <v>0</v>
      </c>
      <c r="AO44" s="49">
        <f t="shared" si="9"/>
        <v>0</v>
      </c>
    </row>
    <row r="45" spans="2:41" x14ac:dyDescent="0.3">
      <c r="B45" s="41" t="s">
        <v>84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81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2052</v>
      </c>
      <c r="AK46" s="56">
        <v>2052</v>
      </c>
      <c r="AL46" s="56">
        <v>2052</v>
      </c>
      <c r="AM46" s="56">
        <v>2052</v>
      </c>
      <c r="AN46" s="56">
        <v>2052</v>
      </c>
      <c r="AO46" s="56">
        <v>2052</v>
      </c>
    </row>
    <row r="47" spans="2:41" x14ac:dyDescent="0.3">
      <c r="D47" s="34" t="s">
        <v>77</v>
      </c>
      <c r="E47" s="48">
        <f>NPV($E$15,F47:AO47)*(1+$E$15)</f>
        <v>0</v>
      </c>
      <c r="F47" s="42">
        <f t="shared" ref="F47:AO47" si="10">F19</f>
        <v>0</v>
      </c>
      <c r="G47" s="42">
        <f t="shared" si="10"/>
        <v>0</v>
      </c>
      <c r="H47" s="42">
        <f t="shared" si="10"/>
        <v>0</v>
      </c>
      <c r="I47" s="42">
        <f t="shared" si="10"/>
        <v>0</v>
      </c>
      <c r="J47" s="42">
        <f t="shared" si="10"/>
        <v>0</v>
      </c>
      <c r="K47" s="42">
        <f t="shared" si="10"/>
        <v>0</v>
      </c>
      <c r="L47" s="42">
        <f t="shared" si="10"/>
        <v>0</v>
      </c>
      <c r="M47" s="42">
        <f t="shared" si="10"/>
        <v>0</v>
      </c>
      <c r="N47" s="42">
        <f t="shared" si="10"/>
        <v>0</v>
      </c>
      <c r="O47" s="42">
        <f t="shared" si="10"/>
        <v>0</v>
      </c>
      <c r="P47" s="42">
        <f t="shared" si="10"/>
        <v>0</v>
      </c>
      <c r="Q47" s="42">
        <f t="shared" si="10"/>
        <v>0</v>
      </c>
      <c r="R47" s="42">
        <f t="shared" si="10"/>
        <v>0</v>
      </c>
      <c r="S47" s="42">
        <f t="shared" si="10"/>
        <v>0</v>
      </c>
      <c r="T47" s="42">
        <f t="shared" si="10"/>
        <v>0</v>
      </c>
      <c r="U47" s="42">
        <f t="shared" si="10"/>
        <v>0</v>
      </c>
      <c r="V47" s="42">
        <f t="shared" si="10"/>
        <v>0</v>
      </c>
      <c r="W47" s="42">
        <f t="shared" si="10"/>
        <v>0</v>
      </c>
      <c r="X47" s="42">
        <f t="shared" si="10"/>
        <v>0</v>
      </c>
      <c r="Y47" s="42">
        <f t="shared" si="10"/>
        <v>0</v>
      </c>
      <c r="Z47" s="42">
        <f t="shared" si="10"/>
        <v>0</v>
      </c>
      <c r="AA47" s="42">
        <f t="shared" si="10"/>
        <v>0</v>
      </c>
      <c r="AB47" s="42">
        <f t="shared" si="10"/>
        <v>0</v>
      </c>
      <c r="AC47" s="42">
        <f t="shared" si="10"/>
        <v>0</v>
      </c>
      <c r="AD47" s="42">
        <f t="shared" si="10"/>
        <v>0</v>
      </c>
      <c r="AE47" s="42">
        <f t="shared" si="10"/>
        <v>0</v>
      </c>
      <c r="AF47" s="42">
        <f t="shared" si="10"/>
        <v>0</v>
      </c>
      <c r="AG47" s="42">
        <f t="shared" si="10"/>
        <v>0</v>
      </c>
      <c r="AH47" s="42">
        <f t="shared" si="10"/>
        <v>0</v>
      </c>
      <c r="AI47" s="42">
        <f t="shared" si="10"/>
        <v>0</v>
      </c>
      <c r="AJ47" s="42">
        <f t="shared" si="10"/>
        <v>0</v>
      </c>
      <c r="AK47" s="42">
        <f t="shared" si="10"/>
        <v>0</v>
      </c>
      <c r="AL47" s="42">
        <f t="shared" si="10"/>
        <v>0</v>
      </c>
      <c r="AM47" s="42">
        <f t="shared" si="10"/>
        <v>0</v>
      </c>
      <c r="AN47" s="42">
        <f t="shared" si="10"/>
        <v>0</v>
      </c>
      <c r="AO47" s="42">
        <f t="shared" si="10"/>
        <v>0</v>
      </c>
    </row>
    <row r="48" spans="2:41" x14ac:dyDescent="0.3">
      <c r="D48" s="34" t="s">
        <v>43</v>
      </c>
      <c r="E48" s="48">
        <f t="shared" ref="E48:E58" si="11">NPV($E$15,F48:AO48)*(1+$E$15)</f>
        <v>1538.0625769763233</v>
      </c>
      <c r="F48" s="53"/>
      <c r="G48" s="53">
        <f t="shared" ref="G48:AO48" si="12">G44</f>
        <v>14.225999999999999</v>
      </c>
      <c r="H48" s="53">
        <f t="shared" si="12"/>
        <v>29.108219999999999</v>
      </c>
      <c r="I48" s="53">
        <f t="shared" si="12"/>
        <v>44.678369400000001</v>
      </c>
      <c r="J48" s="53">
        <f t="shared" si="12"/>
        <v>60.969721100000001</v>
      </c>
      <c r="K48" s="53">
        <f t="shared" si="12"/>
        <v>78.017189099999996</v>
      </c>
      <c r="L48" s="53">
        <f t="shared" si="12"/>
        <v>95.405606460000001</v>
      </c>
      <c r="M48" s="53">
        <f t="shared" si="12"/>
        <v>113.14179216720001</v>
      </c>
      <c r="N48" s="53">
        <f t="shared" si="12"/>
        <v>131.23270158854402</v>
      </c>
      <c r="O48" s="53">
        <f t="shared" si="12"/>
        <v>149.68542919831489</v>
      </c>
      <c r="P48" s="53">
        <f t="shared" si="12"/>
        <v>168.50721136028119</v>
      </c>
      <c r="Q48" s="53">
        <f t="shared" si="12"/>
        <v>173.47942916548681</v>
      </c>
      <c r="R48" s="53">
        <f t="shared" si="12"/>
        <v>178.17939132679652</v>
      </c>
      <c r="S48" s="53">
        <f t="shared" si="12"/>
        <v>182.58306773133245</v>
      </c>
      <c r="T48" s="53">
        <f t="shared" si="12"/>
        <v>186.66501835195916</v>
      </c>
      <c r="U48" s="53">
        <f t="shared" si="12"/>
        <v>190.39831871899833</v>
      </c>
      <c r="V48" s="53">
        <f t="shared" si="12"/>
        <v>194.20628509337834</v>
      </c>
      <c r="W48" s="53">
        <f t="shared" si="12"/>
        <v>198.09041079524587</v>
      </c>
      <c r="X48" s="53">
        <f t="shared" si="12"/>
        <v>202.05221901115078</v>
      </c>
      <c r="Y48" s="53">
        <f t="shared" si="12"/>
        <v>206.09326339137377</v>
      </c>
      <c r="Z48" s="53">
        <f t="shared" si="12"/>
        <v>210.21512865920124</v>
      </c>
      <c r="AA48" s="53">
        <f t="shared" si="12"/>
        <v>191.01691085399563</v>
      </c>
      <c r="AB48" s="53">
        <f t="shared" si="12"/>
        <v>171.43472869268589</v>
      </c>
      <c r="AC48" s="53">
        <f t="shared" si="12"/>
        <v>151.46090288814995</v>
      </c>
      <c r="AD48" s="53">
        <f t="shared" si="12"/>
        <v>131.08760056752334</v>
      </c>
      <c r="AE48" s="53">
        <f t="shared" si="12"/>
        <v>110.30683220048414</v>
      </c>
      <c r="AF48" s="53">
        <f t="shared" si="12"/>
        <v>89.110448466104174</v>
      </c>
      <c r="AG48" s="53">
        <f t="shared" si="12"/>
        <v>67.490137057036605</v>
      </c>
      <c r="AH48" s="53">
        <f t="shared" si="12"/>
        <v>45.437419419787673</v>
      </c>
      <c r="AI48" s="53">
        <f t="shared" si="12"/>
        <v>22.943647429793778</v>
      </c>
      <c r="AJ48" s="53">
        <f t="shared" si="12"/>
        <v>0</v>
      </c>
      <c r="AK48" s="53">
        <f t="shared" si="12"/>
        <v>0</v>
      </c>
      <c r="AL48" s="53">
        <f t="shared" si="12"/>
        <v>0</v>
      </c>
      <c r="AM48" s="53">
        <f t="shared" si="12"/>
        <v>0</v>
      </c>
      <c r="AN48" s="53">
        <f t="shared" si="12"/>
        <v>0</v>
      </c>
      <c r="AO48" s="53">
        <f t="shared" si="12"/>
        <v>0</v>
      </c>
    </row>
    <row r="49" spans="3:41" x14ac:dyDescent="0.3">
      <c r="D49" s="123" t="s">
        <v>75</v>
      </c>
      <c r="E49" s="124">
        <f t="shared" si="11"/>
        <v>372.3052357558073</v>
      </c>
      <c r="F49" s="123"/>
      <c r="G49" s="125">
        <f t="shared" ref="G49:AO49" si="13">F$22*$H10</f>
        <v>5.6903999999999995</v>
      </c>
      <c r="H49" s="125">
        <f t="shared" si="13"/>
        <v>11.074248000000001</v>
      </c>
      <c r="I49" s="125">
        <f t="shared" si="13"/>
        <v>16.137978959999998</v>
      </c>
      <c r="J49" s="125">
        <f t="shared" si="13"/>
        <v>20.867384864000002</v>
      </c>
      <c r="K49" s="125">
        <f t="shared" si="13"/>
        <v>25.247583220000003</v>
      </c>
      <c r="L49" s="125">
        <f t="shared" si="13"/>
        <v>29.082262600000004</v>
      </c>
      <c r="M49" s="125">
        <f t="shared" si="13"/>
        <v>32.360512624480009</v>
      </c>
      <c r="N49" s="125">
        <f t="shared" si="13"/>
        <v>35.071204706329603</v>
      </c>
      <c r="O49" s="125">
        <f t="shared" si="13"/>
        <v>37.20298768669619</v>
      </c>
      <c r="P49" s="125">
        <f t="shared" si="13"/>
        <v>38.744283383550112</v>
      </c>
      <c r="Q49" s="125">
        <f t="shared" si="13"/>
        <v>39.683282051221113</v>
      </c>
      <c r="R49" s="125">
        <f t="shared" si="13"/>
        <v>40.57697774912554</v>
      </c>
      <c r="S49" s="125">
        <f t="shared" si="13"/>
        <v>41.439332417868044</v>
      </c>
      <c r="T49" s="125">
        <f t="shared" si="13"/>
        <v>42.28533063686541</v>
      </c>
      <c r="U49" s="125">
        <f t="shared" si="13"/>
        <v>43.131037249602727</v>
      </c>
      <c r="V49" s="125">
        <f t="shared" si="13"/>
        <v>43.993657994594777</v>
      </c>
      <c r="W49" s="125">
        <f t="shared" si="13"/>
        <v>44.87353115448667</v>
      </c>
      <c r="X49" s="125">
        <f t="shared" si="13"/>
        <v>45.771001777576416</v>
      </c>
      <c r="Y49" s="125">
        <f t="shared" si="13"/>
        <v>46.686421813127936</v>
      </c>
      <c r="Z49" s="125">
        <f t="shared" si="13"/>
        <v>47.620150249390498</v>
      </c>
      <c r="AA49" s="125">
        <f t="shared" si="13"/>
        <v>39.211545103022452</v>
      </c>
      <c r="AB49" s="125">
        <f t="shared" si="13"/>
        <v>31.570868668862623</v>
      </c>
      <c r="AC49" s="125">
        <f t="shared" si="13"/>
        <v>24.713479521155186</v>
      </c>
      <c r="AD49" s="125">
        <f t="shared" si="13"/>
        <v>18.65504340562919</v>
      </c>
      <c r="AE49" s="125">
        <f t="shared" si="13"/>
        <v>13.411539382928256</v>
      </c>
      <c r="AF49" s="125">
        <f t="shared" si="13"/>
        <v>8.9992660949088901</v>
      </c>
      <c r="AG49" s="125">
        <f t="shared" si="13"/>
        <v>5.4348481562647235</v>
      </c>
      <c r="AH49" s="125">
        <f t="shared" si="13"/>
        <v>2.7352426739832594</v>
      </c>
      <c r="AI49" s="125">
        <f t="shared" si="13"/>
        <v>0.91774589719175259</v>
      </c>
      <c r="AJ49" s="125">
        <f t="shared" si="13"/>
        <v>1.4210854715202005E-15</v>
      </c>
      <c r="AK49" s="125">
        <f t="shared" si="13"/>
        <v>1.4210854715202005E-15</v>
      </c>
      <c r="AL49" s="125">
        <f t="shared" si="13"/>
        <v>1.4210854715202005E-15</v>
      </c>
      <c r="AM49" s="125">
        <f t="shared" si="13"/>
        <v>1.4210854715202005E-15</v>
      </c>
      <c r="AN49" s="125">
        <f t="shared" si="13"/>
        <v>1.4210854715202005E-15</v>
      </c>
      <c r="AO49" s="125">
        <f t="shared" si="13"/>
        <v>1.4210854715202005E-15</v>
      </c>
    </row>
    <row r="50" spans="3:41" x14ac:dyDescent="0.3">
      <c r="D50" s="126" t="s">
        <v>123</v>
      </c>
      <c r="E50" s="127">
        <f t="shared" si="11"/>
        <v>0</v>
      </c>
      <c r="F50" s="128"/>
      <c r="G50" s="129">
        <f t="shared" ref="G50:AO50" si="14">F$22*$H11</f>
        <v>0</v>
      </c>
      <c r="H50" s="129">
        <f t="shared" si="14"/>
        <v>0</v>
      </c>
      <c r="I50" s="129">
        <f t="shared" si="14"/>
        <v>0</v>
      </c>
      <c r="J50" s="129">
        <f t="shared" si="14"/>
        <v>0</v>
      </c>
      <c r="K50" s="129">
        <f t="shared" si="14"/>
        <v>0</v>
      </c>
      <c r="L50" s="129">
        <f t="shared" si="14"/>
        <v>0</v>
      </c>
      <c r="M50" s="129">
        <f t="shared" si="14"/>
        <v>0</v>
      </c>
      <c r="N50" s="129">
        <f t="shared" si="14"/>
        <v>0</v>
      </c>
      <c r="O50" s="129">
        <f t="shared" si="14"/>
        <v>0</v>
      </c>
      <c r="P50" s="129">
        <f t="shared" si="14"/>
        <v>0</v>
      </c>
      <c r="Q50" s="129">
        <f t="shared" si="14"/>
        <v>0</v>
      </c>
      <c r="R50" s="129">
        <f t="shared" si="14"/>
        <v>0</v>
      </c>
      <c r="S50" s="129">
        <f t="shared" si="14"/>
        <v>0</v>
      </c>
      <c r="T50" s="129">
        <f t="shared" si="14"/>
        <v>0</v>
      </c>
      <c r="U50" s="129">
        <f t="shared" si="14"/>
        <v>0</v>
      </c>
      <c r="V50" s="129">
        <f t="shared" si="14"/>
        <v>0</v>
      </c>
      <c r="W50" s="129">
        <f t="shared" si="14"/>
        <v>0</v>
      </c>
      <c r="X50" s="129">
        <f t="shared" si="14"/>
        <v>0</v>
      </c>
      <c r="Y50" s="129">
        <f t="shared" si="14"/>
        <v>0</v>
      </c>
      <c r="Z50" s="129">
        <f t="shared" si="14"/>
        <v>0</v>
      </c>
      <c r="AA50" s="129">
        <f t="shared" si="14"/>
        <v>0</v>
      </c>
      <c r="AB50" s="129">
        <f t="shared" si="14"/>
        <v>0</v>
      </c>
      <c r="AC50" s="129">
        <f t="shared" si="14"/>
        <v>0</v>
      </c>
      <c r="AD50" s="129">
        <f t="shared" si="14"/>
        <v>0</v>
      </c>
      <c r="AE50" s="129">
        <f t="shared" si="14"/>
        <v>0</v>
      </c>
      <c r="AF50" s="129">
        <f t="shared" si="14"/>
        <v>0</v>
      </c>
      <c r="AG50" s="129">
        <f t="shared" si="14"/>
        <v>0</v>
      </c>
      <c r="AH50" s="129">
        <f t="shared" si="14"/>
        <v>0</v>
      </c>
      <c r="AI50" s="129">
        <f t="shared" si="14"/>
        <v>0</v>
      </c>
      <c r="AJ50" s="129">
        <f t="shared" si="14"/>
        <v>0</v>
      </c>
      <c r="AK50" s="129">
        <f t="shared" si="14"/>
        <v>0</v>
      </c>
      <c r="AL50" s="129">
        <f t="shared" si="14"/>
        <v>0</v>
      </c>
      <c r="AM50" s="129">
        <f t="shared" si="14"/>
        <v>0</v>
      </c>
      <c r="AN50" s="129">
        <f t="shared" si="14"/>
        <v>0</v>
      </c>
      <c r="AO50" s="129">
        <f t="shared" si="14"/>
        <v>0</v>
      </c>
    </row>
    <row r="51" spans="3:41" x14ac:dyDescent="0.3">
      <c r="D51" s="34" t="s">
        <v>76</v>
      </c>
      <c r="E51" s="48">
        <f t="shared" si="11"/>
        <v>348.05237782049528</v>
      </c>
      <c r="F51" s="42">
        <f>SUM(F49:F50)</f>
        <v>0</v>
      </c>
      <c r="G51" s="42">
        <f t="shared" ref="G51:AO51" si="15">SUM(G49:G50)</f>
        <v>5.6903999999999995</v>
      </c>
      <c r="H51" s="42">
        <f t="shared" si="15"/>
        <v>11.074248000000001</v>
      </c>
      <c r="I51" s="42">
        <f t="shared" si="15"/>
        <v>16.137978959999998</v>
      </c>
      <c r="J51" s="42">
        <f t="shared" si="15"/>
        <v>20.867384864000002</v>
      </c>
      <c r="K51" s="42">
        <f t="shared" si="15"/>
        <v>25.247583220000003</v>
      </c>
      <c r="L51" s="42">
        <f t="shared" si="15"/>
        <v>29.082262600000004</v>
      </c>
      <c r="M51" s="42">
        <f t="shared" si="15"/>
        <v>32.360512624480009</v>
      </c>
      <c r="N51" s="42">
        <f t="shared" si="15"/>
        <v>35.071204706329603</v>
      </c>
      <c r="O51" s="42">
        <f t="shared" si="15"/>
        <v>37.20298768669619</v>
      </c>
      <c r="P51" s="42">
        <f t="shared" si="15"/>
        <v>38.744283383550112</v>
      </c>
      <c r="Q51" s="42">
        <f t="shared" si="15"/>
        <v>39.683282051221113</v>
      </c>
      <c r="R51" s="42">
        <f t="shared" si="15"/>
        <v>40.57697774912554</v>
      </c>
      <c r="S51" s="42">
        <f t="shared" si="15"/>
        <v>41.439332417868044</v>
      </c>
      <c r="T51" s="42">
        <f t="shared" si="15"/>
        <v>42.28533063686541</v>
      </c>
      <c r="U51" s="42">
        <f t="shared" si="15"/>
        <v>43.131037249602727</v>
      </c>
      <c r="V51" s="42">
        <f t="shared" si="15"/>
        <v>43.993657994594777</v>
      </c>
      <c r="W51" s="42">
        <f t="shared" si="15"/>
        <v>44.87353115448667</v>
      </c>
      <c r="X51" s="42">
        <f t="shared" si="15"/>
        <v>45.771001777576416</v>
      </c>
      <c r="Y51" s="42">
        <f t="shared" si="15"/>
        <v>46.686421813127936</v>
      </c>
      <c r="Z51" s="42">
        <f t="shared" si="15"/>
        <v>47.620150249390498</v>
      </c>
      <c r="AA51" s="42">
        <f t="shared" si="15"/>
        <v>39.211545103022452</v>
      </c>
      <c r="AB51" s="42">
        <f t="shared" si="15"/>
        <v>31.570868668862623</v>
      </c>
      <c r="AC51" s="42">
        <f t="shared" si="15"/>
        <v>24.713479521155186</v>
      </c>
      <c r="AD51" s="42">
        <f t="shared" si="15"/>
        <v>18.65504340562919</v>
      </c>
      <c r="AE51" s="42">
        <f t="shared" si="15"/>
        <v>13.411539382928256</v>
      </c>
      <c r="AF51" s="42">
        <f t="shared" si="15"/>
        <v>8.9992660949088901</v>
      </c>
      <c r="AG51" s="42">
        <f t="shared" si="15"/>
        <v>5.4348481562647235</v>
      </c>
      <c r="AH51" s="42">
        <f t="shared" si="15"/>
        <v>2.7352426739832594</v>
      </c>
      <c r="AI51" s="42">
        <f t="shared" si="15"/>
        <v>0.91774589719175259</v>
      </c>
      <c r="AJ51" s="42">
        <f t="shared" si="15"/>
        <v>1.4210854715202005E-15</v>
      </c>
      <c r="AK51" s="42">
        <f t="shared" si="15"/>
        <v>1.4210854715202005E-15</v>
      </c>
      <c r="AL51" s="42">
        <f t="shared" si="15"/>
        <v>1.4210854715202005E-15</v>
      </c>
      <c r="AM51" s="42">
        <f t="shared" si="15"/>
        <v>1.4210854715202005E-15</v>
      </c>
      <c r="AN51" s="42">
        <f t="shared" si="15"/>
        <v>1.4210854715202005E-15</v>
      </c>
      <c r="AO51" s="42">
        <f t="shared" si="15"/>
        <v>1.4210854715202005E-15</v>
      </c>
    </row>
    <row r="52" spans="3:41" x14ac:dyDescent="0.3">
      <c r="D52" s="112" t="s">
        <v>128</v>
      </c>
      <c r="E52" s="106">
        <f t="shared" si="11"/>
        <v>-737.02122044791463</v>
      </c>
      <c r="F52" s="114">
        <f>(F47-F8)*($H$14-1)</f>
        <v>-51.291020408163256</v>
      </c>
      <c r="G52" s="114">
        <f t="shared" ref="G52:AO52" si="16">(G47-G8)*($H$14-1)</f>
        <v>-53.656983673469384</v>
      </c>
      <c r="H52" s="114">
        <f t="shared" si="16"/>
        <v>-56.13727334693877</v>
      </c>
      <c r="I52" s="114">
        <f t="shared" si="16"/>
        <v>-58.737526537414965</v>
      </c>
      <c r="J52" s="114">
        <f t="shared" si="16"/>
        <v>-61.463660136054415</v>
      </c>
      <c r="K52" s="114">
        <f t="shared" si="16"/>
        <v>-62.692933338775504</v>
      </c>
      <c r="L52" s="114">
        <f t="shared" si="16"/>
        <v>-63.946792005551011</v>
      </c>
      <c r="M52" s="114">
        <f t="shared" si="16"/>
        <v>-65.225727845662036</v>
      </c>
      <c r="N52" s="114">
        <f t="shared" si="16"/>
        <v>-66.530242402575283</v>
      </c>
      <c r="O52" s="114">
        <f t="shared" si="16"/>
        <v>-67.86084725062679</v>
      </c>
      <c r="P52" s="114">
        <f t="shared" si="16"/>
        <v>-69.218064195639329</v>
      </c>
      <c r="Q52" s="114">
        <f t="shared" si="16"/>
        <v>-70.60242547955211</v>
      </c>
      <c r="R52" s="114">
        <f t="shared" si="16"/>
        <v>-72.014473989143156</v>
      </c>
      <c r="S52" s="114">
        <f t="shared" si="16"/>
        <v>-73.454763468926018</v>
      </c>
      <c r="T52" s="114">
        <f t="shared" si="16"/>
        <v>-74.923858738304546</v>
      </c>
      <c r="U52" s="114">
        <f t="shared" si="16"/>
        <v>-76.422335913070626</v>
      </c>
      <c r="V52" s="114">
        <f t="shared" si="16"/>
        <v>-77.950782631332046</v>
      </c>
      <c r="W52" s="114">
        <f t="shared" si="16"/>
        <v>-79.509798283958688</v>
      </c>
      <c r="X52" s="114">
        <f t="shared" si="16"/>
        <v>-81.099994249637859</v>
      </c>
      <c r="Y52" s="114">
        <f t="shared" si="16"/>
        <v>-82.72199413463062</v>
      </c>
      <c r="Z52" s="114">
        <f t="shared" si="16"/>
        <v>0</v>
      </c>
      <c r="AA52" s="114">
        <f t="shared" si="16"/>
        <v>0</v>
      </c>
      <c r="AB52" s="114">
        <f t="shared" si="16"/>
        <v>0</v>
      </c>
      <c r="AC52" s="114">
        <f t="shared" si="16"/>
        <v>0</v>
      </c>
      <c r="AD52" s="114">
        <f t="shared" si="16"/>
        <v>0</v>
      </c>
      <c r="AE52" s="114">
        <f t="shared" si="16"/>
        <v>0</v>
      </c>
      <c r="AF52" s="114">
        <f t="shared" si="16"/>
        <v>0</v>
      </c>
      <c r="AG52" s="114">
        <f t="shared" si="16"/>
        <v>0</v>
      </c>
      <c r="AH52" s="114">
        <f t="shared" si="16"/>
        <v>0</v>
      </c>
      <c r="AI52" s="114">
        <f t="shared" si="16"/>
        <v>0</v>
      </c>
      <c r="AJ52" s="114">
        <f t="shared" si="16"/>
        <v>0</v>
      </c>
      <c r="AK52" s="114">
        <f t="shared" si="16"/>
        <v>0</v>
      </c>
      <c r="AL52" s="114">
        <f t="shared" si="16"/>
        <v>0</v>
      </c>
      <c r="AM52" s="114">
        <f t="shared" si="16"/>
        <v>0</v>
      </c>
      <c r="AN52" s="114">
        <f t="shared" si="16"/>
        <v>0</v>
      </c>
      <c r="AO52" s="114">
        <f t="shared" si="16"/>
        <v>0</v>
      </c>
    </row>
    <row r="53" spans="3:41" x14ac:dyDescent="0.3">
      <c r="D53" s="112" t="s">
        <v>129</v>
      </c>
      <c r="E53" s="106">
        <f t="shared" si="11"/>
        <v>518.41552817384218</v>
      </c>
      <c r="F53" s="114">
        <f>F48*($H$14-1)</f>
        <v>0</v>
      </c>
      <c r="G53" s="114">
        <f t="shared" ref="G53:AO53" si="17">G48*($H$14-1)</f>
        <v>5.1291020408163259</v>
      </c>
      <c r="H53" s="114">
        <f t="shared" si="17"/>
        <v>10.494800408163265</v>
      </c>
      <c r="I53" s="114">
        <f t="shared" si="17"/>
        <v>16.108527742857142</v>
      </c>
      <c r="J53" s="114">
        <f t="shared" si="17"/>
        <v>21.982280396598636</v>
      </c>
      <c r="K53" s="114">
        <f t="shared" si="17"/>
        <v>28.128646410204077</v>
      </c>
      <c r="L53" s="114">
        <f t="shared" si="17"/>
        <v>34.397939744081626</v>
      </c>
      <c r="M53" s="114">
        <f t="shared" si="17"/>
        <v>40.792618944636736</v>
      </c>
      <c r="N53" s="114">
        <f t="shared" si="17"/>
        <v>47.315191729202937</v>
      </c>
      <c r="O53" s="114">
        <f t="shared" si="17"/>
        <v>53.968215969460466</v>
      </c>
      <c r="P53" s="114">
        <f t="shared" si="17"/>
        <v>60.754300694523145</v>
      </c>
      <c r="Q53" s="114">
        <f t="shared" si="17"/>
        <v>62.547005073270746</v>
      </c>
      <c r="R53" s="114">
        <f t="shared" si="17"/>
        <v>64.241549253879015</v>
      </c>
      <c r="S53" s="114">
        <f t="shared" si="17"/>
        <v>65.829269318099449</v>
      </c>
      <c r="T53" s="114">
        <f t="shared" si="17"/>
        <v>67.300993011250569</v>
      </c>
      <c r="U53" s="114">
        <f t="shared" si="17"/>
        <v>68.647012871475582</v>
      </c>
      <c r="V53" s="114">
        <f t="shared" si="17"/>
        <v>70.019953128905101</v>
      </c>
      <c r="W53" s="114">
        <f t="shared" si="17"/>
        <v>71.420352191483204</v>
      </c>
      <c r="X53" s="114">
        <f t="shared" si="17"/>
        <v>72.848759235312855</v>
      </c>
      <c r="Y53" s="114">
        <f t="shared" si="17"/>
        <v>74.305734420019107</v>
      </c>
      <c r="Z53" s="114">
        <f t="shared" si="17"/>
        <v>75.791849108419484</v>
      </c>
      <c r="AA53" s="114">
        <f t="shared" si="17"/>
        <v>68.870042688855563</v>
      </c>
      <c r="AB53" s="114">
        <f t="shared" si="17"/>
        <v>61.80980014090035</v>
      </c>
      <c r="AC53" s="114">
        <f t="shared" si="17"/>
        <v>54.608352741986025</v>
      </c>
      <c r="AD53" s="114">
        <f t="shared" si="17"/>
        <v>47.262876395093443</v>
      </c>
      <c r="AE53" s="114">
        <f t="shared" si="17"/>
        <v>39.770490521262985</v>
      </c>
      <c r="AF53" s="114">
        <f t="shared" si="17"/>
        <v>32.128256929955924</v>
      </c>
      <c r="AG53" s="114">
        <f t="shared" si="17"/>
        <v>24.333178666822718</v>
      </c>
      <c r="AH53" s="114">
        <f t="shared" si="17"/>
        <v>16.382198838426845</v>
      </c>
      <c r="AI53" s="114">
        <f t="shared" si="17"/>
        <v>8.2721994134630616</v>
      </c>
      <c r="AJ53" s="114">
        <f t="shared" si="17"/>
        <v>0</v>
      </c>
      <c r="AK53" s="114">
        <f t="shared" si="17"/>
        <v>0</v>
      </c>
      <c r="AL53" s="114">
        <f t="shared" si="17"/>
        <v>0</v>
      </c>
      <c r="AM53" s="114">
        <f t="shared" si="17"/>
        <v>0</v>
      </c>
      <c r="AN53" s="114">
        <f t="shared" si="17"/>
        <v>0</v>
      </c>
      <c r="AO53" s="114">
        <f t="shared" si="17"/>
        <v>0</v>
      </c>
    </row>
    <row r="54" spans="3:41" x14ac:dyDescent="0.3">
      <c r="D54" s="108" t="s">
        <v>127</v>
      </c>
      <c r="E54" s="109">
        <f t="shared" si="11"/>
        <v>0</v>
      </c>
      <c r="F54" s="110">
        <f>F50*($H$14-1)</f>
        <v>0</v>
      </c>
      <c r="G54" s="110">
        <f t="shared" ref="G54:AO54" si="18">G50*($H$14-1)</f>
        <v>0</v>
      </c>
      <c r="H54" s="110">
        <f t="shared" si="18"/>
        <v>0</v>
      </c>
      <c r="I54" s="110">
        <f t="shared" si="18"/>
        <v>0</v>
      </c>
      <c r="J54" s="110">
        <f t="shared" si="18"/>
        <v>0</v>
      </c>
      <c r="K54" s="110">
        <f t="shared" si="18"/>
        <v>0</v>
      </c>
      <c r="L54" s="110">
        <f t="shared" si="18"/>
        <v>0</v>
      </c>
      <c r="M54" s="110">
        <f t="shared" si="18"/>
        <v>0</v>
      </c>
      <c r="N54" s="110">
        <f t="shared" si="18"/>
        <v>0</v>
      </c>
      <c r="O54" s="110">
        <f t="shared" si="18"/>
        <v>0</v>
      </c>
      <c r="P54" s="110">
        <f t="shared" si="18"/>
        <v>0</v>
      </c>
      <c r="Q54" s="110">
        <f t="shared" si="18"/>
        <v>0</v>
      </c>
      <c r="R54" s="110">
        <f t="shared" si="18"/>
        <v>0</v>
      </c>
      <c r="S54" s="110">
        <f t="shared" si="18"/>
        <v>0</v>
      </c>
      <c r="T54" s="110">
        <f t="shared" si="18"/>
        <v>0</v>
      </c>
      <c r="U54" s="110">
        <f t="shared" si="18"/>
        <v>0</v>
      </c>
      <c r="V54" s="110">
        <f t="shared" si="18"/>
        <v>0</v>
      </c>
      <c r="W54" s="110">
        <f t="shared" si="18"/>
        <v>0</v>
      </c>
      <c r="X54" s="110">
        <f t="shared" si="18"/>
        <v>0</v>
      </c>
      <c r="Y54" s="110">
        <f t="shared" si="18"/>
        <v>0</v>
      </c>
      <c r="Z54" s="110">
        <f t="shared" si="18"/>
        <v>0</v>
      </c>
      <c r="AA54" s="110">
        <f t="shared" si="18"/>
        <v>0</v>
      </c>
      <c r="AB54" s="110">
        <f t="shared" si="18"/>
        <v>0</v>
      </c>
      <c r="AC54" s="110">
        <f t="shared" si="18"/>
        <v>0</v>
      </c>
      <c r="AD54" s="110">
        <f t="shared" si="18"/>
        <v>0</v>
      </c>
      <c r="AE54" s="110">
        <f t="shared" si="18"/>
        <v>0</v>
      </c>
      <c r="AF54" s="110">
        <f t="shared" si="18"/>
        <v>0</v>
      </c>
      <c r="AG54" s="110">
        <f t="shared" si="18"/>
        <v>0</v>
      </c>
      <c r="AH54" s="110">
        <f t="shared" si="18"/>
        <v>0</v>
      </c>
      <c r="AI54" s="110">
        <f t="shared" si="18"/>
        <v>0</v>
      </c>
      <c r="AJ54" s="110">
        <f t="shared" si="18"/>
        <v>0</v>
      </c>
      <c r="AK54" s="110">
        <f t="shared" si="18"/>
        <v>0</v>
      </c>
      <c r="AL54" s="110">
        <f t="shared" si="18"/>
        <v>0</v>
      </c>
      <c r="AM54" s="110">
        <f t="shared" si="18"/>
        <v>0</v>
      </c>
      <c r="AN54" s="110">
        <f t="shared" si="18"/>
        <v>0</v>
      </c>
      <c r="AO54" s="110">
        <f t="shared" si="18"/>
        <v>0</v>
      </c>
    </row>
    <row r="55" spans="3:41" x14ac:dyDescent="0.3">
      <c r="D55" s="45" t="s">
        <v>130</v>
      </c>
      <c r="E55" s="50">
        <f>NPV($E$15,F55:AO55)*(1+$E$15)</f>
        <v>-218.60569227407237</v>
      </c>
      <c r="F55" s="55">
        <f t="shared" ref="F55:AO55" si="19">(-F21+F48+F50)*($H$14-1)</f>
        <v>-51.291020408163256</v>
      </c>
      <c r="G55" s="55">
        <f t="shared" si="19"/>
        <v>-48.527881632653056</v>
      </c>
      <c r="H55" s="55">
        <f t="shared" si="19"/>
        <v>-45.642472938775505</v>
      </c>
      <c r="I55" s="55">
        <f t="shared" si="19"/>
        <v>-42.628998794557816</v>
      </c>
      <c r="J55" s="55">
        <f t="shared" si="19"/>
        <v>-39.481379739455782</v>
      </c>
      <c r="K55" s="55">
        <f t="shared" si="19"/>
        <v>-34.564286928571427</v>
      </c>
      <c r="L55" s="55">
        <f t="shared" si="19"/>
        <v>-29.548852261469381</v>
      </c>
      <c r="M55" s="55">
        <f t="shared" si="19"/>
        <v>-24.4331089010253</v>
      </c>
      <c r="N55" s="55">
        <f t="shared" si="19"/>
        <v>-19.215050673372335</v>
      </c>
      <c r="O55" s="55">
        <f t="shared" si="19"/>
        <v>-13.892631281166322</v>
      </c>
      <c r="P55" s="55">
        <f t="shared" si="19"/>
        <v>-8.4637635011161851</v>
      </c>
      <c r="Q55" s="55">
        <f t="shared" si="19"/>
        <v>-8.0554204062813692</v>
      </c>
      <c r="R55" s="55">
        <f t="shared" si="19"/>
        <v>-7.7729247352641471</v>
      </c>
      <c r="S55" s="55">
        <f t="shared" si="19"/>
        <v>-7.6254941508265706</v>
      </c>
      <c r="T55" s="55">
        <f t="shared" si="19"/>
        <v>-7.6228657270539673</v>
      </c>
      <c r="U55" s="55">
        <f t="shared" si="19"/>
        <v>-7.7753230415950512</v>
      </c>
      <c r="V55" s="55">
        <f t="shared" si="19"/>
        <v>-7.9308295024269322</v>
      </c>
      <c r="W55" s="55">
        <f t="shared" si="19"/>
        <v>-8.0894460924754874</v>
      </c>
      <c r="X55" s="55">
        <f t="shared" si="19"/>
        <v>-8.2512350143250011</v>
      </c>
      <c r="Y55" s="55">
        <f t="shared" si="19"/>
        <v>-8.4162597146115186</v>
      </c>
      <c r="Z55" s="55">
        <f t="shared" si="19"/>
        <v>75.791849108419484</v>
      </c>
      <c r="AA55" s="55">
        <f t="shared" si="19"/>
        <v>68.870042688855563</v>
      </c>
      <c r="AB55" s="55">
        <f t="shared" si="19"/>
        <v>61.80980014090035</v>
      </c>
      <c r="AC55" s="55">
        <f t="shared" si="19"/>
        <v>54.608352741986025</v>
      </c>
      <c r="AD55" s="55">
        <f t="shared" si="19"/>
        <v>47.262876395093443</v>
      </c>
      <c r="AE55" s="55">
        <f t="shared" si="19"/>
        <v>39.770490521262985</v>
      </c>
      <c r="AF55" s="55">
        <f t="shared" si="19"/>
        <v>32.128256929955924</v>
      </c>
      <c r="AG55" s="55">
        <f t="shared" si="19"/>
        <v>24.333178666822718</v>
      </c>
      <c r="AH55" s="55">
        <f t="shared" si="19"/>
        <v>16.382198838426845</v>
      </c>
      <c r="AI55" s="55">
        <f t="shared" si="19"/>
        <v>8.2721994134630616</v>
      </c>
      <c r="AJ55" s="55">
        <f t="shared" si="19"/>
        <v>0</v>
      </c>
      <c r="AK55" s="55">
        <f t="shared" si="19"/>
        <v>0</v>
      </c>
      <c r="AL55" s="55">
        <f t="shared" si="19"/>
        <v>0</v>
      </c>
      <c r="AM55" s="55">
        <f t="shared" si="19"/>
        <v>0</v>
      </c>
      <c r="AN55" s="55">
        <f t="shared" si="19"/>
        <v>0</v>
      </c>
      <c r="AO55" s="55">
        <f t="shared" si="19"/>
        <v>0</v>
      </c>
    </row>
    <row r="56" spans="3:41" x14ac:dyDescent="0.3">
      <c r="D56" s="122" t="s">
        <v>49</v>
      </c>
      <c r="E56" s="120">
        <f t="shared" si="11"/>
        <v>1567.3161693493437</v>
      </c>
      <c r="F56" s="121">
        <f t="shared" ref="F56" si="20">SUM(F48,F51,F47,F55)</f>
        <v>-51.291020408163256</v>
      </c>
      <c r="G56" s="121">
        <f>SUM(G48,G51,G47,G55)</f>
        <v>-28.611481632653057</v>
      </c>
      <c r="H56" s="121">
        <f t="shared" ref="H56:AO56" si="21">SUM(H48,H51,H47,H55)</f>
        <v>-5.460004938775505</v>
      </c>
      <c r="I56" s="121">
        <f t="shared" si="21"/>
        <v>18.187349565442183</v>
      </c>
      <c r="J56" s="121">
        <f t="shared" si="21"/>
        <v>42.35572622454422</v>
      </c>
      <c r="K56" s="121">
        <f t="shared" si="21"/>
        <v>68.700485391428572</v>
      </c>
      <c r="L56" s="121">
        <f t="shared" si="21"/>
        <v>94.939016798530631</v>
      </c>
      <c r="M56" s="121">
        <f t="shared" si="21"/>
        <v>121.06919589065473</v>
      </c>
      <c r="N56" s="121">
        <f t="shared" si="21"/>
        <v>147.0888556215013</v>
      </c>
      <c r="O56" s="121">
        <f t="shared" si="21"/>
        <v>172.99578560384475</v>
      </c>
      <c r="P56" s="121">
        <f t="shared" si="21"/>
        <v>198.78773124271513</v>
      </c>
      <c r="Q56" s="121">
        <f t="shared" si="21"/>
        <v>205.10729081042655</v>
      </c>
      <c r="R56" s="121">
        <f t="shared" si="21"/>
        <v>210.98344434065791</v>
      </c>
      <c r="S56" s="121">
        <f t="shared" si="21"/>
        <v>216.39690599837394</v>
      </c>
      <c r="T56" s="121">
        <f t="shared" si="21"/>
        <v>221.3274832617706</v>
      </c>
      <c r="U56" s="121">
        <f t="shared" si="21"/>
        <v>225.75403292700602</v>
      </c>
      <c r="V56" s="121">
        <f t="shared" si="21"/>
        <v>230.26911358554617</v>
      </c>
      <c r="W56" s="121">
        <f t="shared" si="21"/>
        <v>234.87449585725705</v>
      </c>
      <c r="X56" s="121">
        <f t="shared" si="21"/>
        <v>239.57198577440221</v>
      </c>
      <c r="Y56" s="121">
        <f t="shared" si="21"/>
        <v>244.36342548989018</v>
      </c>
      <c r="Z56" s="121">
        <f t="shared" si="21"/>
        <v>333.62712801701127</v>
      </c>
      <c r="AA56" s="121">
        <f t="shared" si="21"/>
        <v>299.09849864587363</v>
      </c>
      <c r="AB56" s="121">
        <f t="shared" si="21"/>
        <v>264.81539750244889</v>
      </c>
      <c r="AC56" s="121">
        <f t="shared" si="21"/>
        <v>230.78273515129115</v>
      </c>
      <c r="AD56" s="121">
        <f t="shared" si="21"/>
        <v>197.00552036824598</v>
      </c>
      <c r="AE56" s="121">
        <f t="shared" si="21"/>
        <v>163.48886210467538</v>
      </c>
      <c r="AF56" s="121">
        <f t="shared" si="21"/>
        <v>130.23797149096899</v>
      </c>
      <c r="AG56" s="121">
        <f t="shared" si="21"/>
        <v>97.258163880124044</v>
      </c>
      <c r="AH56" s="121">
        <f t="shared" si="21"/>
        <v>64.554860932197784</v>
      </c>
      <c r="AI56" s="121">
        <f t="shared" si="21"/>
        <v>32.133592740448591</v>
      </c>
      <c r="AJ56" s="121">
        <f t="shared" si="21"/>
        <v>1.4210854715202005E-15</v>
      </c>
      <c r="AK56" s="121">
        <f t="shared" si="21"/>
        <v>1.4210854715202005E-15</v>
      </c>
      <c r="AL56" s="121">
        <f t="shared" si="21"/>
        <v>1.4210854715202005E-15</v>
      </c>
      <c r="AM56" s="121">
        <f t="shared" si="21"/>
        <v>1.4210854715202005E-15</v>
      </c>
      <c r="AN56" s="121">
        <f t="shared" si="21"/>
        <v>1.4210854715202005E-15</v>
      </c>
      <c r="AO56" s="121">
        <f t="shared" si="21"/>
        <v>1.4210854715202005E-15</v>
      </c>
    </row>
    <row r="57" spans="3:41" x14ac:dyDescent="0.3">
      <c r="E57" s="48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</row>
    <row r="58" spans="3:41" x14ac:dyDescent="0.3">
      <c r="D58" s="34" t="s">
        <v>108</v>
      </c>
      <c r="E58" s="48">
        <f t="shared" si="11"/>
        <v>-476.87476283638182</v>
      </c>
      <c r="F58" s="49">
        <f t="shared" ref="F58:AO58" si="22">-F8+F56</f>
        <v>-193.55102040816325</v>
      </c>
      <c r="G58" s="49">
        <f t="shared" si="22"/>
        <v>-177.43368163265308</v>
      </c>
      <c r="H58" s="49">
        <f t="shared" si="22"/>
        <v>-161.16149893877551</v>
      </c>
      <c r="I58" s="49">
        <f t="shared" si="22"/>
        <v>-144.72616743455782</v>
      </c>
      <c r="J58" s="49">
        <f t="shared" si="22"/>
        <v>-128.11895377545579</v>
      </c>
      <c r="K58" s="49">
        <f t="shared" si="22"/>
        <v>-105.18368820857143</v>
      </c>
      <c r="L58" s="49">
        <f t="shared" si="22"/>
        <v>-82.422840273469362</v>
      </c>
      <c r="M58" s="49">
        <f t="shared" si="22"/>
        <v>-59.839898322785274</v>
      </c>
      <c r="N58" s="49">
        <f t="shared" si="22"/>
        <v>-37.438420476207511</v>
      </c>
      <c r="O58" s="49">
        <f t="shared" si="22"/>
        <v>-15.222036015818247</v>
      </c>
      <c r="P58" s="49">
        <f t="shared" si="22"/>
        <v>6.8055531906588556</v>
      </c>
      <c r="Q58" s="49">
        <f t="shared" si="22"/>
        <v>9.2854691973291494</v>
      </c>
      <c r="R58" s="49">
        <f t="shared" si="22"/>
        <v>11.245186295298566</v>
      </c>
      <c r="S58" s="49">
        <f t="shared" si="22"/>
        <v>12.663882792107415</v>
      </c>
      <c r="T58" s="49">
        <f t="shared" si="22"/>
        <v>13.519799591378728</v>
      </c>
      <c r="U58" s="49">
        <f t="shared" si="22"/>
        <v>13.790195583206327</v>
      </c>
      <c r="V58" s="49">
        <f t="shared" si="22"/>
        <v>14.065999494870482</v>
      </c>
      <c r="W58" s="49">
        <f t="shared" si="22"/>
        <v>14.347319484767837</v>
      </c>
      <c r="X58" s="49">
        <f t="shared" si="22"/>
        <v>14.63426587446321</v>
      </c>
      <c r="Y58" s="49">
        <f t="shared" si="22"/>
        <v>14.926951191952384</v>
      </c>
      <c r="Z58" s="49">
        <f t="shared" si="22"/>
        <v>333.62712801701127</v>
      </c>
      <c r="AA58" s="49">
        <f t="shared" si="22"/>
        <v>299.09849864587363</v>
      </c>
      <c r="AB58" s="49">
        <f t="shared" si="22"/>
        <v>264.81539750244889</v>
      </c>
      <c r="AC58" s="49">
        <f t="shared" si="22"/>
        <v>230.78273515129115</v>
      </c>
      <c r="AD58" s="49">
        <f t="shared" si="22"/>
        <v>197.00552036824598</v>
      </c>
      <c r="AE58" s="49">
        <f t="shared" si="22"/>
        <v>163.48886210467538</v>
      </c>
      <c r="AF58" s="49">
        <f t="shared" si="22"/>
        <v>130.23797149096899</v>
      </c>
      <c r="AG58" s="49">
        <f t="shared" si="22"/>
        <v>97.258163880124044</v>
      </c>
      <c r="AH58" s="49">
        <f t="shared" si="22"/>
        <v>64.554860932197784</v>
      </c>
      <c r="AI58" s="49">
        <f t="shared" si="22"/>
        <v>32.133592740448591</v>
      </c>
      <c r="AJ58" s="49">
        <f t="shared" si="22"/>
        <v>1.4210854715202005E-15</v>
      </c>
      <c r="AK58" s="49">
        <f t="shared" si="22"/>
        <v>1.4210854715202005E-15</v>
      </c>
      <c r="AL58" s="49">
        <f t="shared" si="22"/>
        <v>1.4210854715202005E-15</v>
      </c>
      <c r="AM58" s="49">
        <f t="shared" si="22"/>
        <v>1.4210854715202005E-15</v>
      </c>
      <c r="AN58" s="49">
        <f t="shared" si="22"/>
        <v>1.4210854715202005E-15</v>
      </c>
      <c r="AO58" s="49">
        <f t="shared" si="22"/>
        <v>1.4210854715202005E-15</v>
      </c>
    </row>
    <row r="59" spans="3:41" x14ac:dyDescent="0.3">
      <c r="C59" s="34"/>
      <c r="D59" s="34" t="s">
        <v>50</v>
      </c>
      <c r="F59" s="49">
        <f>F22</f>
        <v>142.26</v>
      </c>
      <c r="G59" s="49">
        <f t="shared" ref="G59:AO59" si="23">G22</f>
        <v>276.8562</v>
      </c>
      <c r="H59" s="49">
        <f t="shared" si="23"/>
        <v>403.44947399999995</v>
      </c>
      <c r="I59" s="49">
        <f t="shared" si="23"/>
        <v>521.68462160000001</v>
      </c>
      <c r="J59" s="49">
        <f t="shared" si="23"/>
        <v>631.18958050000003</v>
      </c>
      <c r="K59" s="49">
        <f t="shared" si="23"/>
        <v>727.05656500000009</v>
      </c>
      <c r="L59" s="49">
        <f t="shared" si="23"/>
        <v>809.01281561200017</v>
      </c>
      <c r="M59" s="49">
        <f t="shared" si="23"/>
        <v>876.7801176582401</v>
      </c>
      <c r="N59" s="49">
        <f t="shared" si="23"/>
        <v>930.07469216740481</v>
      </c>
      <c r="O59" s="49">
        <f t="shared" si="23"/>
        <v>968.60708458875285</v>
      </c>
      <c r="P59" s="49">
        <f t="shared" si="23"/>
        <v>992.08205128052782</v>
      </c>
      <c r="Q59" s="49">
        <f t="shared" si="23"/>
        <v>1014.4244437281384</v>
      </c>
      <c r="R59" s="49">
        <f t="shared" si="23"/>
        <v>1035.9833104467011</v>
      </c>
      <c r="S59" s="49">
        <f t="shared" si="23"/>
        <v>1057.1332659216353</v>
      </c>
      <c r="T59" s="49">
        <f t="shared" si="23"/>
        <v>1078.2759312400681</v>
      </c>
      <c r="U59" s="49">
        <f t="shared" si="23"/>
        <v>1099.8414498648694</v>
      </c>
      <c r="V59" s="49">
        <f t="shared" si="23"/>
        <v>1121.8382788621668</v>
      </c>
      <c r="W59" s="49">
        <f t="shared" si="23"/>
        <v>1144.2750444394103</v>
      </c>
      <c r="X59" s="49">
        <f t="shared" si="23"/>
        <v>1167.1605453281984</v>
      </c>
      <c r="Y59" s="49">
        <f t="shared" si="23"/>
        <v>1190.5037562347625</v>
      </c>
      <c r="Z59" s="49">
        <f t="shared" si="23"/>
        <v>980.28862757556124</v>
      </c>
      <c r="AA59" s="49">
        <f t="shared" si="23"/>
        <v>789.27171672156555</v>
      </c>
      <c r="AB59" s="49">
        <f t="shared" si="23"/>
        <v>617.83698802887966</v>
      </c>
      <c r="AC59" s="49">
        <f t="shared" si="23"/>
        <v>466.37608514072974</v>
      </c>
      <c r="AD59" s="49">
        <f t="shared" si="23"/>
        <v>335.2884845732064</v>
      </c>
      <c r="AE59" s="49">
        <f t="shared" si="23"/>
        <v>224.98165237272227</v>
      </c>
      <c r="AF59" s="49">
        <f t="shared" si="23"/>
        <v>135.87120390661809</v>
      </c>
      <c r="AG59" s="49">
        <f t="shared" si="23"/>
        <v>68.381066849581487</v>
      </c>
      <c r="AH59" s="49">
        <f t="shared" si="23"/>
        <v>22.943647429793813</v>
      </c>
      <c r="AI59" s="49">
        <f t="shared" si="23"/>
        <v>3.5527136788005009E-14</v>
      </c>
      <c r="AJ59" s="49">
        <f t="shared" si="23"/>
        <v>3.5527136788005009E-14</v>
      </c>
      <c r="AK59" s="49">
        <f t="shared" si="23"/>
        <v>3.5527136788005009E-14</v>
      </c>
      <c r="AL59" s="49">
        <f t="shared" si="23"/>
        <v>3.5527136788005009E-14</v>
      </c>
      <c r="AM59" s="49">
        <f t="shared" si="23"/>
        <v>3.5527136788005009E-14</v>
      </c>
      <c r="AN59" s="49">
        <f t="shared" si="23"/>
        <v>3.5527136788005009E-14</v>
      </c>
      <c r="AO59" s="49">
        <f t="shared" si="23"/>
        <v>3.5527136788005009E-14</v>
      </c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  <row r="65" spans="5:41" x14ac:dyDescent="0.3"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</row>
    <row r="66" spans="5:41" x14ac:dyDescent="0.3"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</row>
    <row r="67" spans="5:41" x14ac:dyDescent="0.3"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</row>
  </sheetData>
  <mergeCells count="1">
    <mergeCell ref="L3:M3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49A7-0DE6-4829-962B-1093BDC84EB7}">
  <dimension ref="A1:AO67"/>
  <sheetViews>
    <sheetView workbookViewId="0">
      <selection activeCell="A3" sqref="A3"/>
    </sheetView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8" width="9.21875" style="34" bestFit="1" customWidth="1"/>
    <col min="9" max="12" width="9.44140625" style="34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112</v>
      </c>
      <c r="D1" s="40"/>
    </row>
    <row r="2" spans="1:41" x14ac:dyDescent="0.3">
      <c r="A2" s="40" t="s">
        <v>132</v>
      </c>
      <c r="D2" s="40"/>
    </row>
    <row r="3" spans="1:41" x14ac:dyDescent="0.3">
      <c r="D3" s="59" t="s">
        <v>131</v>
      </c>
      <c r="E3" s="58" t="s">
        <v>82</v>
      </c>
      <c r="F3" s="57"/>
      <c r="G3" s="132" t="s">
        <v>40</v>
      </c>
      <c r="H3" s="57"/>
      <c r="I3" s="72" t="s">
        <v>83</v>
      </c>
      <c r="J3" s="82"/>
      <c r="K3" s="57"/>
      <c r="L3" s="87" t="s">
        <v>46</v>
      </c>
      <c r="M3" s="57"/>
      <c r="N3" s="102" t="s">
        <v>0</v>
      </c>
      <c r="O3" s="133">
        <v>2</v>
      </c>
      <c r="P3" s="103" t="s">
        <v>111</v>
      </c>
    </row>
    <row r="4" spans="1:41" x14ac:dyDescent="0.3">
      <c r="A4" s="40"/>
      <c r="E4" s="58" t="s">
        <v>39</v>
      </c>
      <c r="F4" s="57"/>
      <c r="G4" s="132">
        <v>20</v>
      </c>
      <c r="H4" s="57" t="s">
        <v>36</v>
      </c>
      <c r="I4" s="72" t="s">
        <v>45</v>
      </c>
      <c r="J4" s="82"/>
      <c r="K4" s="57"/>
      <c r="L4" s="132">
        <v>10</v>
      </c>
      <c r="M4" s="57" t="s">
        <v>36</v>
      </c>
    </row>
    <row r="5" spans="1:41" x14ac:dyDescent="0.3">
      <c r="D5" s="40"/>
    </row>
    <row r="6" spans="1:41" x14ac:dyDescent="0.3">
      <c r="B6" s="41" t="s">
        <v>37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85</v>
      </c>
      <c r="F8" s="42">
        <f>'Am20-10yr'!F8*$O$3</f>
        <v>284.52</v>
      </c>
      <c r="G8" s="42">
        <f>'Am20-10yr'!G8*$O$3</f>
        <v>297.64440000000002</v>
      </c>
      <c r="H8" s="42">
        <f>'Am20-10yr'!H8*$O$3</f>
        <v>311.40298799999999</v>
      </c>
      <c r="I8" s="42">
        <f>'Am20-10yr'!I8*$O$3</f>
        <v>325.82703400000003</v>
      </c>
      <c r="J8" s="42">
        <f>'Am20-10yr'!J8*$O$3</f>
        <v>340.94936000000001</v>
      </c>
      <c r="K8" s="42">
        <f>'Am20-10yr'!K8*$O$3</f>
        <v>347.76834719999999</v>
      </c>
      <c r="L8" s="42">
        <f>'Am20-10yr'!L8*$O$3</f>
        <v>354.72371414399998</v>
      </c>
      <c r="M8" s="42">
        <f>'Am20-10yr'!M8*$O$3</f>
        <v>361.81818842688</v>
      </c>
      <c r="N8" s="42">
        <f>'Am20-10yr'!N8*$O$3</f>
        <v>369.05455219541761</v>
      </c>
      <c r="O8" s="42">
        <f>'Am20-10yr'!O8*$O$3</f>
        <v>376.435643239326</v>
      </c>
      <c r="P8" s="42">
        <f>'Am20-10yr'!P8*$O$3</f>
        <v>383.96435610411254</v>
      </c>
      <c r="Q8" s="42">
        <f>'Am20-10yr'!Q8*$O$3</f>
        <v>391.6436432261948</v>
      </c>
      <c r="R8" s="42">
        <f>'Am20-10yr'!R8*$O$3</f>
        <v>399.47651609071869</v>
      </c>
      <c r="S8" s="42">
        <f>'Am20-10yr'!S8*$O$3</f>
        <v>407.46604641253305</v>
      </c>
      <c r="T8" s="42">
        <f>'Am20-10yr'!T8*$O$3</f>
        <v>415.61536734078373</v>
      </c>
      <c r="U8" s="42">
        <f>'Am20-10yr'!U8*$O$3</f>
        <v>423.92767468759939</v>
      </c>
      <c r="V8" s="42">
        <f>'Am20-10yr'!V8*$O$3</f>
        <v>432.40622818135137</v>
      </c>
      <c r="W8" s="42">
        <f>'Am20-10yr'!W8*$O$3</f>
        <v>441.05435274497842</v>
      </c>
      <c r="X8" s="42">
        <f>'Am20-10yr'!X8*$O$3</f>
        <v>449.875439799878</v>
      </c>
      <c r="Y8" s="42">
        <f>'Am20-10yr'!Y8*$O$3</f>
        <v>458.87294859587558</v>
      </c>
    </row>
    <row r="9" spans="1:41" s="3" customFormat="1" ht="21" x14ac:dyDescent="0.25">
      <c r="B9" s="62"/>
      <c r="C9" s="60" t="s">
        <v>38</v>
      </c>
      <c r="F9" s="38" t="s">
        <v>20</v>
      </c>
      <c r="G9" s="39" t="s">
        <v>121</v>
      </c>
      <c r="H9" s="39" t="s">
        <v>80</v>
      </c>
      <c r="I9" s="63"/>
      <c r="J9" s="39" t="s">
        <v>122</v>
      </c>
      <c r="K9" s="39" t="s">
        <v>80</v>
      </c>
    </row>
    <row r="10" spans="1:41" x14ac:dyDescent="0.3">
      <c r="D10" s="34" t="s">
        <v>18</v>
      </c>
      <c r="F10" s="135">
        <v>0.64</v>
      </c>
      <c r="G10" s="136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37">
        <v>0.36</v>
      </c>
      <c r="G11" s="138">
        <v>0.09</v>
      </c>
      <c r="H11" s="46">
        <f t="shared" ref="H11" si="1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74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41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42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86</v>
      </c>
      <c r="E15" s="134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87</v>
      </c>
      <c r="E16" s="140">
        <f>L4</f>
        <v>10</v>
      </c>
      <c r="F16" s="47" t="s">
        <v>36</v>
      </c>
      <c r="G16" s="44"/>
      <c r="H16" s="44"/>
      <c r="I16" s="35"/>
      <c r="J16" s="35"/>
    </row>
    <row r="17" spans="2:41" x14ac:dyDescent="0.3">
      <c r="B17" s="41" t="s">
        <v>88</v>
      </c>
      <c r="E17" s="35"/>
    </row>
    <row r="18" spans="2:41" x14ac:dyDescent="0.3">
      <c r="E18" s="61" t="s">
        <v>81</v>
      </c>
      <c r="F18" s="56">
        <f>F7</f>
        <v>2023</v>
      </c>
      <c r="G18" s="56">
        <f>F18+1</f>
        <v>2024</v>
      </c>
      <c r="H18" s="56">
        <f t="shared" ref="H18:AO18" si="2">G18+1</f>
        <v>2025</v>
      </c>
      <c r="I18" s="56">
        <f t="shared" si="2"/>
        <v>2026</v>
      </c>
      <c r="J18" s="56">
        <f t="shared" si="2"/>
        <v>2027</v>
      </c>
      <c r="K18" s="56">
        <f t="shared" si="2"/>
        <v>2028</v>
      </c>
      <c r="L18" s="56">
        <f t="shared" si="2"/>
        <v>2029</v>
      </c>
      <c r="M18" s="56">
        <f t="shared" si="2"/>
        <v>2030</v>
      </c>
      <c r="N18" s="56">
        <f t="shared" si="2"/>
        <v>2031</v>
      </c>
      <c r="O18" s="56">
        <f t="shared" si="2"/>
        <v>2032</v>
      </c>
      <c r="P18" s="56">
        <f t="shared" si="2"/>
        <v>2033</v>
      </c>
      <c r="Q18" s="56">
        <f t="shared" si="2"/>
        <v>2034</v>
      </c>
      <c r="R18" s="56">
        <f t="shared" si="2"/>
        <v>2035</v>
      </c>
      <c r="S18" s="56">
        <f t="shared" si="2"/>
        <v>2036</v>
      </c>
      <c r="T18" s="56">
        <f t="shared" si="2"/>
        <v>2037</v>
      </c>
      <c r="U18" s="56">
        <f t="shared" si="2"/>
        <v>2038</v>
      </c>
      <c r="V18" s="56">
        <f t="shared" si="2"/>
        <v>2039</v>
      </c>
      <c r="W18" s="56">
        <f t="shared" si="2"/>
        <v>2040</v>
      </c>
      <c r="X18" s="56">
        <f t="shared" si="2"/>
        <v>2041</v>
      </c>
      <c r="Y18" s="56">
        <f t="shared" si="2"/>
        <v>2042</v>
      </c>
      <c r="Z18" s="56">
        <f t="shared" si="2"/>
        <v>2043</v>
      </c>
      <c r="AA18" s="56">
        <f t="shared" si="2"/>
        <v>2044</v>
      </c>
      <c r="AB18" s="56">
        <f t="shared" si="2"/>
        <v>2045</v>
      </c>
      <c r="AC18" s="56">
        <f t="shared" si="2"/>
        <v>2046</v>
      </c>
      <c r="AD18" s="56">
        <f t="shared" si="2"/>
        <v>2047</v>
      </c>
      <c r="AE18" s="56">
        <f t="shared" si="2"/>
        <v>2048</v>
      </c>
      <c r="AF18" s="56">
        <f t="shared" si="2"/>
        <v>2049</v>
      </c>
      <c r="AG18" s="56">
        <f t="shared" si="2"/>
        <v>2050</v>
      </c>
      <c r="AH18" s="56">
        <f t="shared" si="2"/>
        <v>2051</v>
      </c>
      <c r="AI18" s="56">
        <f t="shared" si="2"/>
        <v>2052</v>
      </c>
      <c r="AJ18" s="56">
        <f t="shared" si="2"/>
        <v>2053</v>
      </c>
      <c r="AK18" s="56">
        <f t="shared" si="2"/>
        <v>2054</v>
      </c>
      <c r="AL18" s="56">
        <f t="shared" si="2"/>
        <v>2055</v>
      </c>
      <c r="AM18" s="56">
        <f t="shared" si="2"/>
        <v>2056</v>
      </c>
      <c r="AN18" s="56">
        <f t="shared" si="2"/>
        <v>2057</v>
      </c>
      <c r="AO18" s="56">
        <f t="shared" si="2"/>
        <v>2058</v>
      </c>
    </row>
    <row r="19" spans="2:41" x14ac:dyDescent="0.3">
      <c r="C19" s="40" t="s">
        <v>77</v>
      </c>
      <c r="E19" s="48">
        <f>NPV($E$15,F19:AO19)*(1+$E$15)</f>
        <v>0</v>
      </c>
      <c r="F19" s="53">
        <f t="shared" ref="F19:Y19" si="3">IF($G$3="Expense",F8,0)</f>
        <v>0</v>
      </c>
      <c r="G19" s="53">
        <f t="shared" si="3"/>
        <v>0</v>
      </c>
      <c r="H19" s="53">
        <f t="shared" si="3"/>
        <v>0</v>
      </c>
      <c r="I19" s="53">
        <f t="shared" si="3"/>
        <v>0</v>
      </c>
      <c r="J19" s="53">
        <f t="shared" si="3"/>
        <v>0</v>
      </c>
      <c r="K19" s="53">
        <f t="shared" si="3"/>
        <v>0</v>
      </c>
      <c r="L19" s="53">
        <f t="shared" si="3"/>
        <v>0</v>
      </c>
      <c r="M19" s="53">
        <f t="shared" si="3"/>
        <v>0</v>
      </c>
      <c r="N19" s="53">
        <f t="shared" si="3"/>
        <v>0</v>
      </c>
      <c r="O19" s="53">
        <f t="shared" si="3"/>
        <v>0</v>
      </c>
      <c r="P19" s="53">
        <f t="shared" si="3"/>
        <v>0</v>
      </c>
      <c r="Q19" s="53">
        <f t="shared" si="3"/>
        <v>0</v>
      </c>
      <c r="R19" s="53">
        <f t="shared" si="3"/>
        <v>0</v>
      </c>
      <c r="S19" s="53">
        <f t="shared" si="3"/>
        <v>0</v>
      </c>
      <c r="T19" s="53">
        <f t="shared" si="3"/>
        <v>0</v>
      </c>
      <c r="U19" s="53">
        <f t="shared" si="3"/>
        <v>0</v>
      </c>
      <c r="V19" s="53">
        <f t="shared" si="3"/>
        <v>0</v>
      </c>
      <c r="W19" s="53">
        <f t="shared" si="3"/>
        <v>0</v>
      </c>
      <c r="X19" s="53">
        <f t="shared" si="3"/>
        <v>0</v>
      </c>
      <c r="Y19" s="53">
        <f t="shared" si="3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78</v>
      </c>
    </row>
    <row r="21" spans="2:41" x14ac:dyDescent="0.3">
      <c r="D21" s="34" t="s">
        <v>79</v>
      </c>
      <c r="E21" s="48">
        <f>NPV($E$15,F21:AO21)*(1+$E$15)</f>
        <v>4088.3818643714512</v>
      </c>
      <c r="F21" s="49">
        <f t="shared" ref="F21:Y21" si="4">F8-F19</f>
        <v>284.52</v>
      </c>
      <c r="G21" s="49">
        <f t="shared" si="4"/>
        <v>297.64440000000002</v>
      </c>
      <c r="H21" s="49">
        <f t="shared" si="4"/>
        <v>311.40298799999999</v>
      </c>
      <c r="I21" s="49">
        <f t="shared" si="4"/>
        <v>325.82703400000003</v>
      </c>
      <c r="J21" s="49">
        <f t="shared" si="4"/>
        <v>340.94936000000001</v>
      </c>
      <c r="K21" s="49">
        <f t="shared" si="4"/>
        <v>347.76834719999999</v>
      </c>
      <c r="L21" s="49">
        <f t="shared" si="4"/>
        <v>354.72371414399998</v>
      </c>
      <c r="M21" s="49">
        <f t="shared" si="4"/>
        <v>361.81818842688</v>
      </c>
      <c r="N21" s="49">
        <f t="shared" si="4"/>
        <v>369.05455219541761</v>
      </c>
      <c r="O21" s="49">
        <f t="shared" si="4"/>
        <v>376.435643239326</v>
      </c>
      <c r="P21" s="49">
        <f t="shared" si="4"/>
        <v>383.96435610411254</v>
      </c>
      <c r="Q21" s="49">
        <f t="shared" si="4"/>
        <v>391.6436432261948</v>
      </c>
      <c r="R21" s="49">
        <f t="shared" si="4"/>
        <v>399.47651609071869</v>
      </c>
      <c r="S21" s="49">
        <f t="shared" si="4"/>
        <v>407.46604641253305</v>
      </c>
      <c r="T21" s="49">
        <f t="shared" si="4"/>
        <v>415.61536734078373</v>
      </c>
      <c r="U21" s="49">
        <f t="shared" si="4"/>
        <v>423.92767468759939</v>
      </c>
      <c r="V21" s="49">
        <f t="shared" si="4"/>
        <v>432.40622818135137</v>
      </c>
      <c r="W21" s="49">
        <f t="shared" si="4"/>
        <v>441.05435274497842</v>
      </c>
      <c r="X21" s="49">
        <f t="shared" si="4"/>
        <v>449.875439799878</v>
      </c>
      <c r="Y21" s="49">
        <f t="shared" si="4"/>
        <v>458.87294859587558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109</v>
      </c>
      <c r="E22" s="48"/>
      <c r="F22" s="49">
        <f t="shared" ref="F22:AO22" si="5">E22+F21-F44</f>
        <v>284.52</v>
      </c>
      <c r="G22" s="49">
        <f t="shared" si="5"/>
        <v>553.7124</v>
      </c>
      <c r="H22" s="49">
        <f t="shared" si="5"/>
        <v>806.8989479999999</v>
      </c>
      <c r="I22" s="49">
        <f t="shared" si="5"/>
        <v>1043.3692432</v>
      </c>
      <c r="J22" s="49">
        <f t="shared" si="5"/>
        <v>1262.3791610000001</v>
      </c>
      <c r="K22" s="49">
        <f t="shared" si="5"/>
        <v>1454.1131300000002</v>
      </c>
      <c r="L22" s="49">
        <f t="shared" si="5"/>
        <v>1618.0256312240003</v>
      </c>
      <c r="M22" s="49">
        <f t="shared" si="5"/>
        <v>1753.5602353164802</v>
      </c>
      <c r="N22" s="49">
        <f t="shared" si="5"/>
        <v>1860.1493843348096</v>
      </c>
      <c r="O22" s="49">
        <f t="shared" si="5"/>
        <v>1937.2141691775057</v>
      </c>
      <c r="P22" s="49">
        <f t="shared" si="5"/>
        <v>1984.1641025610556</v>
      </c>
      <c r="Q22" s="49">
        <f t="shared" si="5"/>
        <v>2028.8488874562768</v>
      </c>
      <c r="R22" s="49">
        <f t="shared" si="5"/>
        <v>2071.9666208934023</v>
      </c>
      <c r="S22" s="49">
        <f t="shared" si="5"/>
        <v>2114.2665318432705</v>
      </c>
      <c r="T22" s="49">
        <f t="shared" si="5"/>
        <v>2156.5518624801362</v>
      </c>
      <c r="U22" s="49">
        <f t="shared" si="5"/>
        <v>2199.6828997297389</v>
      </c>
      <c r="V22" s="49">
        <f t="shared" si="5"/>
        <v>2243.6765577243336</v>
      </c>
      <c r="W22" s="49">
        <f t="shared" si="5"/>
        <v>2288.5500888788206</v>
      </c>
      <c r="X22" s="49">
        <f t="shared" si="5"/>
        <v>2334.3210906563968</v>
      </c>
      <c r="Y22" s="49">
        <f t="shared" si="5"/>
        <v>2381.007512469525</v>
      </c>
      <c r="Z22" s="49">
        <f t="shared" si="5"/>
        <v>1960.5772551511225</v>
      </c>
      <c r="AA22" s="49">
        <f t="shared" si="5"/>
        <v>1578.5434334431311</v>
      </c>
      <c r="AB22" s="49">
        <f t="shared" si="5"/>
        <v>1235.6739760577593</v>
      </c>
      <c r="AC22" s="49">
        <f t="shared" si="5"/>
        <v>932.75217028145948</v>
      </c>
      <c r="AD22" s="49">
        <f t="shared" si="5"/>
        <v>670.57696914641281</v>
      </c>
      <c r="AE22" s="49">
        <f t="shared" si="5"/>
        <v>449.96330474544453</v>
      </c>
      <c r="AF22" s="49">
        <f t="shared" si="5"/>
        <v>271.74240781323618</v>
      </c>
      <c r="AG22" s="49">
        <f t="shared" si="5"/>
        <v>136.76213369916297</v>
      </c>
      <c r="AH22" s="49">
        <f t="shared" si="5"/>
        <v>45.887294859587627</v>
      </c>
      <c r="AI22" s="49">
        <f t="shared" si="5"/>
        <v>7.1054273576010019E-14</v>
      </c>
      <c r="AJ22" s="49">
        <f t="shared" si="5"/>
        <v>7.1054273576010019E-14</v>
      </c>
      <c r="AK22" s="49">
        <f t="shared" si="5"/>
        <v>7.1054273576010019E-14</v>
      </c>
      <c r="AL22" s="49">
        <f t="shared" si="5"/>
        <v>7.1054273576010019E-14</v>
      </c>
      <c r="AM22" s="49">
        <f t="shared" si="5"/>
        <v>7.1054273576010019E-14</v>
      </c>
      <c r="AN22" s="49">
        <f t="shared" si="5"/>
        <v>7.1054273576010019E-14</v>
      </c>
      <c r="AO22" s="49">
        <f t="shared" si="5"/>
        <v>7.1054273576010019E-14</v>
      </c>
    </row>
    <row r="23" spans="2:41" x14ac:dyDescent="0.3">
      <c r="C23" s="40" t="s">
        <v>43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>NPV($E$15,F24:AO24)*(1+$E$15)</f>
        <v>214.07470188383761</v>
      </c>
      <c r="F24" s="49"/>
      <c r="G24" s="49">
        <f>IF(G$18-F$18&lt;=$E$16,F$21/$E$16,0)</f>
        <v>28.451999999999998</v>
      </c>
      <c r="H24" s="49">
        <f>IF(H$18-F$18&lt;=$E$16,F$21/$E$16,0)</f>
        <v>28.451999999999998</v>
      </c>
      <c r="I24" s="49">
        <f>IF(I$18-F$18&lt;=$E$16,F$21/$E$16,0)</f>
        <v>28.451999999999998</v>
      </c>
      <c r="J24" s="49">
        <f>IF(J$18-F$18&lt;=$E$16,F$21/$E$16,0)</f>
        <v>28.451999999999998</v>
      </c>
      <c r="K24" s="49">
        <f>IF(K$18-F$18&lt;=$E$16,F$21/$E$16,0)</f>
        <v>28.451999999999998</v>
      </c>
      <c r="L24" s="49">
        <f>IF(L$18-F$18&lt;=$E$16,F$21/$E$16,0)</f>
        <v>28.451999999999998</v>
      </c>
      <c r="M24" s="49">
        <f>IF(M$18-F$18&lt;=$E$16,F$21/$E$16,0)</f>
        <v>28.451999999999998</v>
      </c>
      <c r="N24" s="49">
        <f>IF(N$18-F$18&lt;=$E$16,F$21/$E$16,0)</f>
        <v>28.451999999999998</v>
      </c>
      <c r="O24" s="49">
        <f>IF(O$18-F$18&lt;=$E$16,F$21/$E$16,0)</f>
        <v>28.451999999999998</v>
      </c>
      <c r="P24" s="49">
        <f>IF(P$18-F$18&lt;=$E$16,F$21/$E$16,0)</f>
        <v>28.451999999999998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ref="E25:E44" si="6">NPV($E$15,F25:AO25)*(1+$E$15)</f>
        <v>223.94958596019165</v>
      </c>
      <c r="F25" s="49"/>
      <c r="G25" s="49"/>
      <c r="H25" s="49">
        <f>IF(H$18-G$18&lt;=$E$16,G$21/$E$16,0)</f>
        <v>29.76444</v>
      </c>
      <c r="I25" s="49">
        <f>IF(I$18-G$18&lt;=$E$16,G$21/$E$16,0)</f>
        <v>29.76444</v>
      </c>
      <c r="J25" s="49">
        <f>IF(J$18-G$18&lt;=$E$16,G$21/$E$16,0)</f>
        <v>29.76444</v>
      </c>
      <c r="K25" s="49">
        <f>IF(K$18-G$18&lt;=$E$16,G$21/$E$16,0)</f>
        <v>29.76444</v>
      </c>
      <c r="L25" s="49">
        <f>IF(L$18-G$18&lt;=$E$16,G$21/$E$16,0)</f>
        <v>29.76444</v>
      </c>
      <c r="M25" s="49">
        <f>IF(M$18-G$18&lt;=$E$16,G$21/$E$16,0)</f>
        <v>29.76444</v>
      </c>
      <c r="N25" s="49">
        <f>IF(N$18-G$18&lt;=$E$16,G$21/$E$16,0)</f>
        <v>29.76444</v>
      </c>
      <c r="O25" s="49">
        <f>IF(O$18-G$18&lt;=$E$16,G$21/$E$16,0)</f>
        <v>29.76444</v>
      </c>
      <c r="P25" s="49">
        <f>IF(P$18-G$18&lt;=$E$16,G$21/$E$16,0)</f>
        <v>29.76444</v>
      </c>
      <c r="Q25" s="49">
        <f>IF(Q$18-G$18&lt;=$E$16,G$21/$E$16,0)</f>
        <v>29.76444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6"/>
        <v>234.30163722000654</v>
      </c>
      <c r="F26" s="49"/>
      <c r="G26" s="49"/>
      <c r="H26" s="49"/>
      <c r="I26" s="49">
        <f>IF(I$18-H$18&lt;=$E$16,H$21/$E$16,0)</f>
        <v>31.1402988</v>
      </c>
      <c r="J26" s="49">
        <f>IF(J$18-H$18&lt;=$E$16,H$21/$E$16,0)</f>
        <v>31.1402988</v>
      </c>
      <c r="K26" s="49">
        <f>IF(K$18-H$18&lt;=$E$16,H$21/$E$16,0)</f>
        <v>31.1402988</v>
      </c>
      <c r="L26" s="49">
        <f>IF(L$18-H$18&lt;=$E$16,H$21/$E$16,0)</f>
        <v>31.1402988</v>
      </c>
      <c r="M26" s="49">
        <f>IF(M$18-H$18&lt;=$E$16,H$21/$E$16,0)</f>
        <v>31.1402988</v>
      </c>
      <c r="N26" s="49">
        <f>IF(N$18-H$18&lt;=$E$16,H$21/$E$16,0)</f>
        <v>31.1402988</v>
      </c>
      <c r="O26" s="49">
        <f>IF(O$18-H$18&lt;=$E$16,H$21/$E$16,0)</f>
        <v>31.1402988</v>
      </c>
      <c r="P26" s="49">
        <f>IF(P$18-H$18&lt;=$E$16,H$21/$E$16,0)</f>
        <v>31.1402988</v>
      </c>
      <c r="Q26" s="49">
        <f>IF(Q$18-H$18&lt;=$E$16,H$21/$E$16,0)</f>
        <v>31.1402988</v>
      </c>
      <c r="R26" s="49">
        <f>IF(R$18-H$18&lt;=$E$16,H$21/$E$16,0)</f>
        <v>31.1402988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6"/>
        <v>245.15438341503241</v>
      </c>
      <c r="F27" s="49"/>
      <c r="G27" s="49"/>
      <c r="H27" s="49"/>
      <c r="I27" s="49"/>
      <c r="J27" s="49">
        <f>IF(J$18-I$18&lt;=$E$16,I$21/$E$16,0)</f>
        <v>32.5827034</v>
      </c>
      <c r="K27" s="49">
        <f>IF(K$18-I$18&lt;=$E$16,I$21/$E$16,0)</f>
        <v>32.5827034</v>
      </c>
      <c r="L27" s="49">
        <f>IF(L$18-I$18&lt;=$E$16,I$21/$E$16,0)</f>
        <v>32.5827034</v>
      </c>
      <c r="M27" s="49">
        <f>IF(M$18-I$18&lt;=$E$16,I$21/$E$16,0)</f>
        <v>32.5827034</v>
      </c>
      <c r="N27" s="49">
        <f>IF(N$18-I$18&lt;=$E$16,I$21/$E$16,0)</f>
        <v>32.5827034</v>
      </c>
      <c r="O27" s="49">
        <f>IF(O$18-I$18&lt;=$E$16,I$21/$E$16,0)</f>
        <v>32.5827034</v>
      </c>
      <c r="P27" s="49">
        <f>IF(P$18-I$18&lt;=$E$16,I$21/$E$16,0)</f>
        <v>32.5827034</v>
      </c>
      <c r="Q27" s="49">
        <f>IF(Q$18-I$18&lt;=$E$16,I$21/$E$16,0)</f>
        <v>32.5827034</v>
      </c>
      <c r="R27" s="49">
        <f>IF(R$18-I$18&lt;=$E$16,I$21/$E$16,0)</f>
        <v>32.5827034</v>
      </c>
      <c r="S27" s="49">
        <f>IF(S$18-I$18&lt;=$E$16,I$21/$E$16,0)</f>
        <v>32.5827034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6"/>
        <v>256.53252003193182</v>
      </c>
      <c r="F28" s="53"/>
      <c r="G28" s="53"/>
      <c r="H28" s="53"/>
      <c r="I28" s="53"/>
      <c r="J28" s="53"/>
      <c r="K28" s="49">
        <f>IF(K$18-J$18&lt;=$E$16,J$21/$E$16,0)</f>
        <v>34.094936000000004</v>
      </c>
      <c r="L28" s="49">
        <f>IF(L$18-J$18&lt;=$E$16,J$21/$E$16,0)</f>
        <v>34.094936000000004</v>
      </c>
      <c r="M28" s="49">
        <f>IF(M$18-J$18&lt;=$E$16,J$21/$E$16,0)</f>
        <v>34.094936000000004</v>
      </c>
      <c r="N28" s="49">
        <f>IF(N$18-J$18&lt;=$E$16,J$21/$E$16,0)</f>
        <v>34.094936000000004</v>
      </c>
      <c r="O28" s="49">
        <f>IF(O$18-J$18&lt;=$E$16,J$21/$E$16,0)</f>
        <v>34.094936000000004</v>
      </c>
      <c r="P28" s="49">
        <f>IF(P$18-J$18&lt;=$E$16,J$21/$E$16,0)</f>
        <v>34.094936000000004</v>
      </c>
      <c r="Q28" s="49">
        <f>IF(Q$18-J$18&lt;=$E$16,J$21/$E$16,0)</f>
        <v>34.094936000000004</v>
      </c>
      <c r="R28" s="49">
        <f>IF(R$18-J$18&lt;=$E$16,J$21/$E$16,0)</f>
        <v>34.094936000000004</v>
      </c>
      <c r="S28" s="49">
        <f>IF(S$18-J$18&lt;=$E$16,J$21/$E$16,0)</f>
        <v>34.094936000000004</v>
      </c>
      <c r="T28" s="49">
        <f>IF(T$18-J$18&lt;=$E$16,J$21/$E$16,0)</f>
        <v>34.094936000000004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21</v>
      </c>
      <c r="E29" s="52">
        <f t="shared" si="6"/>
        <v>261.66317043257038</v>
      </c>
      <c r="F29" s="53"/>
      <c r="G29" s="53"/>
      <c r="H29" s="53"/>
      <c r="I29" s="53"/>
      <c r="J29" s="53"/>
      <c r="K29" s="42"/>
      <c r="L29" s="49">
        <f>IF(L$18-K$18&lt;=$E$16,K$21/$E$16,0)</f>
        <v>34.776834719999997</v>
      </c>
      <c r="M29" s="49">
        <f>IF(M$18-K$18&lt;=$E$16,K$21/$E$16,0)</f>
        <v>34.776834719999997</v>
      </c>
      <c r="N29" s="49">
        <f>IF(N$18-K$18&lt;=$E$16,K$21/$E$16,0)</f>
        <v>34.776834719999997</v>
      </c>
      <c r="O29" s="49">
        <f>IF(O$18-K$18&lt;=$E$16,K$21/$E$16,0)</f>
        <v>34.776834719999997</v>
      </c>
      <c r="P29" s="49">
        <f>IF(P$18-K$18&lt;=$E$16,K$21/$E$16,0)</f>
        <v>34.776834719999997</v>
      </c>
      <c r="Q29" s="49">
        <f>IF(Q$18-K$18&lt;=$E$16,K$21/$E$16,0)</f>
        <v>34.776834719999997</v>
      </c>
      <c r="R29" s="49">
        <f>IF(R$18-K$18&lt;=$E$16,K$21/$E$16,0)</f>
        <v>34.776834719999997</v>
      </c>
      <c r="S29" s="49">
        <f>IF(S$18-K$18&lt;=$E$16,K$21/$E$16,0)</f>
        <v>34.776834719999997</v>
      </c>
      <c r="T29" s="49">
        <f>IF(T$18-K$18&lt;=$E$16,K$21/$E$16,0)</f>
        <v>34.776834719999997</v>
      </c>
      <c r="U29" s="49">
        <f>IF(U$18-K$18&lt;=$E$16,K$21/$E$16,0)</f>
        <v>34.776834719999997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22</v>
      </c>
      <c r="E30" s="52">
        <f t="shared" si="6"/>
        <v>266.89643384122189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35.472371414400001</v>
      </c>
      <c r="N30" s="49">
        <f>IF(N$18-L$18&lt;=$E$16,L$21/$E$16,0)</f>
        <v>35.472371414400001</v>
      </c>
      <c r="O30" s="49">
        <f>IF(O$18-L$18&lt;=$E$16,L$21/$E$16,0)</f>
        <v>35.472371414400001</v>
      </c>
      <c r="P30" s="49">
        <f>IF(P$18-L$18&lt;=$E$16,L$21/$E$16,0)</f>
        <v>35.472371414400001</v>
      </c>
      <c r="Q30" s="49">
        <f>IF(Q$18-L$18&lt;=$E$16,L$21/$E$16,0)</f>
        <v>35.472371414400001</v>
      </c>
      <c r="R30" s="49">
        <f>IF(R$18-L$18&lt;=$E$16,L$21/$E$16,0)</f>
        <v>35.472371414400001</v>
      </c>
      <c r="S30" s="49">
        <f>IF(S$18-L$18&lt;=$E$16,L$21/$E$16,0)</f>
        <v>35.472371414400001</v>
      </c>
      <c r="T30" s="49">
        <f>IF(T$18-L$18&lt;=$E$16,L$21/$E$16,0)</f>
        <v>35.472371414400001</v>
      </c>
      <c r="U30" s="49">
        <f>IF(U$18-L$18&lt;=$E$16,L$21/$E$16,0)</f>
        <v>35.472371414400001</v>
      </c>
      <c r="V30" s="49">
        <f>IF(V$18-L$18&lt;=$E$16,L$21/$E$16,0)</f>
        <v>35.472371414400001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23</v>
      </c>
      <c r="E31" s="52">
        <f t="shared" si="6"/>
        <v>272.23436251804628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36.181818842688003</v>
      </c>
      <c r="O31" s="49">
        <f>IF(O$18-M$18&lt;=$E$16,M$21/$E$16,0)</f>
        <v>36.181818842688003</v>
      </c>
      <c r="P31" s="49">
        <f>IF(P$18-M$18&lt;=$E$16,M$21/$E$16,0)</f>
        <v>36.181818842688003</v>
      </c>
      <c r="Q31" s="49">
        <f>IF(Q$18-M$18&lt;=$E$16,M$21/$E$16,0)</f>
        <v>36.181818842688003</v>
      </c>
      <c r="R31" s="49">
        <f>IF(R$18-M$18&lt;=$E$16,M$21/$E$16,0)</f>
        <v>36.181818842688003</v>
      </c>
      <c r="S31" s="49">
        <f>IF(S$18-M$18&lt;=$E$16,M$21/$E$16,0)</f>
        <v>36.181818842688003</v>
      </c>
      <c r="T31" s="49">
        <f>IF(T$18-M$18&lt;=$E$16,M$21/$E$16,0)</f>
        <v>36.181818842688003</v>
      </c>
      <c r="U31" s="49">
        <f>IF(U$18-M$18&lt;=$E$16,M$21/$E$16,0)</f>
        <v>36.181818842688003</v>
      </c>
      <c r="V31" s="49">
        <f>IF(V$18-M$18&lt;=$E$16,M$21/$E$16,0)</f>
        <v>36.181818842688003</v>
      </c>
      <c r="W31" s="49">
        <f>IF(W$18-M$18&lt;=$E$16,M$21/$E$16,0)</f>
        <v>36.181818842688003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24</v>
      </c>
      <c r="E32" s="52">
        <f t="shared" si="6"/>
        <v>277.6790497684072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36.905455219541764</v>
      </c>
      <c r="P32" s="49">
        <f>IF(P$18-N$18&lt;=$E$16,N$21/$E$16,0)</f>
        <v>36.905455219541764</v>
      </c>
      <c r="Q32" s="49">
        <f>IF(Q$18-N$18&lt;=$E$16,N$21/$E$16,0)</f>
        <v>36.905455219541764</v>
      </c>
      <c r="R32" s="49">
        <f>IF(R$18-N$18&lt;=$E$16,N$21/$E$16,0)</f>
        <v>36.905455219541764</v>
      </c>
      <c r="S32" s="49">
        <f>IF(S$18-N$18&lt;=$E$16,N$21/$E$16,0)</f>
        <v>36.905455219541764</v>
      </c>
      <c r="T32" s="49">
        <f>IF(T$18-N$18&lt;=$E$16,N$21/$E$16,0)</f>
        <v>36.905455219541764</v>
      </c>
      <c r="U32" s="49">
        <f>IF(U$18-N$18&lt;=$E$16,N$21/$E$16,0)</f>
        <v>36.905455219541764</v>
      </c>
      <c r="V32" s="49">
        <f>IF(V$18-N$18&lt;=$E$16,N$21/$E$16,0)</f>
        <v>36.905455219541764</v>
      </c>
      <c r="W32" s="49">
        <f>IF(W$18-N$18&lt;=$E$16,N$21/$E$16,0)</f>
        <v>36.905455219541764</v>
      </c>
      <c r="X32" s="49">
        <f>IF(X$18-N$18&lt;=$E$16,N$21/$E$16,0)</f>
        <v>36.905455219541764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2:41" x14ac:dyDescent="0.3">
      <c r="D33" s="51" t="s">
        <v>25</v>
      </c>
      <c r="E33" s="52">
        <f t="shared" si="6"/>
        <v>283.23263076377538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37.643564323932601</v>
      </c>
      <c r="Q33" s="49">
        <f>IF(Q$18-O$18&lt;=$E$16,O$21/$E$16,0)</f>
        <v>37.643564323932601</v>
      </c>
      <c r="R33" s="49">
        <f>IF(R$18-O$18&lt;=$E$16,O$21/$E$16,0)</f>
        <v>37.643564323932601</v>
      </c>
      <c r="S33" s="49">
        <f>IF(S$18-O$18&lt;=$E$16,O$21/$E$16,0)</f>
        <v>37.643564323932601</v>
      </c>
      <c r="T33" s="49">
        <f>IF(T$18-O$18&lt;=$E$16,O$21/$E$16,0)</f>
        <v>37.643564323932601</v>
      </c>
      <c r="U33" s="49">
        <f>IF(U$18-O$18&lt;=$E$16,O$21/$E$16,0)</f>
        <v>37.643564323932601</v>
      </c>
      <c r="V33" s="49">
        <f>IF(V$18-O$18&lt;=$E$16,O$21/$E$16,0)</f>
        <v>37.643564323932601</v>
      </c>
      <c r="W33" s="49">
        <f>IF(W$18-O$18&lt;=$E$16,O$21/$E$16,0)</f>
        <v>37.643564323932601</v>
      </c>
      <c r="X33" s="49">
        <f>IF(X$18-O$18&lt;=$E$16,O$21/$E$16,0)</f>
        <v>37.643564323932601</v>
      </c>
      <c r="Y33" s="49">
        <f>IF(Y$18-O$18&lt;=$E$16,O$21/$E$16,0)</f>
        <v>37.643564323932601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2:41" x14ac:dyDescent="0.3">
      <c r="D34" s="51" t="s">
        <v>26</v>
      </c>
      <c r="E34" s="52">
        <f t="shared" si="6"/>
        <v>288.89728337905086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38.396435610411253</v>
      </c>
      <c r="R34" s="49">
        <f>IF(R$18-P$18&lt;=$E$16,P$21/$E$16,0)</f>
        <v>38.396435610411253</v>
      </c>
      <c r="S34" s="49">
        <f>IF(S$18-P$18&lt;=$E$16,P$21/$E$16,0)</f>
        <v>38.396435610411253</v>
      </c>
      <c r="T34" s="49">
        <f>IF(T$18-P$18&lt;=$E$16,P$21/$E$16,0)</f>
        <v>38.396435610411253</v>
      </c>
      <c r="U34" s="49">
        <f>IF(U$18-P$18&lt;=$E$16,P$21/$E$16,0)</f>
        <v>38.396435610411253</v>
      </c>
      <c r="V34" s="49">
        <f>IF(V$18-P$18&lt;=$E$16,P$21/$E$16,0)</f>
        <v>38.396435610411253</v>
      </c>
      <c r="W34" s="49">
        <f>IF(W$18-P$18&lt;=$E$16,P$21/$E$16,0)</f>
        <v>38.396435610411253</v>
      </c>
      <c r="X34" s="49">
        <f>IF(X$18-P$18&lt;=$E$16,P$21/$E$16,0)</f>
        <v>38.396435610411253</v>
      </c>
      <c r="Y34" s="49">
        <f>IF(Y$18-P$18&lt;=$E$16,P$21/$E$16,0)</f>
        <v>38.396435610411253</v>
      </c>
      <c r="Z34" s="49">
        <f>IF(Z$18-P$18&lt;=$E$16,P$21/$E$16,0)</f>
        <v>38.396435610411253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2:41" x14ac:dyDescent="0.3">
      <c r="D35" s="51" t="s">
        <v>27</v>
      </c>
      <c r="E35" s="52">
        <f t="shared" si="6"/>
        <v>294.67522904663196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39.164364322619477</v>
      </c>
      <c r="S35" s="49">
        <f>IF(S$18-Q$18&lt;=$E$16,Q$21/$E$16,0)</f>
        <v>39.164364322619477</v>
      </c>
      <c r="T35" s="49">
        <f>IF(T$18-Q$18&lt;=$E$16,Q$21/$E$16,0)</f>
        <v>39.164364322619477</v>
      </c>
      <c r="U35" s="49">
        <f>IF(U$18-Q$18&lt;=$E$16,Q$21/$E$16,0)</f>
        <v>39.164364322619477</v>
      </c>
      <c r="V35" s="49">
        <f>IF(V$18-Q$18&lt;=$E$16,Q$21/$E$16,0)</f>
        <v>39.164364322619477</v>
      </c>
      <c r="W35" s="49">
        <f>IF(W$18-Q$18&lt;=$E$16,Q$21/$E$16,0)</f>
        <v>39.164364322619477</v>
      </c>
      <c r="X35" s="49">
        <f>IF(X$18-Q$18&lt;=$E$16,Q$21/$E$16,0)</f>
        <v>39.164364322619477</v>
      </c>
      <c r="Y35" s="49">
        <f>IF(Y$18-Q$18&lt;=$E$16,Q$21/$E$16,0)</f>
        <v>39.164364322619477</v>
      </c>
      <c r="Z35" s="49">
        <f>IF(Z$18-Q$18&lt;=$E$16,Q$21/$E$16,0)</f>
        <v>39.164364322619477</v>
      </c>
      <c r="AA35" s="49">
        <f>IF(AA$18-Q$18&lt;=$E$16,Q$21/$E$16,0)</f>
        <v>39.164364322619477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2:41" x14ac:dyDescent="0.3">
      <c r="D36" s="51" t="s">
        <v>28</v>
      </c>
      <c r="E36" s="52">
        <f t="shared" si="6"/>
        <v>300.5687336275646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39.947651609071869</v>
      </c>
      <c r="T36" s="49">
        <f>IF(T$18-R$18&lt;=$E$16,R$21/$E$16,0)</f>
        <v>39.947651609071869</v>
      </c>
      <c r="U36" s="49">
        <f>IF(U$18-R$18&lt;=$E$16,R$21/$E$16,0)</f>
        <v>39.947651609071869</v>
      </c>
      <c r="V36" s="49">
        <f>IF(V$18-R$18&lt;=$E$16,R$21/$E$16,0)</f>
        <v>39.947651609071869</v>
      </c>
      <c r="W36" s="49">
        <f>IF(W$18-R$18&lt;=$E$16,R$21/$E$16,0)</f>
        <v>39.947651609071869</v>
      </c>
      <c r="X36" s="49">
        <f>IF(X$18-R$18&lt;=$E$16,R$21/$E$16,0)</f>
        <v>39.947651609071869</v>
      </c>
      <c r="Y36" s="49">
        <f>IF(Y$18-R$18&lt;=$E$16,R$21/$E$16,0)</f>
        <v>39.947651609071869</v>
      </c>
      <c r="Z36" s="49">
        <f>IF(Z$18-R$18&lt;=$E$16,R$21/$E$16,0)</f>
        <v>39.947651609071869</v>
      </c>
      <c r="AA36" s="49">
        <f>IF(AA$18-R$18&lt;=$E$16,R$21/$E$16,0)</f>
        <v>39.947651609071869</v>
      </c>
      <c r="AB36" s="49">
        <f>IF(AB$18-R$18&lt;=$E$16,R$21/$E$16,0)</f>
        <v>39.947651609071869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2:41" x14ac:dyDescent="0.3">
      <c r="D37" s="51" t="s">
        <v>29</v>
      </c>
      <c r="E37" s="52">
        <f t="shared" si="6"/>
        <v>306.58010830011585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40.746604641253306</v>
      </c>
      <c r="U37" s="49">
        <f>IF(U$18-S$18&lt;=$E$16,S$21/$E$16,0)</f>
        <v>40.746604641253306</v>
      </c>
      <c r="V37" s="49">
        <f>IF(V$18-S$18&lt;=$E$16,S$21/$E$16,0)</f>
        <v>40.746604641253306</v>
      </c>
      <c r="W37" s="49">
        <f>IF(W$18-S$18&lt;=$E$16,S$21/$E$16,0)</f>
        <v>40.746604641253306</v>
      </c>
      <c r="X37" s="49">
        <f>IF(X$18-S$18&lt;=$E$16,S$21/$E$16,0)</f>
        <v>40.746604641253306</v>
      </c>
      <c r="Y37" s="49">
        <f>IF(Y$18-S$18&lt;=$E$16,S$21/$E$16,0)</f>
        <v>40.746604641253306</v>
      </c>
      <c r="Z37" s="49">
        <f>IF(Z$18-S$18&lt;=$E$16,S$21/$E$16,0)</f>
        <v>40.746604641253306</v>
      </c>
      <c r="AA37" s="49">
        <f>IF(AA$18-S$18&lt;=$E$16,S$21/$E$16,0)</f>
        <v>40.746604641253306</v>
      </c>
      <c r="AB37" s="49">
        <f>IF(AB$18-S$18&lt;=$E$16,S$21/$E$16,0)</f>
        <v>40.746604641253306</v>
      </c>
      <c r="AC37" s="49">
        <f>IF(AC$18-S$18&lt;=$E$16,S$21/$E$16,0)</f>
        <v>40.746604641253306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2:41" x14ac:dyDescent="0.3">
      <c r="D38" s="51" t="s">
        <v>30</v>
      </c>
      <c r="E38" s="52">
        <f t="shared" si="6"/>
        <v>312.71171046611818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41.561536734078373</v>
      </c>
      <c r="V38" s="49">
        <f>IF(V$18-T$18&lt;=$E$16,T$21/$E$16,0)</f>
        <v>41.561536734078373</v>
      </c>
      <c r="W38" s="49">
        <f>IF(W$18-T$18&lt;=$E$16,T$21/$E$16,0)</f>
        <v>41.561536734078373</v>
      </c>
      <c r="X38" s="49">
        <f>IF(X$18-T$18&lt;=$E$16,T$21/$E$16,0)</f>
        <v>41.561536734078373</v>
      </c>
      <c r="Y38" s="49">
        <f>IF(Y$18-T$18&lt;=$E$16,T$21/$E$16,0)</f>
        <v>41.561536734078373</v>
      </c>
      <c r="Z38" s="49">
        <f>IF(Z$18-T$18&lt;=$E$16,T$21/$E$16,0)</f>
        <v>41.561536734078373</v>
      </c>
      <c r="AA38" s="49">
        <f>IF(AA$18-T$18&lt;=$E$16,T$21/$E$16,0)</f>
        <v>41.561536734078373</v>
      </c>
      <c r="AB38" s="49">
        <f>IF(AB$18-T$18&lt;=$E$16,T$21/$E$16,0)</f>
        <v>41.561536734078373</v>
      </c>
      <c r="AC38" s="49">
        <f>IF(AC$18-T$18&lt;=$E$16,T$21/$E$16,0)</f>
        <v>41.561536734078373</v>
      </c>
      <c r="AD38" s="49">
        <f>IF(AD$18-T$18&lt;=$E$16,T$21/$E$16,0)</f>
        <v>41.561536734078373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2:41" x14ac:dyDescent="0.3">
      <c r="D39" s="51" t="s">
        <v>31</v>
      </c>
      <c r="E39" s="52">
        <f t="shared" si="6"/>
        <v>318.96594467544054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42.392767468759942</v>
      </c>
      <c r="W39" s="49">
        <f>IF(W$18-U$18&lt;=$E$16,U$21/$E$16,0)</f>
        <v>42.392767468759942</v>
      </c>
      <c r="X39" s="49">
        <f>IF(X$18-U$18&lt;=$E$16,U$21/$E$16,0)</f>
        <v>42.392767468759942</v>
      </c>
      <c r="Y39" s="49">
        <f>IF(Y$18-U$18&lt;=$E$16,U$21/$E$16,0)</f>
        <v>42.392767468759942</v>
      </c>
      <c r="Z39" s="49">
        <f>IF(Z$18-U$18&lt;=$E$16,U$21/$E$16,0)</f>
        <v>42.392767468759942</v>
      </c>
      <c r="AA39" s="49">
        <f>IF(AA$18-U$18&lt;=$E$16,U$21/$E$16,0)</f>
        <v>42.392767468759942</v>
      </c>
      <c r="AB39" s="49">
        <f>IF(AB$18-U$18&lt;=$E$16,U$21/$E$16,0)</f>
        <v>42.392767468759942</v>
      </c>
      <c r="AC39" s="49">
        <f>IF(AC$18-U$18&lt;=$E$16,U$21/$E$16,0)</f>
        <v>42.392767468759942</v>
      </c>
      <c r="AD39" s="49">
        <f>IF(AD$18-U$18&lt;=$E$16,U$21/$E$16,0)</f>
        <v>42.392767468759942</v>
      </c>
      <c r="AE39" s="49">
        <f>IF(AE$18-U$18&lt;=$E$16,U$21/$E$16,0)</f>
        <v>42.392767468759942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2:41" x14ac:dyDescent="0.3">
      <c r="D40" s="51" t="s">
        <v>32</v>
      </c>
      <c r="E40" s="52">
        <f t="shared" si="6"/>
        <v>325.34526356894935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43.240622818135137</v>
      </c>
      <c r="X40" s="49">
        <f>IF(X$18-V$18&lt;=$E$16,V$21/$E$16,0)</f>
        <v>43.240622818135137</v>
      </c>
      <c r="Y40" s="49">
        <f>IF(Y$18-V$18&lt;=$E$16,V$21/$E$16,0)</f>
        <v>43.240622818135137</v>
      </c>
      <c r="Z40" s="49">
        <f>IF(Z$18-V$18&lt;=$E$16,V$21/$E$16,0)</f>
        <v>43.240622818135137</v>
      </c>
      <c r="AA40" s="49">
        <f>IF(AA$18-V$18&lt;=$E$16,V$21/$E$16,0)</f>
        <v>43.240622818135137</v>
      </c>
      <c r="AB40" s="49">
        <f>IF(AB$18-V$18&lt;=$E$16,V$21/$E$16,0)</f>
        <v>43.240622818135137</v>
      </c>
      <c r="AC40" s="49">
        <f>IF(AC$18-V$18&lt;=$E$16,V$21/$E$16,0)</f>
        <v>43.240622818135137</v>
      </c>
      <c r="AD40" s="49">
        <f>IF(AD$18-V$18&lt;=$E$16,V$21/$E$16,0)</f>
        <v>43.240622818135137</v>
      </c>
      <c r="AE40" s="49">
        <f>IF(AE$18-V$18&lt;=$E$16,V$21/$E$16,0)</f>
        <v>43.240622818135137</v>
      </c>
      <c r="AF40" s="49">
        <f>IF(AF$18-V$18&lt;=$E$16,V$21/$E$16,0)</f>
        <v>43.240622818135137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2:41" x14ac:dyDescent="0.3">
      <c r="D41" s="51" t="s">
        <v>33</v>
      </c>
      <c r="E41" s="52">
        <f t="shared" si="6"/>
        <v>331.85216884032837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44.105435274497843</v>
      </c>
      <c r="Y41" s="49">
        <f>IF(Y$18-W$18&lt;=$E$16,W$21/$E$16,0)</f>
        <v>44.105435274497843</v>
      </c>
      <c r="Z41" s="49">
        <f>IF(Z$18-W$18&lt;=$E$16,W$21/$E$16,0)</f>
        <v>44.105435274497843</v>
      </c>
      <c r="AA41" s="49">
        <f>IF(AA$18-W$18&lt;=$E$16,W$21/$E$16,0)</f>
        <v>44.105435274497843</v>
      </c>
      <c r="AB41" s="49">
        <f>IF(AB$18-W$18&lt;=$E$16,W$21/$E$16,0)</f>
        <v>44.105435274497843</v>
      </c>
      <c r="AC41" s="49">
        <f>IF(AC$18-W$18&lt;=$E$16,W$21/$E$16,0)</f>
        <v>44.105435274497843</v>
      </c>
      <c r="AD41" s="49">
        <f>IF(AD$18-W$18&lt;=$E$16,W$21/$E$16,0)</f>
        <v>44.105435274497843</v>
      </c>
      <c r="AE41" s="49">
        <f>IF(AE$18-W$18&lt;=$E$16,W$21/$E$16,0)</f>
        <v>44.105435274497843</v>
      </c>
      <c r="AF41" s="49">
        <f>IF(AF$18-W$18&lt;=$E$16,W$21/$E$16,0)</f>
        <v>44.105435274497843</v>
      </c>
      <c r="AG41" s="49">
        <f>IF(AG$18-W$18&lt;=$E$16,W$21/$E$16,0)</f>
        <v>44.105435274497843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2:41" x14ac:dyDescent="0.3">
      <c r="D42" s="51" t="s">
        <v>34</v>
      </c>
      <c r="E42" s="52">
        <f t="shared" si="6"/>
        <v>338.48921221713488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44.987543979987798</v>
      </c>
      <c r="Z42" s="49">
        <f>IF(Z$18-X$18&lt;=$E$16,X$21/$E$16,0)</f>
        <v>44.987543979987798</v>
      </c>
      <c r="AA42" s="49">
        <f>IF(AA$18-X$18&lt;=$E$16,X$21/$E$16,0)</f>
        <v>44.987543979987798</v>
      </c>
      <c r="AB42" s="49">
        <f>IF(AB$18-X$18&lt;=$E$16,X$21/$E$16,0)</f>
        <v>44.987543979987798</v>
      </c>
      <c r="AC42" s="49">
        <f>IF(AC$18-X$18&lt;=$E$16,X$21/$E$16,0)</f>
        <v>44.987543979987798</v>
      </c>
      <c r="AD42" s="49">
        <f>IF(AD$18-X$18&lt;=$E$16,X$21/$E$16,0)</f>
        <v>44.987543979987798</v>
      </c>
      <c r="AE42" s="49">
        <f>IF(AE$18-X$18&lt;=$E$16,X$21/$E$16,0)</f>
        <v>44.987543979987798</v>
      </c>
      <c r="AF42" s="49">
        <f>IF(AF$18-X$18&lt;=$E$16,X$21/$E$16,0)</f>
        <v>44.987543979987798</v>
      </c>
      <c r="AG42" s="49">
        <f>IF(AG$18-X$18&lt;=$E$16,X$21/$E$16,0)</f>
        <v>44.987543979987798</v>
      </c>
      <c r="AH42" s="49">
        <f>IF(AH$18-X$18&lt;=$E$16,X$21/$E$16,0)</f>
        <v>44.987543979987798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2:41" x14ac:dyDescent="0.3">
      <c r="D43" s="45" t="s">
        <v>35</v>
      </c>
      <c r="E43" s="50">
        <f t="shared" si="6"/>
        <v>345.25899646147758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45.887294859587556</v>
      </c>
      <c r="AA43" s="54">
        <f>IF(AA$18-Y$18&lt;=$E$16,Y$21/$E$16,0)</f>
        <v>45.887294859587556</v>
      </c>
      <c r="AB43" s="54">
        <f>IF(AB$18-Y$18&lt;=$E$16,Y$21/$E$16,0)</f>
        <v>45.887294859587556</v>
      </c>
      <c r="AC43" s="54">
        <f>IF(AC$18-Y$18&lt;=$E$16,Y$21/$E$16,0)</f>
        <v>45.887294859587556</v>
      </c>
      <c r="AD43" s="54">
        <f>IF(AD$18-Y$18&lt;=$E$16,Y$21/$E$16,0)</f>
        <v>45.887294859587556</v>
      </c>
      <c r="AE43" s="54">
        <f>IF(AE$18-Y$18&lt;=$E$16,Y$21/$E$16,0)</f>
        <v>45.887294859587556</v>
      </c>
      <c r="AF43" s="54">
        <f>IF(AF$18-Y$18&lt;=$E$16,Y$21/$E$16,0)</f>
        <v>45.887294859587556</v>
      </c>
      <c r="AG43" s="54">
        <f>IF(AG$18-Y$18&lt;=$E$16,Y$21/$E$16,0)</f>
        <v>45.887294859587556</v>
      </c>
      <c r="AH43" s="54">
        <f>IF(AH$18-Y$18&lt;=$E$16,Y$21/$E$16,0)</f>
        <v>45.887294859587556</v>
      </c>
      <c r="AI43" s="54">
        <f>IF(AI$18-Y$18&lt;=$E$16,Y$21/$E$16,0)</f>
        <v>45.887294859587556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2:41" x14ac:dyDescent="0.3">
      <c r="D44" s="34" t="s">
        <v>6</v>
      </c>
      <c r="E44" s="48">
        <f t="shared" si="6"/>
        <v>2875.7389676058419</v>
      </c>
      <c r="F44" s="49">
        <f t="shared" ref="F44:S44" si="7">SUM(F24:F43)</f>
        <v>0</v>
      </c>
      <c r="G44" s="49">
        <f t="shared" si="7"/>
        <v>28.451999999999998</v>
      </c>
      <c r="H44" s="49">
        <f t="shared" si="7"/>
        <v>58.216439999999999</v>
      </c>
      <c r="I44" s="49">
        <f t="shared" si="7"/>
        <v>89.356738800000002</v>
      </c>
      <c r="J44" s="49">
        <f t="shared" si="7"/>
        <v>121.9394422</v>
      </c>
      <c r="K44" s="49">
        <f t="shared" si="7"/>
        <v>156.03437819999999</v>
      </c>
      <c r="L44" s="49">
        <f t="shared" si="7"/>
        <v>190.81121292</v>
      </c>
      <c r="M44" s="49">
        <f t="shared" si="7"/>
        <v>226.28358433440002</v>
      </c>
      <c r="N44" s="49">
        <f t="shared" si="7"/>
        <v>262.46540317708804</v>
      </c>
      <c r="O44" s="49">
        <f t="shared" si="7"/>
        <v>299.37085839662979</v>
      </c>
      <c r="P44" s="49">
        <f t="shared" si="7"/>
        <v>337.01442272056238</v>
      </c>
      <c r="Q44" s="49">
        <f t="shared" si="7"/>
        <v>346.95885833097361</v>
      </c>
      <c r="R44" s="49">
        <f t="shared" si="7"/>
        <v>356.35878265359304</v>
      </c>
      <c r="S44" s="49">
        <f t="shared" si="7"/>
        <v>365.1661354626649</v>
      </c>
      <c r="T44" s="49">
        <f>SUM(T24:T43)</f>
        <v>373.33003670391832</v>
      </c>
      <c r="U44" s="49">
        <f t="shared" ref="U44:AO44" si="8">SUM(U24:U43)</f>
        <v>380.79663743799665</v>
      </c>
      <c r="V44" s="49">
        <f t="shared" si="8"/>
        <v>388.41257018675668</v>
      </c>
      <c r="W44" s="49">
        <f t="shared" si="8"/>
        <v>396.18082159049175</v>
      </c>
      <c r="X44" s="49">
        <f t="shared" si="8"/>
        <v>404.10443802230157</v>
      </c>
      <c r="Y44" s="49">
        <f t="shared" si="8"/>
        <v>412.18652678274753</v>
      </c>
      <c r="Z44" s="49">
        <f t="shared" si="8"/>
        <v>420.43025731840248</v>
      </c>
      <c r="AA44" s="49">
        <f t="shared" si="8"/>
        <v>382.03382170799125</v>
      </c>
      <c r="AB44" s="49">
        <f t="shared" si="8"/>
        <v>342.86945738537179</v>
      </c>
      <c r="AC44" s="49">
        <f t="shared" si="8"/>
        <v>302.92180577629989</v>
      </c>
      <c r="AD44" s="49">
        <f t="shared" si="8"/>
        <v>262.17520113504668</v>
      </c>
      <c r="AE44" s="49">
        <f t="shared" si="8"/>
        <v>220.61366440096828</v>
      </c>
      <c r="AF44" s="49">
        <f t="shared" si="8"/>
        <v>178.22089693220835</v>
      </c>
      <c r="AG44" s="49">
        <f t="shared" si="8"/>
        <v>134.98027411407321</v>
      </c>
      <c r="AH44" s="49">
        <f t="shared" si="8"/>
        <v>90.874838839575347</v>
      </c>
      <c r="AI44" s="49">
        <f t="shared" si="8"/>
        <v>45.887294859587556</v>
      </c>
      <c r="AJ44" s="49">
        <f t="shared" si="8"/>
        <v>0</v>
      </c>
      <c r="AK44" s="49">
        <f t="shared" si="8"/>
        <v>0</v>
      </c>
      <c r="AL44" s="49">
        <f t="shared" si="8"/>
        <v>0</v>
      </c>
      <c r="AM44" s="49">
        <f t="shared" si="8"/>
        <v>0</v>
      </c>
      <c r="AN44" s="49">
        <f t="shared" si="8"/>
        <v>0</v>
      </c>
      <c r="AO44" s="49">
        <f t="shared" si="8"/>
        <v>0</v>
      </c>
    </row>
    <row r="45" spans="2:41" x14ac:dyDescent="0.3">
      <c r="B45" s="41" t="s">
        <v>84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81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2052</v>
      </c>
      <c r="AK46" s="56">
        <v>2052</v>
      </c>
      <c r="AL46" s="56">
        <v>2052</v>
      </c>
      <c r="AM46" s="56">
        <v>2052</v>
      </c>
      <c r="AN46" s="56">
        <v>2052</v>
      </c>
      <c r="AO46" s="56">
        <v>2052</v>
      </c>
    </row>
    <row r="47" spans="2:41" x14ac:dyDescent="0.3">
      <c r="D47" s="34" t="s">
        <v>77</v>
      </c>
      <c r="E47" s="48">
        <f>NPV($E$15,F47:AO47)*(1+$E$15)</f>
        <v>0</v>
      </c>
      <c r="F47" s="42">
        <f t="shared" ref="F47:AO47" si="9">F19</f>
        <v>0</v>
      </c>
      <c r="G47" s="42">
        <f t="shared" si="9"/>
        <v>0</v>
      </c>
      <c r="H47" s="42">
        <f t="shared" si="9"/>
        <v>0</v>
      </c>
      <c r="I47" s="42">
        <f t="shared" si="9"/>
        <v>0</v>
      </c>
      <c r="J47" s="42">
        <f t="shared" si="9"/>
        <v>0</v>
      </c>
      <c r="K47" s="42">
        <f t="shared" si="9"/>
        <v>0</v>
      </c>
      <c r="L47" s="42">
        <f t="shared" si="9"/>
        <v>0</v>
      </c>
      <c r="M47" s="42">
        <f t="shared" si="9"/>
        <v>0</v>
      </c>
      <c r="N47" s="42">
        <f t="shared" si="9"/>
        <v>0</v>
      </c>
      <c r="O47" s="42">
        <f t="shared" si="9"/>
        <v>0</v>
      </c>
      <c r="P47" s="42">
        <f t="shared" si="9"/>
        <v>0</v>
      </c>
      <c r="Q47" s="42">
        <f t="shared" si="9"/>
        <v>0</v>
      </c>
      <c r="R47" s="42">
        <f t="shared" si="9"/>
        <v>0</v>
      </c>
      <c r="S47" s="42">
        <f t="shared" si="9"/>
        <v>0</v>
      </c>
      <c r="T47" s="42">
        <f t="shared" si="9"/>
        <v>0</v>
      </c>
      <c r="U47" s="42">
        <f t="shared" si="9"/>
        <v>0</v>
      </c>
      <c r="V47" s="42">
        <f t="shared" si="9"/>
        <v>0</v>
      </c>
      <c r="W47" s="42">
        <f t="shared" si="9"/>
        <v>0</v>
      </c>
      <c r="X47" s="42">
        <f t="shared" si="9"/>
        <v>0</v>
      </c>
      <c r="Y47" s="42">
        <f t="shared" si="9"/>
        <v>0</v>
      </c>
      <c r="Z47" s="42">
        <f t="shared" si="9"/>
        <v>0</v>
      </c>
      <c r="AA47" s="42">
        <f t="shared" si="9"/>
        <v>0</v>
      </c>
      <c r="AB47" s="42">
        <f t="shared" si="9"/>
        <v>0</v>
      </c>
      <c r="AC47" s="42">
        <f t="shared" si="9"/>
        <v>0</v>
      </c>
      <c r="AD47" s="42">
        <f t="shared" si="9"/>
        <v>0</v>
      </c>
      <c r="AE47" s="42">
        <f t="shared" si="9"/>
        <v>0</v>
      </c>
      <c r="AF47" s="42">
        <f t="shared" si="9"/>
        <v>0</v>
      </c>
      <c r="AG47" s="42">
        <f t="shared" si="9"/>
        <v>0</v>
      </c>
      <c r="AH47" s="42">
        <f t="shared" si="9"/>
        <v>0</v>
      </c>
      <c r="AI47" s="42">
        <f t="shared" si="9"/>
        <v>0</v>
      </c>
      <c r="AJ47" s="42">
        <f t="shared" si="9"/>
        <v>0</v>
      </c>
      <c r="AK47" s="42">
        <f t="shared" si="9"/>
        <v>0</v>
      </c>
      <c r="AL47" s="42">
        <f t="shared" si="9"/>
        <v>0</v>
      </c>
      <c r="AM47" s="42">
        <f t="shared" si="9"/>
        <v>0</v>
      </c>
      <c r="AN47" s="42">
        <f t="shared" si="9"/>
        <v>0</v>
      </c>
      <c r="AO47" s="42">
        <f t="shared" si="9"/>
        <v>0</v>
      </c>
    </row>
    <row r="48" spans="2:41" x14ac:dyDescent="0.3">
      <c r="D48" s="34" t="s">
        <v>43</v>
      </c>
      <c r="E48" s="48">
        <f t="shared" ref="E48:E58" si="10">NPV($E$15,F48:AO48)*(1+$E$15)</f>
        <v>3076.1251539526465</v>
      </c>
      <c r="F48" s="53"/>
      <c r="G48" s="53">
        <f t="shared" ref="G48:AO48" si="11">G44</f>
        <v>28.451999999999998</v>
      </c>
      <c r="H48" s="53">
        <f t="shared" si="11"/>
        <v>58.216439999999999</v>
      </c>
      <c r="I48" s="53">
        <f t="shared" si="11"/>
        <v>89.356738800000002</v>
      </c>
      <c r="J48" s="53">
        <f t="shared" si="11"/>
        <v>121.9394422</v>
      </c>
      <c r="K48" s="53">
        <f t="shared" si="11"/>
        <v>156.03437819999999</v>
      </c>
      <c r="L48" s="53">
        <f t="shared" si="11"/>
        <v>190.81121292</v>
      </c>
      <c r="M48" s="53">
        <f t="shared" si="11"/>
        <v>226.28358433440002</v>
      </c>
      <c r="N48" s="53">
        <f t="shared" si="11"/>
        <v>262.46540317708804</v>
      </c>
      <c r="O48" s="53">
        <f t="shared" si="11"/>
        <v>299.37085839662979</v>
      </c>
      <c r="P48" s="53">
        <f t="shared" si="11"/>
        <v>337.01442272056238</v>
      </c>
      <c r="Q48" s="53">
        <f t="shared" si="11"/>
        <v>346.95885833097361</v>
      </c>
      <c r="R48" s="53">
        <f t="shared" si="11"/>
        <v>356.35878265359304</v>
      </c>
      <c r="S48" s="53">
        <f t="shared" si="11"/>
        <v>365.1661354626649</v>
      </c>
      <c r="T48" s="53">
        <f t="shared" si="11"/>
        <v>373.33003670391832</v>
      </c>
      <c r="U48" s="53">
        <f t="shared" si="11"/>
        <v>380.79663743799665</v>
      </c>
      <c r="V48" s="53">
        <f t="shared" si="11"/>
        <v>388.41257018675668</v>
      </c>
      <c r="W48" s="53">
        <f t="shared" si="11"/>
        <v>396.18082159049175</v>
      </c>
      <c r="X48" s="53">
        <f t="shared" si="11"/>
        <v>404.10443802230157</v>
      </c>
      <c r="Y48" s="53">
        <f t="shared" si="11"/>
        <v>412.18652678274753</v>
      </c>
      <c r="Z48" s="53">
        <f t="shared" si="11"/>
        <v>420.43025731840248</v>
      </c>
      <c r="AA48" s="53">
        <f t="shared" si="11"/>
        <v>382.03382170799125</v>
      </c>
      <c r="AB48" s="53">
        <f t="shared" si="11"/>
        <v>342.86945738537179</v>
      </c>
      <c r="AC48" s="53">
        <f t="shared" si="11"/>
        <v>302.92180577629989</v>
      </c>
      <c r="AD48" s="53">
        <f t="shared" si="11"/>
        <v>262.17520113504668</v>
      </c>
      <c r="AE48" s="53">
        <f t="shared" si="11"/>
        <v>220.61366440096828</v>
      </c>
      <c r="AF48" s="53">
        <f t="shared" si="11"/>
        <v>178.22089693220835</v>
      </c>
      <c r="AG48" s="53">
        <f t="shared" si="11"/>
        <v>134.98027411407321</v>
      </c>
      <c r="AH48" s="53">
        <f t="shared" si="11"/>
        <v>90.874838839575347</v>
      </c>
      <c r="AI48" s="53">
        <f t="shared" si="11"/>
        <v>45.887294859587556</v>
      </c>
      <c r="AJ48" s="53">
        <f t="shared" si="11"/>
        <v>0</v>
      </c>
      <c r="AK48" s="53">
        <f t="shared" si="11"/>
        <v>0</v>
      </c>
      <c r="AL48" s="53">
        <f t="shared" si="11"/>
        <v>0</v>
      </c>
      <c r="AM48" s="53">
        <f t="shared" si="11"/>
        <v>0</v>
      </c>
      <c r="AN48" s="53">
        <f t="shared" si="11"/>
        <v>0</v>
      </c>
      <c r="AO48" s="53">
        <f t="shared" si="11"/>
        <v>0</v>
      </c>
    </row>
    <row r="49" spans="3:41" x14ac:dyDescent="0.3">
      <c r="D49" s="123" t="s">
        <v>75</v>
      </c>
      <c r="E49" s="124">
        <f t="shared" si="10"/>
        <v>476.55070176743351</v>
      </c>
      <c r="F49" s="123"/>
      <c r="G49" s="125">
        <f t="shared" ref="G49:AO49" si="12">F$22*$H10</f>
        <v>7.2837119999999995</v>
      </c>
      <c r="H49" s="125">
        <f t="shared" si="12"/>
        <v>14.175037440000001</v>
      </c>
      <c r="I49" s="125">
        <f t="shared" si="12"/>
        <v>20.656613068799999</v>
      </c>
      <c r="J49" s="125">
        <f t="shared" si="12"/>
        <v>26.710252625920003</v>
      </c>
      <c r="K49" s="125">
        <f t="shared" si="12"/>
        <v>32.316906521600004</v>
      </c>
      <c r="L49" s="125">
        <f t="shared" si="12"/>
        <v>37.225296128000004</v>
      </c>
      <c r="M49" s="125">
        <f t="shared" si="12"/>
        <v>41.421456159334411</v>
      </c>
      <c r="N49" s="125">
        <f t="shared" si="12"/>
        <v>44.891142024101896</v>
      </c>
      <c r="O49" s="125">
        <f t="shared" si="12"/>
        <v>47.619824238971127</v>
      </c>
      <c r="P49" s="125">
        <f t="shared" si="12"/>
        <v>49.592682730944148</v>
      </c>
      <c r="Q49" s="125">
        <f t="shared" si="12"/>
        <v>50.794601025563026</v>
      </c>
      <c r="R49" s="125">
        <f t="shared" si="12"/>
        <v>51.938531518880687</v>
      </c>
      <c r="S49" s="125">
        <f t="shared" si="12"/>
        <v>53.0423454948711</v>
      </c>
      <c r="T49" s="125">
        <f t="shared" si="12"/>
        <v>54.125223215187731</v>
      </c>
      <c r="U49" s="125">
        <f t="shared" si="12"/>
        <v>55.207727679491491</v>
      </c>
      <c r="V49" s="125">
        <f t="shared" si="12"/>
        <v>56.31188223308132</v>
      </c>
      <c r="W49" s="125">
        <f t="shared" si="12"/>
        <v>57.438119877742942</v>
      </c>
      <c r="X49" s="125">
        <f t="shared" si="12"/>
        <v>58.58688227529781</v>
      </c>
      <c r="Y49" s="125">
        <f t="shared" si="12"/>
        <v>59.75861992080376</v>
      </c>
      <c r="Z49" s="125">
        <f t="shared" si="12"/>
        <v>60.953792319219843</v>
      </c>
      <c r="AA49" s="125">
        <f t="shared" si="12"/>
        <v>50.190777731868735</v>
      </c>
      <c r="AB49" s="125">
        <f t="shared" si="12"/>
        <v>40.410711896144157</v>
      </c>
      <c r="AC49" s="125">
        <f t="shared" si="12"/>
        <v>31.63325378707864</v>
      </c>
      <c r="AD49" s="125">
        <f t="shared" si="12"/>
        <v>23.878455559205364</v>
      </c>
      <c r="AE49" s="125">
        <f t="shared" si="12"/>
        <v>17.166770410148168</v>
      </c>
      <c r="AF49" s="125">
        <f t="shared" si="12"/>
        <v>11.51906060148338</v>
      </c>
      <c r="AG49" s="125">
        <f t="shared" si="12"/>
        <v>6.9566056400188465</v>
      </c>
      <c r="AH49" s="125">
        <f t="shared" si="12"/>
        <v>3.5011106226985724</v>
      </c>
      <c r="AI49" s="125">
        <f t="shared" si="12"/>
        <v>1.1747147484054432</v>
      </c>
      <c r="AJ49" s="125">
        <f t="shared" si="12"/>
        <v>1.8189894035458565E-15</v>
      </c>
      <c r="AK49" s="125">
        <f t="shared" si="12"/>
        <v>1.8189894035458565E-15</v>
      </c>
      <c r="AL49" s="125">
        <f t="shared" si="12"/>
        <v>1.8189894035458565E-15</v>
      </c>
      <c r="AM49" s="125">
        <f t="shared" si="12"/>
        <v>1.8189894035458565E-15</v>
      </c>
      <c r="AN49" s="125">
        <f t="shared" si="12"/>
        <v>1.8189894035458565E-15</v>
      </c>
      <c r="AO49" s="125">
        <f t="shared" si="12"/>
        <v>1.8189894035458565E-15</v>
      </c>
    </row>
    <row r="50" spans="3:41" x14ac:dyDescent="0.3">
      <c r="D50" s="126" t="s">
        <v>123</v>
      </c>
      <c r="E50" s="127">
        <f t="shared" si="10"/>
        <v>603.13448192440808</v>
      </c>
      <c r="F50" s="128"/>
      <c r="G50" s="129">
        <f t="shared" ref="G50:AO50" si="13">F$22*$H11</f>
        <v>9.2184479999999986</v>
      </c>
      <c r="H50" s="129">
        <f t="shared" si="13"/>
        <v>17.940281759999998</v>
      </c>
      <c r="I50" s="129">
        <f t="shared" si="13"/>
        <v>26.143525915199994</v>
      </c>
      <c r="J50" s="129">
        <f t="shared" si="13"/>
        <v>33.805163479679997</v>
      </c>
      <c r="K50" s="129">
        <f t="shared" si="13"/>
        <v>40.901084816400001</v>
      </c>
      <c r="L50" s="129">
        <f t="shared" si="13"/>
        <v>47.113265412000004</v>
      </c>
      <c r="M50" s="129">
        <f t="shared" si="13"/>
        <v>52.424030451657607</v>
      </c>
      <c r="N50" s="129">
        <f t="shared" si="13"/>
        <v>56.815351624253957</v>
      </c>
      <c r="O50" s="129">
        <f t="shared" si="13"/>
        <v>60.268840052447828</v>
      </c>
      <c r="P50" s="129">
        <f t="shared" si="13"/>
        <v>62.765739081351178</v>
      </c>
      <c r="Q50" s="129">
        <f t="shared" si="13"/>
        <v>64.286916922978193</v>
      </c>
      <c r="R50" s="129">
        <f t="shared" si="13"/>
        <v>65.734703953583363</v>
      </c>
      <c r="S50" s="129">
        <f t="shared" si="13"/>
        <v>67.131718516946236</v>
      </c>
      <c r="T50" s="129">
        <f t="shared" si="13"/>
        <v>68.502235631721959</v>
      </c>
      <c r="U50" s="129">
        <f t="shared" si="13"/>
        <v>69.872280344356412</v>
      </c>
      <c r="V50" s="129">
        <f t="shared" si="13"/>
        <v>71.269725951243529</v>
      </c>
      <c r="W50" s="129">
        <f t="shared" si="13"/>
        <v>72.695120470268407</v>
      </c>
      <c r="X50" s="129">
        <f t="shared" si="13"/>
        <v>74.14902287967378</v>
      </c>
      <c r="Y50" s="129">
        <f t="shared" si="13"/>
        <v>75.63200333726725</v>
      </c>
      <c r="Z50" s="129">
        <f t="shared" si="13"/>
        <v>77.144643404012598</v>
      </c>
      <c r="AA50" s="129">
        <f t="shared" si="13"/>
        <v>63.522703066896362</v>
      </c>
      <c r="AB50" s="129">
        <f t="shared" si="13"/>
        <v>51.144807243557445</v>
      </c>
      <c r="AC50" s="129">
        <f t="shared" si="13"/>
        <v>40.035836824271399</v>
      </c>
      <c r="AD50" s="129">
        <f t="shared" si="13"/>
        <v>30.221170317119284</v>
      </c>
      <c r="AE50" s="129">
        <f t="shared" si="13"/>
        <v>21.726693800343774</v>
      </c>
      <c r="AF50" s="129">
        <f t="shared" si="13"/>
        <v>14.578811073752401</v>
      </c>
      <c r="AG50" s="129">
        <f t="shared" si="13"/>
        <v>8.8044540131488525</v>
      </c>
      <c r="AH50" s="129">
        <f t="shared" si="13"/>
        <v>4.4310931318528803</v>
      </c>
      <c r="AI50" s="129">
        <f t="shared" si="13"/>
        <v>1.4867483534506389</v>
      </c>
      <c r="AJ50" s="129">
        <f t="shared" si="13"/>
        <v>2.3021584638627243E-15</v>
      </c>
      <c r="AK50" s="129">
        <f t="shared" si="13"/>
        <v>2.3021584638627243E-15</v>
      </c>
      <c r="AL50" s="129">
        <f t="shared" si="13"/>
        <v>2.3021584638627243E-15</v>
      </c>
      <c r="AM50" s="129">
        <f t="shared" si="13"/>
        <v>2.3021584638627243E-15</v>
      </c>
      <c r="AN50" s="129">
        <f t="shared" si="13"/>
        <v>2.3021584638627243E-15</v>
      </c>
      <c r="AO50" s="129">
        <f t="shared" si="13"/>
        <v>2.3021584638627243E-15</v>
      </c>
    </row>
    <row r="51" spans="3:41" x14ac:dyDescent="0.3">
      <c r="D51" s="34" t="s">
        <v>76</v>
      </c>
      <c r="E51" s="48">
        <f t="shared" si="10"/>
        <v>1009.351895679436</v>
      </c>
      <c r="F51" s="42">
        <f>SUM(F49:F50)</f>
        <v>0</v>
      </c>
      <c r="G51" s="42">
        <f t="shared" ref="G51:AO51" si="14">SUM(G49:G50)</f>
        <v>16.502159999999996</v>
      </c>
      <c r="H51" s="42">
        <f t="shared" si="14"/>
        <v>32.115319200000002</v>
      </c>
      <c r="I51" s="42">
        <f t="shared" si="14"/>
        <v>46.800138983999993</v>
      </c>
      <c r="J51" s="42">
        <f t="shared" si="14"/>
        <v>60.515416105599996</v>
      </c>
      <c r="K51" s="42">
        <f t="shared" si="14"/>
        <v>73.217991338000004</v>
      </c>
      <c r="L51" s="42">
        <f t="shared" si="14"/>
        <v>84.338561540000001</v>
      </c>
      <c r="M51" s="42">
        <f t="shared" si="14"/>
        <v>93.845486610992026</v>
      </c>
      <c r="N51" s="42">
        <f t="shared" si="14"/>
        <v>101.70649364835586</v>
      </c>
      <c r="O51" s="42">
        <f t="shared" si="14"/>
        <v>107.88866429141896</v>
      </c>
      <c r="P51" s="42">
        <f t="shared" si="14"/>
        <v>112.35842181229532</v>
      </c>
      <c r="Q51" s="42">
        <f t="shared" si="14"/>
        <v>115.08151794854122</v>
      </c>
      <c r="R51" s="42">
        <f t="shared" si="14"/>
        <v>117.67323547246406</v>
      </c>
      <c r="S51" s="42">
        <f t="shared" si="14"/>
        <v>120.17406401181734</v>
      </c>
      <c r="T51" s="42">
        <f t="shared" si="14"/>
        <v>122.62745884690969</v>
      </c>
      <c r="U51" s="42">
        <f t="shared" si="14"/>
        <v>125.08000802384791</v>
      </c>
      <c r="V51" s="42">
        <f t="shared" si="14"/>
        <v>127.58160818432485</v>
      </c>
      <c r="W51" s="42">
        <f t="shared" si="14"/>
        <v>130.13324034801136</v>
      </c>
      <c r="X51" s="42">
        <f t="shared" si="14"/>
        <v>132.73590515497159</v>
      </c>
      <c r="Y51" s="42">
        <f t="shared" si="14"/>
        <v>135.390623258071</v>
      </c>
      <c r="Z51" s="42">
        <f t="shared" si="14"/>
        <v>138.09843572323246</v>
      </c>
      <c r="AA51" s="42">
        <f t="shared" si="14"/>
        <v>113.71348079876509</v>
      </c>
      <c r="AB51" s="42">
        <f t="shared" si="14"/>
        <v>91.555519139701602</v>
      </c>
      <c r="AC51" s="42">
        <f t="shared" si="14"/>
        <v>71.669090611350043</v>
      </c>
      <c r="AD51" s="42">
        <f t="shared" si="14"/>
        <v>54.099625876324652</v>
      </c>
      <c r="AE51" s="42">
        <f t="shared" si="14"/>
        <v>38.893464210491942</v>
      </c>
      <c r="AF51" s="42">
        <f t="shared" si="14"/>
        <v>26.09787167523578</v>
      </c>
      <c r="AG51" s="42">
        <f t="shared" si="14"/>
        <v>15.761059653167699</v>
      </c>
      <c r="AH51" s="42">
        <f t="shared" si="14"/>
        <v>7.9322037545514528</v>
      </c>
      <c r="AI51" s="42">
        <f t="shared" si="14"/>
        <v>2.6614631018560821</v>
      </c>
      <c r="AJ51" s="42">
        <f t="shared" si="14"/>
        <v>4.1211478674085808E-15</v>
      </c>
      <c r="AK51" s="42">
        <f t="shared" si="14"/>
        <v>4.1211478674085808E-15</v>
      </c>
      <c r="AL51" s="42">
        <f t="shared" si="14"/>
        <v>4.1211478674085808E-15</v>
      </c>
      <c r="AM51" s="42">
        <f t="shared" si="14"/>
        <v>4.1211478674085808E-15</v>
      </c>
      <c r="AN51" s="42">
        <f t="shared" si="14"/>
        <v>4.1211478674085808E-15</v>
      </c>
      <c r="AO51" s="42">
        <f t="shared" si="14"/>
        <v>4.1211478674085808E-15</v>
      </c>
    </row>
    <row r="52" spans="3:41" x14ac:dyDescent="0.3">
      <c r="D52" s="112" t="s">
        <v>128</v>
      </c>
      <c r="E52" s="106">
        <f t="shared" si="10"/>
        <v>-1474.0424408958293</v>
      </c>
      <c r="F52" s="114">
        <f>(F47-F8)*($H$14-1)</f>
        <v>-102.58204081632651</v>
      </c>
      <c r="G52" s="114">
        <f t="shared" ref="G52:AO52" si="15">(G47-G8)*($H$14-1)</f>
        <v>-107.31396734693877</v>
      </c>
      <c r="H52" s="114">
        <f t="shared" si="15"/>
        <v>-112.27454669387754</v>
      </c>
      <c r="I52" s="114">
        <f t="shared" si="15"/>
        <v>-117.47505307482993</v>
      </c>
      <c r="J52" s="114">
        <f t="shared" si="15"/>
        <v>-122.92732027210883</v>
      </c>
      <c r="K52" s="114">
        <f t="shared" si="15"/>
        <v>-125.38586667755101</v>
      </c>
      <c r="L52" s="114">
        <f t="shared" si="15"/>
        <v>-127.89358401110202</v>
      </c>
      <c r="M52" s="114">
        <f t="shared" si="15"/>
        <v>-130.45145569132407</v>
      </c>
      <c r="N52" s="114">
        <f t="shared" si="15"/>
        <v>-133.06048480515057</v>
      </c>
      <c r="O52" s="114">
        <f t="shared" si="15"/>
        <v>-135.72169450125358</v>
      </c>
      <c r="P52" s="114">
        <f t="shared" si="15"/>
        <v>-138.43612839127866</v>
      </c>
      <c r="Q52" s="114">
        <f t="shared" si="15"/>
        <v>-141.20485095910422</v>
      </c>
      <c r="R52" s="114">
        <f t="shared" si="15"/>
        <v>-144.02894797828631</v>
      </c>
      <c r="S52" s="114">
        <f t="shared" si="15"/>
        <v>-146.90952693785204</v>
      </c>
      <c r="T52" s="114">
        <f t="shared" si="15"/>
        <v>-149.84771747660909</v>
      </c>
      <c r="U52" s="114">
        <f t="shared" si="15"/>
        <v>-152.84467182614125</v>
      </c>
      <c r="V52" s="114">
        <f t="shared" si="15"/>
        <v>-155.90156526266409</v>
      </c>
      <c r="W52" s="114">
        <f t="shared" si="15"/>
        <v>-159.01959656791738</v>
      </c>
      <c r="X52" s="114">
        <f t="shared" si="15"/>
        <v>-162.19998849927572</v>
      </c>
      <c r="Y52" s="114">
        <f t="shared" si="15"/>
        <v>-165.44398826926124</v>
      </c>
      <c r="Z52" s="114">
        <f t="shared" si="15"/>
        <v>0</v>
      </c>
      <c r="AA52" s="114">
        <f t="shared" si="15"/>
        <v>0</v>
      </c>
      <c r="AB52" s="114">
        <f t="shared" si="15"/>
        <v>0</v>
      </c>
      <c r="AC52" s="114">
        <f t="shared" si="15"/>
        <v>0</v>
      </c>
      <c r="AD52" s="114">
        <f t="shared" si="15"/>
        <v>0</v>
      </c>
      <c r="AE52" s="114">
        <f t="shared" si="15"/>
        <v>0</v>
      </c>
      <c r="AF52" s="114">
        <f t="shared" si="15"/>
        <v>0</v>
      </c>
      <c r="AG52" s="114">
        <f t="shared" si="15"/>
        <v>0</v>
      </c>
      <c r="AH52" s="114">
        <f t="shared" si="15"/>
        <v>0</v>
      </c>
      <c r="AI52" s="114">
        <f t="shared" si="15"/>
        <v>0</v>
      </c>
      <c r="AJ52" s="114">
        <f t="shared" si="15"/>
        <v>0</v>
      </c>
      <c r="AK52" s="114">
        <f t="shared" si="15"/>
        <v>0</v>
      </c>
      <c r="AL52" s="114">
        <f t="shared" si="15"/>
        <v>0</v>
      </c>
      <c r="AM52" s="114">
        <f t="shared" si="15"/>
        <v>0</v>
      </c>
      <c r="AN52" s="114">
        <f t="shared" si="15"/>
        <v>0</v>
      </c>
      <c r="AO52" s="114">
        <f t="shared" si="15"/>
        <v>0</v>
      </c>
    </row>
    <row r="53" spans="3:41" x14ac:dyDescent="0.3">
      <c r="D53" s="112" t="s">
        <v>129</v>
      </c>
      <c r="E53" s="106">
        <f t="shared" si="10"/>
        <v>1036.8310563476844</v>
      </c>
      <c r="F53" s="114">
        <f>F48*($H$14-1)</f>
        <v>0</v>
      </c>
      <c r="G53" s="114">
        <f t="shared" ref="G53:AO53" si="16">G48*($H$14-1)</f>
        <v>10.258204081632652</v>
      </c>
      <c r="H53" s="114">
        <f t="shared" si="16"/>
        <v>20.989600816326529</v>
      </c>
      <c r="I53" s="114">
        <f t="shared" si="16"/>
        <v>32.217055485714283</v>
      </c>
      <c r="J53" s="114">
        <f t="shared" si="16"/>
        <v>43.964560793197272</v>
      </c>
      <c r="K53" s="114">
        <f t="shared" si="16"/>
        <v>56.257292820408153</v>
      </c>
      <c r="L53" s="114">
        <f t="shared" si="16"/>
        <v>68.795879488163251</v>
      </c>
      <c r="M53" s="114">
        <f t="shared" si="16"/>
        <v>81.585237889273472</v>
      </c>
      <c r="N53" s="114">
        <f t="shared" si="16"/>
        <v>94.630383458405873</v>
      </c>
      <c r="O53" s="114">
        <f t="shared" si="16"/>
        <v>107.93643193892093</v>
      </c>
      <c r="P53" s="114">
        <f t="shared" si="16"/>
        <v>121.50860138904629</v>
      </c>
      <c r="Q53" s="114">
        <f t="shared" si="16"/>
        <v>125.09401014654149</v>
      </c>
      <c r="R53" s="114">
        <f t="shared" si="16"/>
        <v>128.48309850775803</v>
      </c>
      <c r="S53" s="114">
        <f t="shared" si="16"/>
        <v>131.6585386361989</v>
      </c>
      <c r="T53" s="114">
        <f t="shared" si="16"/>
        <v>134.60198602250114</v>
      </c>
      <c r="U53" s="114">
        <f t="shared" si="16"/>
        <v>137.29402574295116</v>
      </c>
      <c r="V53" s="114">
        <f t="shared" si="16"/>
        <v>140.0399062578102</v>
      </c>
      <c r="W53" s="114">
        <f t="shared" si="16"/>
        <v>142.84070438296641</v>
      </c>
      <c r="X53" s="114">
        <f t="shared" si="16"/>
        <v>145.69751847062571</v>
      </c>
      <c r="Y53" s="114">
        <f t="shared" si="16"/>
        <v>148.61146884003821</v>
      </c>
      <c r="Z53" s="114">
        <f t="shared" si="16"/>
        <v>151.58369821683897</v>
      </c>
      <c r="AA53" s="114">
        <f t="shared" si="16"/>
        <v>137.74008537771113</v>
      </c>
      <c r="AB53" s="114">
        <f t="shared" si="16"/>
        <v>123.6196002818007</v>
      </c>
      <c r="AC53" s="114">
        <f t="shared" si="16"/>
        <v>109.21670548397205</v>
      </c>
      <c r="AD53" s="114">
        <f t="shared" si="16"/>
        <v>94.525752790186885</v>
      </c>
      <c r="AE53" s="114">
        <f t="shared" si="16"/>
        <v>79.540981042525971</v>
      </c>
      <c r="AF53" s="114">
        <f t="shared" si="16"/>
        <v>64.256513859911848</v>
      </c>
      <c r="AG53" s="114">
        <f t="shared" si="16"/>
        <v>48.666357333645436</v>
      </c>
      <c r="AH53" s="114">
        <f t="shared" si="16"/>
        <v>32.76439767685369</v>
      </c>
      <c r="AI53" s="114">
        <f t="shared" si="16"/>
        <v>16.544398826926123</v>
      </c>
      <c r="AJ53" s="114">
        <f t="shared" si="16"/>
        <v>0</v>
      </c>
      <c r="AK53" s="114">
        <f t="shared" si="16"/>
        <v>0</v>
      </c>
      <c r="AL53" s="114">
        <f t="shared" si="16"/>
        <v>0</v>
      </c>
      <c r="AM53" s="114">
        <f t="shared" si="16"/>
        <v>0</v>
      </c>
      <c r="AN53" s="114">
        <f t="shared" si="16"/>
        <v>0</v>
      </c>
      <c r="AO53" s="114">
        <f t="shared" si="16"/>
        <v>0</v>
      </c>
    </row>
    <row r="54" spans="3:41" x14ac:dyDescent="0.3">
      <c r="D54" s="108" t="s">
        <v>127</v>
      </c>
      <c r="E54" s="109">
        <f t="shared" si="10"/>
        <v>203.29100108617496</v>
      </c>
      <c r="F54" s="110">
        <f>F50*($H$14-1)</f>
        <v>0</v>
      </c>
      <c r="G54" s="110">
        <f t="shared" ref="G54:AO54" si="17">G50*($H$14-1)</f>
        <v>3.3236581224489785</v>
      </c>
      <c r="H54" s="110">
        <f t="shared" si="17"/>
        <v>6.4682648522448964</v>
      </c>
      <c r="I54" s="110">
        <f t="shared" si="17"/>
        <v>9.425897098677547</v>
      </c>
      <c r="J54" s="110">
        <f t="shared" si="17"/>
        <v>12.188256220564895</v>
      </c>
      <c r="K54" s="110">
        <f t="shared" si="17"/>
        <v>14.746649627681631</v>
      </c>
      <c r="L54" s="110">
        <f t="shared" si="17"/>
        <v>16.98641542065306</v>
      </c>
      <c r="M54" s="110">
        <f t="shared" si="17"/>
        <v>18.901181047196278</v>
      </c>
      <c r="N54" s="110">
        <f t="shared" si="17"/>
        <v>20.484446503982717</v>
      </c>
      <c r="O54" s="110">
        <f t="shared" si="17"/>
        <v>21.729581787617242</v>
      </c>
      <c r="P54" s="110">
        <f t="shared" si="17"/>
        <v>22.629824294636816</v>
      </c>
      <c r="Q54" s="110">
        <f t="shared" si="17"/>
        <v>23.178276169509143</v>
      </c>
      <c r="R54" s="110">
        <f t="shared" si="17"/>
        <v>23.700267411836176</v>
      </c>
      <c r="S54" s="110">
        <f t="shared" si="17"/>
        <v>24.203952934681293</v>
      </c>
      <c r="T54" s="110">
        <f t="shared" si="17"/>
        <v>24.698084955654853</v>
      </c>
      <c r="U54" s="110">
        <f t="shared" si="17"/>
        <v>25.192046654767957</v>
      </c>
      <c r="V54" s="110">
        <f t="shared" si="17"/>
        <v>25.695887587863311</v>
      </c>
      <c r="W54" s="110">
        <f t="shared" si="17"/>
        <v>26.20980533962058</v>
      </c>
      <c r="X54" s="110">
        <f t="shared" si="17"/>
        <v>26.734001446412993</v>
      </c>
      <c r="Y54" s="110">
        <f t="shared" si="17"/>
        <v>27.26868147534125</v>
      </c>
      <c r="Z54" s="110">
        <f t="shared" si="17"/>
        <v>27.814055104848077</v>
      </c>
      <c r="AA54" s="110">
        <f t="shared" si="17"/>
        <v>22.902743282622495</v>
      </c>
      <c r="AB54" s="110">
        <f t="shared" si="17"/>
        <v>18.439964516384656</v>
      </c>
      <c r="AC54" s="110">
        <f t="shared" si="17"/>
        <v>14.434689467254312</v>
      </c>
      <c r="AD54" s="110">
        <f t="shared" si="17"/>
        <v>10.896068209573619</v>
      </c>
      <c r="AE54" s="110">
        <f t="shared" si="17"/>
        <v>7.8334338191715638</v>
      </c>
      <c r="AF54" s="110">
        <f t="shared" si="17"/>
        <v>5.2563060333937219</v>
      </c>
      <c r="AG54" s="110">
        <f t="shared" si="17"/>
        <v>3.1743949843325789</v>
      </c>
      <c r="AH54" s="110">
        <f t="shared" si="17"/>
        <v>1.597605006722467</v>
      </c>
      <c r="AI54" s="110">
        <f t="shared" si="17"/>
        <v>0.5360385219924072</v>
      </c>
      <c r="AJ54" s="110">
        <f t="shared" si="17"/>
        <v>8.3002992234506379E-16</v>
      </c>
      <c r="AK54" s="110">
        <f t="shared" si="17"/>
        <v>8.3002992234506379E-16</v>
      </c>
      <c r="AL54" s="110">
        <f t="shared" si="17"/>
        <v>8.3002992234506379E-16</v>
      </c>
      <c r="AM54" s="110">
        <f t="shared" si="17"/>
        <v>8.3002992234506379E-16</v>
      </c>
      <c r="AN54" s="110">
        <f t="shared" si="17"/>
        <v>8.3002992234506379E-16</v>
      </c>
      <c r="AO54" s="110">
        <f t="shared" si="17"/>
        <v>8.3002992234506379E-16</v>
      </c>
    </row>
    <row r="55" spans="3:41" x14ac:dyDescent="0.3">
      <c r="D55" s="45" t="s">
        <v>130</v>
      </c>
      <c r="E55" s="50">
        <f>NPV($E$15,F55:AO55)*(1+$E$15)</f>
        <v>-233.92038346196998</v>
      </c>
      <c r="F55" s="55">
        <f t="shared" ref="F55:AO55" si="18">(-F21+F48+F50)*($H$14-1)</f>
        <v>-102.58204081632651</v>
      </c>
      <c r="G55" s="55">
        <f t="shared" si="18"/>
        <v>-93.732105142857137</v>
      </c>
      <c r="H55" s="55">
        <f t="shared" si="18"/>
        <v>-84.81668102530611</v>
      </c>
      <c r="I55" s="55">
        <f t="shared" si="18"/>
        <v>-75.832100490438094</v>
      </c>
      <c r="J55" s="55">
        <f t="shared" si="18"/>
        <v>-66.774503258346655</v>
      </c>
      <c r="K55" s="55">
        <f t="shared" si="18"/>
        <v>-54.381924229461227</v>
      </c>
      <c r="L55" s="55">
        <f t="shared" si="18"/>
        <v>-42.111289102285703</v>
      </c>
      <c r="M55" s="55">
        <f t="shared" si="18"/>
        <v>-29.965036754854317</v>
      </c>
      <c r="N55" s="55">
        <f t="shared" si="18"/>
        <v>-17.945654842761957</v>
      </c>
      <c r="O55" s="55">
        <f t="shared" si="18"/>
        <v>-6.0556807747154036</v>
      </c>
      <c r="P55" s="55">
        <f t="shared" si="18"/>
        <v>5.7022972924044479</v>
      </c>
      <c r="Q55" s="55">
        <f t="shared" si="18"/>
        <v>7.0674353569464037</v>
      </c>
      <c r="R55" s="55">
        <f t="shared" si="18"/>
        <v>8.1544179413078819</v>
      </c>
      <c r="S55" s="55">
        <f t="shared" si="18"/>
        <v>8.9529646330281523</v>
      </c>
      <c r="T55" s="55">
        <f t="shared" si="18"/>
        <v>9.4523535015469182</v>
      </c>
      <c r="U55" s="55">
        <f t="shared" si="18"/>
        <v>9.6414005715778526</v>
      </c>
      <c r="V55" s="55">
        <f t="shared" si="18"/>
        <v>9.8342285830094465</v>
      </c>
      <c r="W55" s="55">
        <f t="shared" si="18"/>
        <v>10.030913154669605</v>
      </c>
      <c r="X55" s="55">
        <f t="shared" si="18"/>
        <v>10.231531417762989</v>
      </c>
      <c r="Y55" s="55">
        <f t="shared" si="18"/>
        <v>10.436162046118215</v>
      </c>
      <c r="Z55" s="55">
        <f t="shared" si="18"/>
        <v>179.39775332168705</v>
      </c>
      <c r="AA55" s="55">
        <f t="shared" si="18"/>
        <v>160.64282866033361</v>
      </c>
      <c r="AB55" s="55">
        <f t="shared" si="18"/>
        <v>142.05956479818536</v>
      </c>
      <c r="AC55" s="55">
        <f t="shared" si="18"/>
        <v>123.65139495122637</v>
      </c>
      <c r="AD55" s="55">
        <f t="shared" si="18"/>
        <v>105.4218209997605</v>
      </c>
      <c r="AE55" s="55">
        <f t="shared" si="18"/>
        <v>87.374414861697531</v>
      </c>
      <c r="AF55" s="55">
        <f t="shared" si="18"/>
        <v>69.512819893305576</v>
      </c>
      <c r="AG55" s="55">
        <f t="shared" si="18"/>
        <v>51.840752317978016</v>
      </c>
      <c r="AH55" s="55">
        <f t="shared" si="18"/>
        <v>34.362002683576158</v>
      </c>
      <c r="AI55" s="55">
        <f t="shared" si="18"/>
        <v>17.080437348918529</v>
      </c>
      <c r="AJ55" s="55">
        <f t="shared" si="18"/>
        <v>8.3002992234506379E-16</v>
      </c>
      <c r="AK55" s="55">
        <f t="shared" si="18"/>
        <v>8.3002992234506379E-16</v>
      </c>
      <c r="AL55" s="55">
        <f t="shared" si="18"/>
        <v>8.3002992234506379E-16</v>
      </c>
      <c r="AM55" s="55">
        <f t="shared" si="18"/>
        <v>8.3002992234506379E-16</v>
      </c>
      <c r="AN55" s="55">
        <f t="shared" si="18"/>
        <v>8.3002992234506379E-16</v>
      </c>
      <c r="AO55" s="55">
        <f t="shared" si="18"/>
        <v>8.3002992234506379E-16</v>
      </c>
    </row>
    <row r="56" spans="3:41" x14ac:dyDescent="0.3">
      <c r="D56" s="122" t="s">
        <v>49</v>
      </c>
      <c r="E56" s="120">
        <f t="shared" si="10"/>
        <v>3651.1704798233081</v>
      </c>
      <c r="F56" s="121">
        <f t="shared" ref="F56" si="19">SUM(F48,F51,F47,F55)</f>
        <v>-102.58204081632651</v>
      </c>
      <c r="G56" s="121">
        <f>SUM(G48,G51,G47,G55)</f>
        <v>-48.777945142857142</v>
      </c>
      <c r="H56" s="121">
        <f t="shared" ref="H56:AO56" si="20">SUM(H48,H51,H47,H55)</f>
        <v>5.5150781746938833</v>
      </c>
      <c r="I56" s="121">
        <f t="shared" si="20"/>
        <v>60.324777293561894</v>
      </c>
      <c r="J56" s="121">
        <f t="shared" si="20"/>
        <v>115.68035504725334</v>
      </c>
      <c r="K56" s="121">
        <f t="shared" si="20"/>
        <v>174.87044530853876</v>
      </c>
      <c r="L56" s="121">
        <f t="shared" si="20"/>
        <v>233.03848535771431</v>
      </c>
      <c r="M56" s="121">
        <f t="shared" si="20"/>
        <v>290.16403419053773</v>
      </c>
      <c r="N56" s="121">
        <f t="shared" si="20"/>
        <v>346.22624198268198</v>
      </c>
      <c r="O56" s="121">
        <f t="shared" si="20"/>
        <v>401.20384191333329</v>
      </c>
      <c r="P56" s="121">
        <f t="shared" si="20"/>
        <v>455.07514182526216</v>
      </c>
      <c r="Q56" s="121">
        <f t="shared" si="20"/>
        <v>469.10781163646124</v>
      </c>
      <c r="R56" s="121">
        <f t="shared" si="20"/>
        <v>482.18643606736498</v>
      </c>
      <c r="S56" s="121">
        <f t="shared" si="20"/>
        <v>494.29316410751039</v>
      </c>
      <c r="T56" s="121">
        <f t="shared" si="20"/>
        <v>505.40984905237491</v>
      </c>
      <c r="U56" s="121">
        <f t="shared" si="20"/>
        <v>515.51804603342237</v>
      </c>
      <c r="V56" s="121">
        <f t="shared" si="20"/>
        <v>525.82840695409095</v>
      </c>
      <c r="W56" s="121">
        <f t="shared" si="20"/>
        <v>536.34497509317271</v>
      </c>
      <c r="X56" s="121">
        <f t="shared" si="20"/>
        <v>547.07187459503609</v>
      </c>
      <c r="Y56" s="121">
        <f t="shared" si="20"/>
        <v>558.01331208693671</v>
      </c>
      <c r="Z56" s="121">
        <f t="shared" si="20"/>
        <v>737.92644636332193</v>
      </c>
      <c r="AA56" s="121">
        <f t="shared" si="20"/>
        <v>656.39013116708998</v>
      </c>
      <c r="AB56" s="121">
        <f t="shared" si="20"/>
        <v>576.48454132325878</v>
      </c>
      <c r="AC56" s="121">
        <f t="shared" si="20"/>
        <v>498.24229133887627</v>
      </c>
      <c r="AD56" s="121">
        <f t="shared" si="20"/>
        <v>421.6966480111318</v>
      </c>
      <c r="AE56" s="121">
        <f t="shared" si="20"/>
        <v>346.88154347315771</v>
      </c>
      <c r="AF56" s="121">
        <f t="shared" si="20"/>
        <v>273.83158850074972</v>
      </c>
      <c r="AG56" s="121">
        <f t="shared" si="20"/>
        <v>202.58208608521892</v>
      </c>
      <c r="AH56" s="121">
        <f t="shared" si="20"/>
        <v>133.16904527770296</v>
      </c>
      <c r="AI56" s="121">
        <f t="shared" si="20"/>
        <v>65.629195310362178</v>
      </c>
      <c r="AJ56" s="121">
        <f t="shared" si="20"/>
        <v>4.9511777897536448E-15</v>
      </c>
      <c r="AK56" s="121">
        <f t="shared" si="20"/>
        <v>4.9511777897536448E-15</v>
      </c>
      <c r="AL56" s="121">
        <f t="shared" si="20"/>
        <v>4.9511777897536448E-15</v>
      </c>
      <c r="AM56" s="121">
        <f t="shared" si="20"/>
        <v>4.9511777897536448E-15</v>
      </c>
      <c r="AN56" s="121">
        <f t="shared" si="20"/>
        <v>4.9511777897536448E-15</v>
      </c>
      <c r="AO56" s="121">
        <f t="shared" si="20"/>
        <v>4.9511777897536448E-15</v>
      </c>
    </row>
    <row r="57" spans="3:41" x14ac:dyDescent="0.3">
      <c r="E57" s="48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</row>
    <row r="58" spans="3:41" x14ac:dyDescent="0.3">
      <c r="D58" s="34" t="s">
        <v>108</v>
      </c>
      <c r="E58" s="48">
        <f t="shared" si="10"/>
        <v>-437.21138454814343</v>
      </c>
      <c r="F58" s="49">
        <f t="shared" ref="F58:AO58" si="21">-F8+F56</f>
        <v>-387.10204081632651</v>
      </c>
      <c r="G58" s="49">
        <f t="shared" si="21"/>
        <v>-346.42234514285718</v>
      </c>
      <c r="H58" s="49">
        <f t="shared" si="21"/>
        <v>-305.88790982530611</v>
      </c>
      <c r="I58" s="49">
        <f t="shared" si="21"/>
        <v>-265.50225670643812</v>
      </c>
      <c r="J58" s="49">
        <f t="shared" si="21"/>
        <v>-225.26900495274668</v>
      </c>
      <c r="K58" s="49">
        <f t="shared" si="21"/>
        <v>-172.89790189146123</v>
      </c>
      <c r="L58" s="49">
        <f t="shared" si="21"/>
        <v>-121.68522878628568</v>
      </c>
      <c r="M58" s="49">
        <f t="shared" si="21"/>
        <v>-71.654154236342265</v>
      </c>
      <c r="N58" s="49">
        <f t="shared" si="21"/>
        <v>-22.82831021273563</v>
      </c>
      <c r="O58" s="49">
        <f t="shared" si="21"/>
        <v>24.768198674007294</v>
      </c>
      <c r="P58" s="49">
        <f t="shared" si="21"/>
        <v>71.110785721149625</v>
      </c>
      <c r="Q58" s="49">
        <f t="shared" si="21"/>
        <v>77.464168410266439</v>
      </c>
      <c r="R58" s="49">
        <f t="shared" si="21"/>
        <v>82.70991997664629</v>
      </c>
      <c r="S58" s="49">
        <f t="shared" si="21"/>
        <v>86.827117694977346</v>
      </c>
      <c r="T58" s="49">
        <f t="shared" si="21"/>
        <v>89.794481711591175</v>
      </c>
      <c r="U58" s="49">
        <f t="shared" si="21"/>
        <v>91.590371345822973</v>
      </c>
      <c r="V58" s="49">
        <f t="shared" si="21"/>
        <v>93.422178772739585</v>
      </c>
      <c r="W58" s="49">
        <f t="shared" si="21"/>
        <v>95.29062234819429</v>
      </c>
      <c r="X58" s="49">
        <f t="shared" si="21"/>
        <v>97.196434795158098</v>
      </c>
      <c r="Y58" s="49">
        <f t="shared" si="21"/>
        <v>99.140363491061123</v>
      </c>
      <c r="Z58" s="49">
        <f t="shared" si="21"/>
        <v>737.92644636332193</v>
      </c>
      <c r="AA58" s="49">
        <f t="shared" si="21"/>
        <v>656.39013116708998</v>
      </c>
      <c r="AB58" s="49">
        <f t="shared" si="21"/>
        <v>576.48454132325878</v>
      </c>
      <c r="AC58" s="49">
        <f t="shared" si="21"/>
        <v>498.24229133887627</v>
      </c>
      <c r="AD58" s="49">
        <f t="shared" si="21"/>
        <v>421.6966480111318</v>
      </c>
      <c r="AE58" s="49">
        <f t="shared" si="21"/>
        <v>346.88154347315771</v>
      </c>
      <c r="AF58" s="49">
        <f t="shared" si="21"/>
        <v>273.83158850074972</v>
      </c>
      <c r="AG58" s="49">
        <f t="shared" si="21"/>
        <v>202.58208608521892</v>
      </c>
      <c r="AH58" s="49">
        <f t="shared" si="21"/>
        <v>133.16904527770296</v>
      </c>
      <c r="AI58" s="49">
        <f t="shared" si="21"/>
        <v>65.629195310362178</v>
      </c>
      <c r="AJ58" s="49">
        <f t="shared" si="21"/>
        <v>4.9511777897536448E-15</v>
      </c>
      <c r="AK58" s="49">
        <f t="shared" si="21"/>
        <v>4.9511777897536448E-15</v>
      </c>
      <c r="AL58" s="49">
        <f t="shared" si="21"/>
        <v>4.9511777897536448E-15</v>
      </c>
      <c r="AM58" s="49">
        <f t="shared" si="21"/>
        <v>4.9511777897536448E-15</v>
      </c>
      <c r="AN58" s="49">
        <f t="shared" si="21"/>
        <v>4.9511777897536448E-15</v>
      </c>
      <c r="AO58" s="49">
        <f t="shared" si="21"/>
        <v>4.9511777897536448E-15</v>
      </c>
    </row>
    <row r="59" spans="3:41" x14ac:dyDescent="0.3">
      <c r="C59" s="34"/>
      <c r="D59" s="34" t="s">
        <v>50</v>
      </c>
      <c r="F59" s="49">
        <f>F22</f>
        <v>284.52</v>
      </c>
      <c r="G59" s="49">
        <f t="shared" ref="G59:AO59" si="22">G22</f>
        <v>553.7124</v>
      </c>
      <c r="H59" s="49">
        <f t="shared" si="22"/>
        <v>806.8989479999999</v>
      </c>
      <c r="I59" s="49">
        <f t="shared" si="22"/>
        <v>1043.3692432</v>
      </c>
      <c r="J59" s="49">
        <f t="shared" si="22"/>
        <v>1262.3791610000001</v>
      </c>
      <c r="K59" s="49">
        <f t="shared" si="22"/>
        <v>1454.1131300000002</v>
      </c>
      <c r="L59" s="49">
        <f t="shared" si="22"/>
        <v>1618.0256312240003</v>
      </c>
      <c r="M59" s="49">
        <f t="shared" si="22"/>
        <v>1753.5602353164802</v>
      </c>
      <c r="N59" s="49">
        <f t="shared" si="22"/>
        <v>1860.1493843348096</v>
      </c>
      <c r="O59" s="49">
        <f t="shared" si="22"/>
        <v>1937.2141691775057</v>
      </c>
      <c r="P59" s="49">
        <f t="shared" si="22"/>
        <v>1984.1641025610556</v>
      </c>
      <c r="Q59" s="49">
        <f t="shared" si="22"/>
        <v>2028.8488874562768</v>
      </c>
      <c r="R59" s="49">
        <f t="shared" si="22"/>
        <v>2071.9666208934023</v>
      </c>
      <c r="S59" s="49">
        <f t="shared" si="22"/>
        <v>2114.2665318432705</v>
      </c>
      <c r="T59" s="49">
        <f t="shared" si="22"/>
        <v>2156.5518624801362</v>
      </c>
      <c r="U59" s="49">
        <f t="shared" si="22"/>
        <v>2199.6828997297389</v>
      </c>
      <c r="V59" s="49">
        <f t="shared" si="22"/>
        <v>2243.6765577243336</v>
      </c>
      <c r="W59" s="49">
        <f t="shared" si="22"/>
        <v>2288.5500888788206</v>
      </c>
      <c r="X59" s="49">
        <f t="shared" si="22"/>
        <v>2334.3210906563968</v>
      </c>
      <c r="Y59" s="49">
        <f t="shared" si="22"/>
        <v>2381.007512469525</v>
      </c>
      <c r="Z59" s="49">
        <f t="shared" si="22"/>
        <v>1960.5772551511225</v>
      </c>
      <c r="AA59" s="49">
        <f t="shared" si="22"/>
        <v>1578.5434334431311</v>
      </c>
      <c r="AB59" s="49">
        <f t="shared" si="22"/>
        <v>1235.6739760577593</v>
      </c>
      <c r="AC59" s="49">
        <f t="shared" si="22"/>
        <v>932.75217028145948</v>
      </c>
      <c r="AD59" s="49">
        <f t="shared" si="22"/>
        <v>670.57696914641281</v>
      </c>
      <c r="AE59" s="49">
        <f t="shared" si="22"/>
        <v>449.96330474544453</v>
      </c>
      <c r="AF59" s="49">
        <f t="shared" si="22"/>
        <v>271.74240781323618</v>
      </c>
      <c r="AG59" s="49">
        <f t="shared" si="22"/>
        <v>136.76213369916297</v>
      </c>
      <c r="AH59" s="49">
        <f t="shared" si="22"/>
        <v>45.887294859587627</v>
      </c>
      <c r="AI59" s="49">
        <f t="shared" si="22"/>
        <v>7.1054273576010019E-14</v>
      </c>
      <c r="AJ59" s="49">
        <f t="shared" si="22"/>
        <v>7.1054273576010019E-14</v>
      </c>
      <c r="AK59" s="49">
        <f t="shared" si="22"/>
        <v>7.1054273576010019E-14</v>
      </c>
      <c r="AL59" s="49">
        <f t="shared" si="22"/>
        <v>7.1054273576010019E-14</v>
      </c>
      <c r="AM59" s="49">
        <f t="shared" si="22"/>
        <v>7.1054273576010019E-14</v>
      </c>
      <c r="AN59" s="49">
        <f t="shared" si="22"/>
        <v>7.1054273576010019E-14</v>
      </c>
      <c r="AO59" s="49">
        <f t="shared" si="22"/>
        <v>7.1054273576010019E-14</v>
      </c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  <row r="65" spans="5:41" x14ac:dyDescent="0.3"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</row>
    <row r="66" spans="5:41" x14ac:dyDescent="0.3"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</row>
    <row r="67" spans="5:41" x14ac:dyDescent="0.3"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82F71-31EE-46DC-AC9F-0CFFF263A603}">
  <dimension ref="A1:AO67"/>
  <sheetViews>
    <sheetView workbookViewId="0">
      <selection activeCell="A3" sqref="A3"/>
    </sheetView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1" width="8.88671875" style="34" bestFit="1" customWidth="1"/>
    <col min="12" max="12" width="8.5546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112</v>
      </c>
      <c r="D1" s="40"/>
    </row>
    <row r="2" spans="1:41" x14ac:dyDescent="0.3">
      <c r="A2" s="40" t="s">
        <v>132</v>
      </c>
      <c r="D2" s="40"/>
    </row>
    <row r="3" spans="1:41" x14ac:dyDescent="0.3">
      <c r="D3" s="59" t="s">
        <v>131</v>
      </c>
      <c r="E3" s="58" t="s">
        <v>82</v>
      </c>
      <c r="F3" s="57"/>
      <c r="G3" s="132" t="s">
        <v>40</v>
      </c>
      <c r="H3" s="57"/>
      <c r="I3" s="72" t="s">
        <v>83</v>
      </c>
      <c r="J3" s="82"/>
      <c r="K3" s="57"/>
      <c r="L3" s="87" t="s">
        <v>46</v>
      </c>
      <c r="M3" s="57"/>
      <c r="N3" s="102" t="s">
        <v>0</v>
      </c>
      <c r="O3" s="133">
        <v>1.2</v>
      </c>
      <c r="P3" s="103" t="s">
        <v>111</v>
      </c>
    </row>
    <row r="4" spans="1:41" x14ac:dyDescent="0.3">
      <c r="A4" s="40"/>
      <c r="E4" s="58" t="s">
        <v>39</v>
      </c>
      <c r="F4" s="57"/>
      <c r="G4" s="132">
        <v>20</v>
      </c>
      <c r="H4" s="57" t="s">
        <v>36</v>
      </c>
      <c r="I4" s="72" t="s">
        <v>45</v>
      </c>
      <c r="J4" s="82"/>
      <c r="K4" s="57"/>
      <c r="L4" s="132">
        <v>10</v>
      </c>
      <c r="M4" s="57" t="s">
        <v>36</v>
      </c>
    </row>
    <row r="5" spans="1:41" x14ac:dyDescent="0.3">
      <c r="D5" s="40"/>
    </row>
    <row r="6" spans="1:41" x14ac:dyDescent="0.3">
      <c r="B6" s="41" t="s">
        <v>37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85</v>
      </c>
      <c r="F8" s="42">
        <f>'Am20-10yr'!F8*$O$3</f>
        <v>170.71199999999999</v>
      </c>
      <c r="G8" s="42">
        <f>'Am20-10yr'!G8*$O$3</f>
        <v>178.58664000000002</v>
      </c>
      <c r="H8" s="42">
        <f>'Am20-10yr'!H8*$O$3</f>
        <v>186.84179279999998</v>
      </c>
      <c r="I8" s="42">
        <f>'Am20-10yr'!I8*$O$3</f>
        <v>195.4962204</v>
      </c>
      <c r="J8" s="42">
        <f>'Am20-10yr'!J8*$O$3</f>
        <v>204.569616</v>
      </c>
      <c r="K8" s="42">
        <f>'Am20-10yr'!K8*$O$3</f>
        <v>208.66100831999998</v>
      </c>
      <c r="L8" s="42">
        <f>'Am20-10yr'!L8*$O$3</f>
        <v>212.83422848639998</v>
      </c>
      <c r="M8" s="42">
        <f>'Am20-10yr'!M8*$O$3</f>
        <v>217.09091305612799</v>
      </c>
      <c r="N8" s="42">
        <f>'Am20-10yr'!N8*$O$3</f>
        <v>221.43273131725056</v>
      </c>
      <c r="O8" s="42">
        <f>'Am20-10yr'!O8*$O$3</f>
        <v>225.86138594359559</v>
      </c>
      <c r="P8" s="42">
        <f>'Am20-10yr'!P8*$O$3</f>
        <v>230.3786136624675</v>
      </c>
      <c r="Q8" s="42">
        <f>'Am20-10yr'!Q8*$O$3</f>
        <v>234.98618593571686</v>
      </c>
      <c r="R8" s="42">
        <f>'Am20-10yr'!R8*$O$3</f>
        <v>239.68590965443121</v>
      </c>
      <c r="S8" s="42">
        <f>'Am20-10yr'!S8*$O$3</f>
        <v>244.47962784751982</v>
      </c>
      <c r="T8" s="42">
        <f>'Am20-10yr'!T8*$O$3</f>
        <v>249.36922040447024</v>
      </c>
      <c r="U8" s="42">
        <f>'Am20-10yr'!U8*$O$3</f>
        <v>254.35660481255962</v>
      </c>
      <c r="V8" s="42">
        <f>'Am20-10yr'!V8*$O$3</f>
        <v>259.44373690881082</v>
      </c>
      <c r="W8" s="42">
        <f>'Am20-10yr'!W8*$O$3</f>
        <v>264.63261164698702</v>
      </c>
      <c r="X8" s="42">
        <f>'Am20-10yr'!X8*$O$3</f>
        <v>269.92526387992677</v>
      </c>
      <c r="Y8" s="42">
        <f>'Am20-10yr'!Y8*$O$3</f>
        <v>275.32376915752536</v>
      </c>
    </row>
    <row r="9" spans="1:41" s="3" customFormat="1" ht="21" x14ac:dyDescent="0.25">
      <c r="B9" s="62"/>
      <c r="C9" s="60" t="s">
        <v>38</v>
      </c>
      <c r="F9" s="38" t="s">
        <v>20</v>
      </c>
      <c r="G9" s="39" t="s">
        <v>121</v>
      </c>
      <c r="H9" s="39" t="s">
        <v>80</v>
      </c>
      <c r="I9" s="63"/>
      <c r="J9" s="39" t="s">
        <v>122</v>
      </c>
      <c r="K9" s="39" t="s">
        <v>80</v>
      </c>
    </row>
    <row r="10" spans="1:41" x14ac:dyDescent="0.3">
      <c r="D10" s="34" t="s">
        <v>18</v>
      </c>
      <c r="F10" s="135">
        <v>0.64</v>
      </c>
      <c r="G10" s="136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37">
        <v>0.36</v>
      </c>
      <c r="G11" s="138">
        <v>0.09</v>
      </c>
      <c r="H11" s="46">
        <f t="shared" ref="H11" si="1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74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41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42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86</v>
      </c>
      <c r="E15" s="134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87</v>
      </c>
      <c r="E16" s="140">
        <f>L4</f>
        <v>10</v>
      </c>
      <c r="F16" s="47" t="s">
        <v>36</v>
      </c>
      <c r="G16" s="44"/>
      <c r="H16" s="44"/>
      <c r="I16" s="35"/>
      <c r="J16" s="35"/>
    </row>
    <row r="17" spans="2:41" x14ac:dyDescent="0.3">
      <c r="B17" s="41" t="s">
        <v>88</v>
      </c>
      <c r="E17" s="35"/>
    </row>
    <row r="18" spans="2:41" x14ac:dyDescent="0.3">
      <c r="E18" s="61" t="s">
        <v>81</v>
      </c>
      <c r="F18" s="56">
        <f>F7</f>
        <v>2023</v>
      </c>
      <c r="G18" s="56">
        <f>F18+1</f>
        <v>2024</v>
      </c>
      <c r="H18" s="56">
        <f t="shared" ref="H18:AO18" si="2">G18+1</f>
        <v>2025</v>
      </c>
      <c r="I18" s="56">
        <f t="shared" si="2"/>
        <v>2026</v>
      </c>
      <c r="J18" s="56">
        <f t="shared" si="2"/>
        <v>2027</v>
      </c>
      <c r="K18" s="56">
        <f t="shared" si="2"/>
        <v>2028</v>
      </c>
      <c r="L18" s="56">
        <f t="shared" si="2"/>
        <v>2029</v>
      </c>
      <c r="M18" s="56">
        <f t="shared" si="2"/>
        <v>2030</v>
      </c>
      <c r="N18" s="56">
        <f t="shared" si="2"/>
        <v>2031</v>
      </c>
      <c r="O18" s="56">
        <f t="shared" si="2"/>
        <v>2032</v>
      </c>
      <c r="P18" s="56">
        <f t="shared" si="2"/>
        <v>2033</v>
      </c>
      <c r="Q18" s="56">
        <f t="shared" si="2"/>
        <v>2034</v>
      </c>
      <c r="R18" s="56">
        <f t="shared" si="2"/>
        <v>2035</v>
      </c>
      <c r="S18" s="56">
        <f t="shared" si="2"/>
        <v>2036</v>
      </c>
      <c r="T18" s="56">
        <f t="shared" si="2"/>
        <v>2037</v>
      </c>
      <c r="U18" s="56">
        <f t="shared" si="2"/>
        <v>2038</v>
      </c>
      <c r="V18" s="56">
        <f t="shared" si="2"/>
        <v>2039</v>
      </c>
      <c r="W18" s="56">
        <f t="shared" si="2"/>
        <v>2040</v>
      </c>
      <c r="X18" s="56">
        <f t="shared" si="2"/>
        <v>2041</v>
      </c>
      <c r="Y18" s="56">
        <f t="shared" si="2"/>
        <v>2042</v>
      </c>
      <c r="Z18" s="56">
        <f t="shared" si="2"/>
        <v>2043</v>
      </c>
      <c r="AA18" s="56">
        <f t="shared" si="2"/>
        <v>2044</v>
      </c>
      <c r="AB18" s="56">
        <f t="shared" si="2"/>
        <v>2045</v>
      </c>
      <c r="AC18" s="56">
        <f t="shared" si="2"/>
        <v>2046</v>
      </c>
      <c r="AD18" s="56">
        <f t="shared" si="2"/>
        <v>2047</v>
      </c>
      <c r="AE18" s="56">
        <f t="shared" si="2"/>
        <v>2048</v>
      </c>
      <c r="AF18" s="56">
        <f t="shared" si="2"/>
        <v>2049</v>
      </c>
      <c r="AG18" s="56">
        <f t="shared" si="2"/>
        <v>2050</v>
      </c>
      <c r="AH18" s="56">
        <f t="shared" si="2"/>
        <v>2051</v>
      </c>
      <c r="AI18" s="56">
        <f t="shared" si="2"/>
        <v>2052</v>
      </c>
      <c r="AJ18" s="56">
        <f t="shared" si="2"/>
        <v>2053</v>
      </c>
      <c r="AK18" s="56">
        <f t="shared" si="2"/>
        <v>2054</v>
      </c>
      <c r="AL18" s="56">
        <f t="shared" si="2"/>
        <v>2055</v>
      </c>
      <c r="AM18" s="56">
        <f t="shared" si="2"/>
        <v>2056</v>
      </c>
      <c r="AN18" s="56">
        <f t="shared" si="2"/>
        <v>2057</v>
      </c>
      <c r="AO18" s="56">
        <f t="shared" si="2"/>
        <v>2058</v>
      </c>
    </row>
    <row r="19" spans="2:41" x14ac:dyDescent="0.3">
      <c r="C19" s="40" t="s">
        <v>77</v>
      </c>
      <c r="E19" s="48">
        <f>NPV($E$15,F19:AO19)*(1+$E$15)</f>
        <v>0</v>
      </c>
      <c r="F19" s="53">
        <f t="shared" ref="F19:Y19" si="3">IF($G$3="Expense",F8,0)</f>
        <v>0</v>
      </c>
      <c r="G19" s="53">
        <f t="shared" si="3"/>
        <v>0</v>
      </c>
      <c r="H19" s="53">
        <f t="shared" si="3"/>
        <v>0</v>
      </c>
      <c r="I19" s="53">
        <f t="shared" si="3"/>
        <v>0</v>
      </c>
      <c r="J19" s="53">
        <f t="shared" si="3"/>
        <v>0</v>
      </c>
      <c r="K19" s="53">
        <f t="shared" si="3"/>
        <v>0</v>
      </c>
      <c r="L19" s="53">
        <f t="shared" si="3"/>
        <v>0</v>
      </c>
      <c r="M19" s="53">
        <f t="shared" si="3"/>
        <v>0</v>
      </c>
      <c r="N19" s="53">
        <f t="shared" si="3"/>
        <v>0</v>
      </c>
      <c r="O19" s="53">
        <f t="shared" si="3"/>
        <v>0</v>
      </c>
      <c r="P19" s="53">
        <f t="shared" si="3"/>
        <v>0</v>
      </c>
      <c r="Q19" s="53">
        <f t="shared" si="3"/>
        <v>0</v>
      </c>
      <c r="R19" s="53">
        <f t="shared" si="3"/>
        <v>0</v>
      </c>
      <c r="S19" s="53">
        <f t="shared" si="3"/>
        <v>0</v>
      </c>
      <c r="T19" s="53">
        <f t="shared" si="3"/>
        <v>0</v>
      </c>
      <c r="U19" s="53">
        <f t="shared" si="3"/>
        <v>0</v>
      </c>
      <c r="V19" s="53">
        <f t="shared" si="3"/>
        <v>0</v>
      </c>
      <c r="W19" s="53">
        <f t="shared" si="3"/>
        <v>0</v>
      </c>
      <c r="X19" s="53">
        <f t="shared" si="3"/>
        <v>0</v>
      </c>
      <c r="Y19" s="53">
        <f t="shared" si="3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78</v>
      </c>
    </row>
    <row r="21" spans="2:41" x14ac:dyDescent="0.3">
      <c r="D21" s="34" t="s">
        <v>79</v>
      </c>
      <c r="E21" s="48">
        <f>NPV($E$15,F21:AO21)*(1+$E$15)</f>
        <v>2453.0291186228706</v>
      </c>
      <c r="F21" s="49">
        <f t="shared" ref="F21:Y21" si="4">F8-F19</f>
        <v>170.71199999999999</v>
      </c>
      <c r="G21" s="49">
        <f t="shared" si="4"/>
        <v>178.58664000000002</v>
      </c>
      <c r="H21" s="49">
        <f t="shared" si="4"/>
        <v>186.84179279999998</v>
      </c>
      <c r="I21" s="49">
        <f t="shared" si="4"/>
        <v>195.4962204</v>
      </c>
      <c r="J21" s="49">
        <f t="shared" si="4"/>
        <v>204.569616</v>
      </c>
      <c r="K21" s="49">
        <f t="shared" si="4"/>
        <v>208.66100831999998</v>
      </c>
      <c r="L21" s="49">
        <f t="shared" si="4"/>
        <v>212.83422848639998</v>
      </c>
      <c r="M21" s="49">
        <f t="shared" si="4"/>
        <v>217.09091305612799</v>
      </c>
      <c r="N21" s="49">
        <f t="shared" si="4"/>
        <v>221.43273131725056</v>
      </c>
      <c r="O21" s="49">
        <f t="shared" si="4"/>
        <v>225.86138594359559</v>
      </c>
      <c r="P21" s="49">
        <f t="shared" si="4"/>
        <v>230.3786136624675</v>
      </c>
      <c r="Q21" s="49">
        <f t="shared" si="4"/>
        <v>234.98618593571686</v>
      </c>
      <c r="R21" s="49">
        <f t="shared" si="4"/>
        <v>239.68590965443121</v>
      </c>
      <c r="S21" s="49">
        <f t="shared" si="4"/>
        <v>244.47962784751982</v>
      </c>
      <c r="T21" s="49">
        <f t="shared" si="4"/>
        <v>249.36922040447024</v>
      </c>
      <c r="U21" s="49">
        <f t="shared" si="4"/>
        <v>254.35660481255962</v>
      </c>
      <c r="V21" s="49">
        <f t="shared" si="4"/>
        <v>259.44373690881082</v>
      </c>
      <c r="W21" s="49">
        <f t="shared" si="4"/>
        <v>264.63261164698702</v>
      </c>
      <c r="X21" s="49">
        <f t="shared" si="4"/>
        <v>269.92526387992677</v>
      </c>
      <c r="Y21" s="49">
        <f t="shared" si="4"/>
        <v>275.32376915752536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109</v>
      </c>
      <c r="E22" s="48"/>
      <c r="F22" s="49">
        <f t="shared" ref="F22:AO22" si="5">E22+F21-F44</f>
        <v>170.71199999999999</v>
      </c>
      <c r="G22" s="49">
        <f t="shared" si="5"/>
        <v>332.22744</v>
      </c>
      <c r="H22" s="49">
        <f t="shared" si="5"/>
        <v>484.1393688</v>
      </c>
      <c r="I22" s="49">
        <f t="shared" si="5"/>
        <v>626.02154591999999</v>
      </c>
      <c r="J22" s="49">
        <f t="shared" si="5"/>
        <v>757.42749660000004</v>
      </c>
      <c r="K22" s="49">
        <f t="shared" si="5"/>
        <v>872.46787800000004</v>
      </c>
      <c r="L22" s="49">
        <f t="shared" si="5"/>
        <v>970.81537873440016</v>
      </c>
      <c r="M22" s="49">
        <f t="shared" si="5"/>
        <v>1052.1361411898881</v>
      </c>
      <c r="N22" s="49">
        <f t="shared" si="5"/>
        <v>1116.0896306008858</v>
      </c>
      <c r="O22" s="49">
        <f t="shared" si="5"/>
        <v>1162.3285015065037</v>
      </c>
      <c r="P22" s="49">
        <f t="shared" si="5"/>
        <v>1190.4984615366336</v>
      </c>
      <c r="Q22" s="49">
        <f t="shared" si="5"/>
        <v>1217.3093324737663</v>
      </c>
      <c r="R22" s="49">
        <f t="shared" si="5"/>
        <v>1243.1799725360418</v>
      </c>
      <c r="S22" s="49">
        <f t="shared" si="5"/>
        <v>1268.5599191059628</v>
      </c>
      <c r="T22" s="49">
        <f t="shared" si="5"/>
        <v>1293.9311174880822</v>
      </c>
      <c r="U22" s="49">
        <f t="shared" si="5"/>
        <v>1319.8097398378441</v>
      </c>
      <c r="V22" s="49">
        <f t="shared" si="5"/>
        <v>1346.2059346346011</v>
      </c>
      <c r="W22" s="49">
        <f t="shared" si="5"/>
        <v>1373.1300533272931</v>
      </c>
      <c r="X22" s="49">
        <f t="shared" si="5"/>
        <v>1400.592654393839</v>
      </c>
      <c r="Y22" s="49">
        <f t="shared" si="5"/>
        <v>1428.6045074817159</v>
      </c>
      <c r="Z22" s="49">
        <f t="shared" si="5"/>
        <v>1176.3463530906745</v>
      </c>
      <c r="AA22" s="49">
        <f t="shared" si="5"/>
        <v>947.12606006587976</v>
      </c>
      <c r="AB22" s="49">
        <f t="shared" si="5"/>
        <v>741.40438563465659</v>
      </c>
      <c r="AC22" s="49">
        <f t="shared" si="5"/>
        <v>559.65130216887655</v>
      </c>
      <c r="AD22" s="49">
        <f t="shared" si="5"/>
        <v>402.34618148784858</v>
      </c>
      <c r="AE22" s="49">
        <f t="shared" si="5"/>
        <v>269.97798284726764</v>
      </c>
      <c r="AF22" s="49">
        <f t="shared" si="5"/>
        <v>163.04544468794265</v>
      </c>
      <c r="AG22" s="49">
        <f t="shared" si="5"/>
        <v>82.057280219498736</v>
      </c>
      <c r="AH22" s="49">
        <f t="shared" si="5"/>
        <v>27.532376915753524</v>
      </c>
      <c r="AI22" s="49">
        <f t="shared" si="5"/>
        <v>9.8765440270653926E-13</v>
      </c>
      <c r="AJ22" s="49">
        <f t="shared" si="5"/>
        <v>9.8765440270653926E-13</v>
      </c>
      <c r="AK22" s="49">
        <f t="shared" si="5"/>
        <v>9.8765440270653926E-13</v>
      </c>
      <c r="AL22" s="49">
        <f t="shared" si="5"/>
        <v>9.8765440270653926E-13</v>
      </c>
      <c r="AM22" s="49">
        <f t="shared" si="5"/>
        <v>9.8765440270653926E-13</v>
      </c>
      <c r="AN22" s="49">
        <f t="shared" si="5"/>
        <v>9.8765440270653926E-13</v>
      </c>
      <c r="AO22" s="49">
        <f t="shared" si="5"/>
        <v>9.8765440270653926E-13</v>
      </c>
    </row>
    <row r="23" spans="2:41" x14ac:dyDescent="0.3">
      <c r="C23" s="40" t="s">
        <v>43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>NPV($E$15,F24:AO24)*(1+$E$15)</f>
        <v>128.44482113030256</v>
      </c>
      <c r="F24" s="49"/>
      <c r="G24" s="49">
        <f>IF(G$18-F$18&lt;=$E$16,F$21/$E$16,0)</f>
        <v>17.071199999999997</v>
      </c>
      <c r="H24" s="49">
        <f>IF(H$18-F$18&lt;=$E$16,F$21/$E$16,0)</f>
        <v>17.071199999999997</v>
      </c>
      <c r="I24" s="49">
        <f>IF(I$18-F$18&lt;=$E$16,F$21/$E$16,0)</f>
        <v>17.071199999999997</v>
      </c>
      <c r="J24" s="49">
        <f>IF(J$18-F$18&lt;=$E$16,F$21/$E$16,0)</f>
        <v>17.071199999999997</v>
      </c>
      <c r="K24" s="49">
        <f>IF(K$18-F$18&lt;=$E$16,F$21/$E$16,0)</f>
        <v>17.071199999999997</v>
      </c>
      <c r="L24" s="49">
        <f>IF(L$18-F$18&lt;=$E$16,F$21/$E$16,0)</f>
        <v>17.071199999999997</v>
      </c>
      <c r="M24" s="49">
        <f>IF(M$18-F$18&lt;=$E$16,F$21/$E$16,0)</f>
        <v>17.071199999999997</v>
      </c>
      <c r="N24" s="49">
        <f>IF(N$18-F$18&lt;=$E$16,F$21/$E$16,0)</f>
        <v>17.071199999999997</v>
      </c>
      <c r="O24" s="49">
        <f>IF(O$18-F$18&lt;=$E$16,F$21/$E$16,0)</f>
        <v>17.071199999999997</v>
      </c>
      <c r="P24" s="49">
        <f>IF(P$18-F$18&lt;=$E$16,F$21/$E$16,0)</f>
        <v>17.071199999999997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ref="E25:E44" si="6">NPV($E$15,F25:AO25)*(1+$E$15)</f>
        <v>134.36975157611496</v>
      </c>
      <c r="F25" s="49"/>
      <c r="G25" s="49"/>
      <c r="H25" s="49">
        <f>IF(H$18-G$18&lt;=$E$16,G$21/$E$16,0)</f>
        <v>17.858664000000001</v>
      </c>
      <c r="I25" s="49">
        <f>IF(I$18-G$18&lt;=$E$16,G$21/$E$16,0)</f>
        <v>17.858664000000001</v>
      </c>
      <c r="J25" s="49">
        <f>IF(J$18-G$18&lt;=$E$16,G$21/$E$16,0)</f>
        <v>17.858664000000001</v>
      </c>
      <c r="K25" s="49">
        <f>IF(K$18-G$18&lt;=$E$16,G$21/$E$16,0)</f>
        <v>17.858664000000001</v>
      </c>
      <c r="L25" s="49">
        <f>IF(L$18-G$18&lt;=$E$16,G$21/$E$16,0)</f>
        <v>17.858664000000001</v>
      </c>
      <c r="M25" s="49">
        <f>IF(M$18-G$18&lt;=$E$16,G$21/$E$16,0)</f>
        <v>17.858664000000001</v>
      </c>
      <c r="N25" s="49">
        <f>IF(N$18-G$18&lt;=$E$16,G$21/$E$16,0)</f>
        <v>17.858664000000001</v>
      </c>
      <c r="O25" s="49">
        <f>IF(O$18-G$18&lt;=$E$16,G$21/$E$16,0)</f>
        <v>17.858664000000001</v>
      </c>
      <c r="P25" s="49">
        <f>IF(P$18-G$18&lt;=$E$16,G$21/$E$16,0)</f>
        <v>17.858664000000001</v>
      </c>
      <c r="Q25" s="49">
        <f>IF(Q$18-G$18&lt;=$E$16,G$21/$E$16,0)</f>
        <v>17.858664000000001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6"/>
        <v>140.58098233200394</v>
      </c>
      <c r="F26" s="49"/>
      <c r="G26" s="49"/>
      <c r="H26" s="49"/>
      <c r="I26" s="49">
        <f>IF(I$18-H$18&lt;=$E$16,H$21/$E$16,0)</f>
        <v>18.684179279999999</v>
      </c>
      <c r="J26" s="49">
        <f>IF(J$18-H$18&lt;=$E$16,H$21/$E$16,0)</f>
        <v>18.684179279999999</v>
      </c>
      <c r="K26" s="49">
        <f>IF(K$18-H$18&lt;=$E$16,H$21/$E$16,0)</f>
        <v>18.684179279999999</v>
      </c>
      <c r="L26" s="49">
        <f>IF(L$18-H$18&lt;=$E$16,H$21/$E$16,0)</f>
        <v>18.684179279999999</v>
      </c>
      <c r="M26" s="49">
        <f>IF(M$18-H$18&lt;=$E$16,H$21/$E$16,0)</f>
        <v>18.684179279999999</v>
      </c>
      <c r="N26" s="49">
        <f>IF(N$18-H$18&lt;=$E$16,H$21/$E$16,0)</f>
        <v>18.684179279999999</v>
      </c>
      <c r="O26" s="49">
        <f>IF(O$18-H$18&lt;=$E$16,H$21/$E$16,0)</f>
        <v>18.684179279999999</v>
      </c>
      <c r="P26" s="49">
        <f>IF(P$18-H$18&lt;=$E$16,H$21/$E$16,0)</f>
        <v>18.684179279999999</v>
      </c>
      <c r="Q26" s="49">
        <f>IF(Q$18-H$18&lt;=$E$16,H$21/$E$16,0)</f>
        <v>18.684179279999999</v>
      </c>
      <c r="R26" s="49">
        <f>IF(R$18-H$18&lt;=$E$16,H$21/$E$16,0)</f>
        <v>18.684179279999999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6"/>
        <v>147.09263004901942</v>
      </c>
      <c r="F27" s="49"/>
      <c r="G27" s="49"/>
      <c r="H27" s="49"/>
      <c r="I27" s="49"/>
      <c r="J27" s="49">
        <f>IF(J$18-I$18&lt;=$E$16,I$21/$E$16,0)</f>
        <v>19.549622039999999</v>
      </c>
      <c r="K27" s="49">
        <f>IF(K$18-I$18&lt;=$E$16,I$21/$E$16,0)</f>
        <v>19.549622039999999</v>
      </c>
      <c r="L27" s="49">
        <f>IF(L$18-I$18&lt;=$E$16,I$21/$E$16,0)</f>
        <v>19.549622039999999</v>
      </c>
      <c r="M27" s="49">
        <f>IF(M$18-I$18&lt;=$E$16,I$21/$E$16,0)</f>
        <v>19.549622039999999</v>
      </c>
      <c r="N27" s="49">
        <f>IF(N$18-I$18&lt;=$E$16,I$21/$E$16,0)</f>
        <v>19.549622039999999</v>
      </c>
      <c r="O27" s="49">
        <f>IF(O$18-I$18&lt;=$E$16,I$21/$E$16,0)</f>
        <v>19.549622039999999</v>
      </c>
      <c r="P27" s="49">
        <f>IF(P$18-I$18&lt;=$E$16,I$21/$E$16,0)</f>
        <v>19.549622039999999</v>
      </c>
      <c r="Q27" s="49">
        <f>IF(Q$18-I$18&lt;=$E$16,I$21/$E$16,0)</f>
        <v>19.549622039999999</v>
      </c>
      <c r="R27" s="49">
        <f>IF(R$18-I$18&lt;=$E$16,I$21/$E$16,0)</f>
        <v>19.549622039999999</v>
      </c>
      <c r="S27" s="49">
        <f>IF(S$18-I$18&lt;=$E$16,I$21/$E$16,0)</f>
        <v>19.549622039999999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6"/>
        <v>153.91951201915904</v>
      </c>
      <c r="F28" s="53"/>
      <c r="G28" s="53"/>
      <c r="H28" s="53"/>
      <c r="I28" s="53"/>
      <c r="J28" s="53"/>
      <c r="K28" s="49">
        <f>IF(K$18-J$18&lt;=$E$16,J$21/$E$16,0)</f>
        <v>20.4569616</v>
      </c>
      <c r="L28" s="49">
        <f>IF(L$18-J$18&lt;=$E$16,J$21/$E$16,0)</f>
        <v>20.4569616</v>
      </c>
      <c r="M28" s="49">
        <f>IF(M$18-J$18&lt;=$E$16,J$21/$E$16,0)</f>
        <v>20.4569616</v>
      </c>
      <c r="N28" s="49">
        <f>IF(N$18-J$18&lt;=$E$16,J$21/$E$16,0)</f>
        <v>20.4569616</v>
      </c>
      <c r="O28" s="49">
        <f>IF(O$18-J$18&lt;=$E$16,J$21/$E$16,0)</f>
        <v>20.4569616</v>
      </c>
      <c r="P28" s="49">
        <f>IF(P$18-J$18&lt;=$E$16,J$21/$E$16,0)</f>
        <v>20.4569616</v>
      </c>
      <c r="Q28" s="49">
        <f>IF(Q$18-J$18&lt;=$E$16,J$21/$E$16,0)</f>
        <v>20.4569616</v>
      </c>
      <c r="R28" s="49">
        <f>IF(R$18-J$18&lt;=$E$16,J$21/$E$16,0)</f>
        <v>20.4569616</v>
      </c>
      <c r="S28" s="49">
        <f>IF(S$18-J$18&lt;=$E$16,J$21/$E$16,0)</f>
        <v>20.4569616</v>
      </c>
      <c r="T28" s="49">
        <f>IF(T$18-J$18&lt;=$E$16,J$21/$E$16,0)</f>
        <v>20.4569616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21</v>
      </c>
      <c r="E29" s="52">
        <f t="shared" si="6"/>
        <v>156.99790225954226</v>
      </c>
      <c r="F29" s="53"/>
      <c r="G29" s="53"/>
      <c r="H29" s="53"/>
      <c r="I29" s="53"/>
      <c r="J29" s="53"/>
      <c r="K29" s="42"/>
      <c r="L29" s="49">
        <f>IF(L$18-K$18&lt;=$E$16,K$21/$E$16,0)</f>
        <v>20.866100831999997</v>
      </c>
      <c r="M29" s="49">
        <f>IF(M$18-K$18&lt;=$E$16,K$21/$E$16,0)</f>
        <v>20.866100831999997</v>
      </c>
      <c r="N29" s="49">
        <f>IF(N$18-K$18&lt;=$E$16,K$21/$E$16,0)</f>
        <v>20.866100831999997</v>
      </c>
      <c r="O29" s="49">
        <f>IF(O$18-K$18&lt;=$E$16,K$21/$E$16,0)</f>
        <v>20.866100831999997</v>
      </c>
      <c r="P29" s="49">
        <f>IF(P$18-K$18&lt;=$E$16,K$21/$E$16,0)</f>
        <v>20.866100831999997</v>
      </c>
      <c r="Q29" s="49">
        <f>IF(Q$18-K$18&lt;=$E$16,K$21/$E$16,0)</f>
        <v>20.866100831999997</v>
      </c>
      <c r="R29" s="49">
        <f>IF(R$18-K$18&lt;=$E$16,K$21/$E$16,0)</f>
        <v>20.866100831999997</v>
      </c>
      <c r="S29" s="49">
        <f>IF(S$18-K$18&lt;=$E$16,K$21/$E$16,0)</f>
        <v>20.866100831999997</v>
      </c>
      <c r="T29" s="49">
        <f>IF(T$18-K$18&lt;=$E$16,K$21/$E$16,0)</f>
        <v>20.866100831999997</v>
      </c>
      <c r="U29" s="49">
        <f>IF(U$18-K$18&lt;=$E$16,K$21/$E$16,0)</f>
        <v>20.866100831999997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22</v>
      </c>
      <c r="E30" s="52">
        <f t="shared" si="6"/>
        <v>160.13786030473307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21.283422848639997</v>
      </c>
      <c r="N30" s="49">
        <f>IF(N$18-L$18&lt;=$E$16,L$21/$E$16,0)</f>
        <v>21.283422848639997</v>
      </c>
      <c r="O30" s="49">
        <f>IF(O$18-L$18&lt;=$E$16,L$21/$E$16,0)</f>
        <v>21.283422848639997</v>
      </c>
      <c r="P30" s="49">
        <f>IF(P$18-L$18&lt;=$E$16,L$21/$E$16,0)</f>
        <v>21.283422848639997</v>
      </c>
      <c r="Q30" s="49">
        <f>IF(Q$18-L$18&lt;=$E$16,L$21/$E$16,0)</f>
        <v>21.283422848639997</v>
      </c>
      <c r="R30" s="49">
        <f>IF(R$18-L$18&lt;=$E$16,L$21/$E$16,0)</f>
        <v>21.283422848639997</v>
      </c>
      <c r="S30" s="49">
        <f>IF(S$18-L$18&lt;=$E$16,L$21/$E$16,0)</f>
        <v>21.283422848639997</v>
      </c>
      <c r="T30" s="49">
        <f>IF(T$18-L$18&lt;=$E$16,L$21/$E$16,0)</f>
        <v>21.283422848639997</v>
      </c>
      <c r="U30" s="49">
        <f>IF(U$18-L$18&lt;=$E$16,L$21/$E$16,0)</f>
        <v>21.283422848639997</v>
      </c>
      <c r="V30" s="49">
        <f>IF(V$18-L$18&lt;=$E$16,L$21/$E$16,0)</f>
        <v>21.283422848639997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23</v>
      </c>
      <c r="E31" s="52">
        <f t="shared" si="6"/>
        <v>163.34061751082774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21.709091305612798</v>
      </c>
      <c r="O31" s="49">
        <f>IF(O$18-M$18&lt;=$E$16,M$21/$E$16,0)</f>
        <v>21.709091305612798</v>
      </c>
      <c r="P31" s="49">
        <f>IF(P$18-M$18&lt;=$E$16,M$21/$E$16,0)</f>
        <v>21.709091305612798</v>
      </c>
      <c r="Q31" s="49">
        <f>IF(Q$18-M$18&lt;=$E$16,M$21/$E$16,0)</f>
        <v>21.709091305612798</v>
      </c>
      <c r="R31" s="49">
        <f>IF(R$18-M$18&lt;=$E$16,M$21/$E$16,0)</f>
        <v>21.709091305612798</v>
      </c>
      <c r="S31" s="49">
        <f>IF(S$18-M$18&lt;=$E$16,M$21/$E$16,0)</f>
        <v>21.709091305612798</v>
      </c>
      <c r="T31" s="49">
        <f>IF(T$18-M$18&lt;=$E$16,M$21/$E$16,0)</f>
        <v>21.709091305612798</v>
      </c>
      <c r="U31" s="49">
        <f>IF(U$18-M$18&lt;=$E$16,M$21/$E$16,0)</f>
        <v>21.709091305612798</v>
      </c>
      <c r="V31" s="49">
        <f>IF(V$18-M$18&lt;=$E$16,M$21/$E$16,0)</f>
        <v>21.709091305612798</v>
      </c>
      <c r="W31" s="49">
        <f>IF(W$18-M$18&lt;=$E$16,M$21/$E$16,0)</f>
        <v>21.709091305612798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24</v>
      </c>
      <c r="E32" s="52">
        <f t="shared" si="6"/>
        <v>166.60742986104432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22.143273131725056</v>
      </c>
      <c r="P32" s="49">
        <f>IF(P$18-N$18&lt;=$E$16,N$21/$E$16,0)</f>
        <v>22.143273131725056</v>
      </c>
      <c r="Q32" s="49">
        <f>IF(Q$18-N$18&lt;=$E$16,N$21/$E$16,0)</f>
        <v>22.143273131725056</v>
      </c>
      <c r="R32" s="49">
        <f>IF(R$18-N$18&lt;=$E$16,N$21/$E$16,0)</f>
        <v>22.143273131725056</v>
      </c>
      <c r="S32" s="49">
        <f>IF(S$18-N$18&lt;=$E$16,N$21/$E$16,0)</f>
        <v>22.143273131725056</v>
      </c>
      <c r="T32" s="49">
        <f>IF(T$18-N$18&lt;=$E$16,N$21/$E$16,0)</f>
        <v>22.143273131725056</v>
      </c>
      <c r="U32" s="49">
        <f>IF(U$18-N$18&lt;=$E$16,N$21/$E$16,0)</f>
        <v>22.143273131725056</v>
      </c>
      <c r="V32" s="49">
        <f>IF(V$18-N$18&lt;=$E$16,N$21/$E$16,0)</f>
        <v>22.143273131725056</v>
      </c>
      <c r="W32" s="49">
        <f>IF(W$18-N$18&lt;=$E$16,N$21/$E$16,0)</f>
        <v>22.143273131725056</v>
      </c>
      <c r="X32" s="49">
        <f>IF(X$18-N$18&lt;=$E$16,N$21/$E$16,0)</f>
        <v>22.143273131725056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2:41" x14ac:dyDescent="0.3">
      <c r="D33" s="51" t="s">
        <v>25</v>
      </c>
      <c r="E33" s="52">
        <f t="shared" si="6"/>
        <v>169.9395784582652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22.586138594359561</v>
      </c>
      <c r="Q33" s="49">
        <f>IF(Q$18-O$18&lt;=$E$16,O$21/$E$16,0)</f>
        <v>22.586138594359561</v>
      </c>
      <c r="R33" s="49">
        <f>IF(R$18-O$18&lt;=$E$16,O$21/$E$16,0)</f>
        <v>22.586138594359561</v>
      </c>
      <c r="S33" s="49">
        <f>IF(S$18-O$18&lt;=$E$16,O$21/$E$16,0)</f>
        <v>22.586138594359561</v>
      </c>
      <c r="T33" s="49">
        <f>IF(T$18-O$18&lt;=$E$16,O$21/$E$16,0)</f>
        <v>22.586138594359561</v>
      </c>
      <c r="U33" s="49">
        <f>IF(U$18-O$18&lt;=$E$16,O$21/$E$16,0)</f>
        <v>22.586138594359561</v>
      </c>
      <c r="V33" s="49">
        <f>IF(V$18-O$18&lt;=$E$16,O$21/$E$16,0)</f>
        <v>22.586138594359561</v>
      </c>
      <c r="W33" s="49">
        <f>IF(W$18-O$18&lt;=$E$16,O$21/$E$16,0)</f>
        <v>22.586138594359561</v>
      </c>
      <c r="X33" s="49">
        <f>IF(X$18-O$18&lt;=$E$16,O$21/$E$16,0)</f>
        <v>22.586138594359561</v>
      </c>
      <c r="Y33" s="49">
        <f>IF(Y$18-O$18&lt;=$E$16,O$21/$E$16,0)</f>
        <v>22.586138594359561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2:41" x14ac:dyDescent="0.3">
      <c r="D34" s="51" t="s">
        <v>26</v>
      </c>
      <c r="E34" s="52">
        <f t="shared" si="6"/>
        <v>173.33837002743053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23.037861366246752</v>
      </c>
      <c r="R34" s="49">
        <f>IF(R$18-P$18&lt;=$E$16,P$21/$E$16,0)</f>
        <v>23.037861366246752</v>
      </c>
      <c r="S34" s="49">
        <f>IF(S$18-P$18&lt;=$E$16,P$21/$E$16,0)</f>
        <v>23.037861366246752</v>
      </c>
      <c r="T34" s="49">
        <f>IF(T$18-P$18&lt;=$E$16,P$21/$E$16,0)</f>
        <v>23.037861366246752</v>
      </c>
      <c r="U34" s="49">
        <f>IF(U$18-P$18&lt;=$E$16,P$21/$E$16,0)</f>
        <v>23.037861366246752</v>
      </c>
      <c r="V34" s="49">
        <f>IF(V$18-P$18&lt;=$E$16,P$21/$E$16,0)</f>
        <v>23.037861366246752</v>
      </c>
      <c r="W34" s="49">
        <f>IF(W$18-P$18&lt;=$E$16,P$21/$E$16,0)</f>
        <v>23.037861366246752</v>
      </c>
      <c r="X34" s="49">
        <f>IF(X$18-P$18&lt;=$E$16,P$21/$E$16,0)</f>
        <v>23.037861366246752</v>
      </c>
      <c r="Y34" s="49">
        <f>IF(Y$18-P$18&lt;=$E$16,P$21/$E$16,0)</f>
        <v>23.037861366246752</v>
      </c>
      <c r="Z34" s="49">
        <f>IF(Z$18-P$18&lt;=$E$16,P$21/$E$16,0)</f>
        <v>23.037861366246752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2:41" x14ac:dyDescent="0.3">
      <c r="D35" s="51" t="s">
        <v>27</v>
      </c>
      <c r="E35" s="52">
        <f t="shared" si="6"/>
        <v>176.80513742797913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23.498618593571685</v>
      </c>
      <c r="S35" s="49">
        <f>IF(S$18-Q$18&lt;=$E$16,Q$21/$E$16,0)</f>
        <v>23.498618593571685</v>
      </c>
      <c r="T35" s="49">
        <f>IF(T$18-Q$18&lt;=$E$16,Q$21/$E$16,0)</f>
        <v>23.498618593571685</v>
      </c>
      <c r="U35" s="49">
        <f>IF(U$18-Q$18&lt;=$E$16,Q$21/$E$16,0)</f>
        <v>23.498618593571685</v>
      </c>
      <c r="V35" s="49">
        <f>IF(V$18-Q$18&lt;=$E$16,Q$21/$E$16,0)</f>
        <v>23.498618593571685</v>
      </c>
      <c r="W35" s="49">
        <f>IF(W$18-Q$18&lt;=$E$16,Q$21/$E$16,0)</f>
        <v>23.498618593571685</v>
      </c>
      <c r="X35" s="49">
        <f>IF(X$18-Q$18&lt;=$E$16,Q$21/$E$16,0)</f>
        <v>23.498618593571685</v>
      </c>
      <c r="Y35" s="49">
        <f>IF(Y$18-Q$18&lt;=$E$16,Q$21/$E$16,0)</f>
        <v>23.498618593571685</v>
      </c>
      <c r="Z35" s="49">
        <f>IF(Z$18-Q$18&lt;=$E$16,Q$21/$E$16,0)</f>
        <v>23.498618593571685</v>
      </c>
      <c r="AA35" s="49">
        <f>IF(AA$18-Q$18&lt;=$E$16,Q$21/$E$16,0)</f>
        <v>23.498618593571685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2:41" x14ac:dyDescent="0.3">
      <c r="D36" s="51" t="s">
        <v>28</v>
      </c>
      <c r="E36" s="52">
        <f t="shared" si="6"/>
        <v>180.34124017653872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23.96859096544312</v>
      </c>
      <c r="T36" s="49">
        <f>IF(T$18-R$18&lt;=$E$16,R$21/$E$16,0)</f>
        <v>23.96859096544312</v>
      </c>
      <c r="U36" s="49">
        <f>IF(U$18-R$18&lt;=$E$16,R$21/$E$16,0)</f>
        <v>23.96859096544312</v>
      </c>
      <c r="V36" s="49">
        <f>IF(V$18-R$18&lt;=$E$16,R$21/$E$16,0)</f>
        <v>23.96859096544312</v>
      </c>
      <c r="W36" s="49">
        <f>IF(W$18-R$18&lt;=$E$16,R$21/$E$16,0)</f>
        <v>23.96859096544312</v>
      </c>
      <c r="X36" s="49">
        <f>IF(X$18-R$18&lt;=$E$16,R$21/$E$16,0)</f>
        <v>23.96859096544312</v>
      </c>
      <c r="Y36" s="49">
        <f>IF(Y$18-R$18&lt;=$E$16,R$21/$E$16,0)</f>
        <v>23.96859096544312</v>
      </c>
      <c r="Z36" s="49">
        <f>IF(Z$18-R$18&lt;=$E$16,R$21/$E$16,0)</f>
        <v>23.96859096544312</v>
      </c>
      <c r="AA36" s="49">
        <f>IF(AA$18-R$18&lt;=$E$16,R$21/$E$16,0)</f>
        <v>23.96859096544312</v>
      </c>
      <c r="AB36" s="49">
        <f>IF(AB$18-R$18&lt;=$E$16,R$21/$E$16,0)</f>
        <v>23.96859096544312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2:41" x14ac:dyDescent="0.3">
      <c r="D37" s="51" t="s">
        <v>29</v>
      </c>
      <c r="E37" s="52">
        <f t="shared" si="6"/>
        <v>183.94806498006952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24.447962784751983</v>
      </c>
      <c r="U37" s="49">
        <f>IF(U$18-S$18&lt;=$E$16,S$21/$E$16,0)</f>
        <v>24.447962784751983</v>
      </c>
      <c r="V37" s="49">
        <f>IF(V$18-S$18&lt;=$E$16,S$21/$E$16,0)</f>
        <v>24.447962784751983</v>
      </c>
      <c r="W37" s="49">
        <f>IF(W$18-S$18&lt;=$E$16,S$21/$E$16,0)</f>
        <v>24.447962784751983</v>
      </c>
      <c r="X37" s="49">
        <f>IF(X$18-S$18&lt;=$E$16,S$21/$E$16,0)</f>
        <v>24.447962784751983</v>
      </c>
      <c r="Y37" s="49">
        <f>IF(Y$18-S$18&lt;=$E$16,S$21/$E$16,0)</f>
        <v>24.447962784751983</v>
      </c>
      <c r="Z37" s="49">
        <f>IF(Z$18-S$18&lt;=$E$16,S$21/$E$16,0)</f>
        <v>24.447962784751983</v>
      </c>
      <c r="AA37" s="49">
        <f>IF(AA$18-S$18&lt;=$E$16,S$21/$E$16,0)</f>
        <v>24.447962784751983</v>
      </c>
      <c r="AB37" s="49">
        <f>IF(AB$18-S$18&lt;=$E$16,S$21/$E$16,0)</f>
        <v>24.447962784751983</v>
      </c>
      <c r="AC37" s="49">
        <f>IF(AC$18-S$18&lt;=$E$16,S$21/$E$16,0)</f>
        <v>24.447962784751983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2:41" x14ac:dyDescent="0.3">
      <c r="D38" s="51" t="s">
        <v>30</v>
      </c>
      <c r="E38" s="52">
        <f t="shared" si="6"/>
        <v>187.6270262796709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24.936922040447023</v>
      </c>
      <c r="V38" s="49">
        <f>IF(V$18-T$18&lt;=$E$16,T$21/$E$16,0)</f>
        <v>24.936922040447023</v>
      </c>
      <c r="W38" s="49">
        <f>IF(W$18-T$18&lt;=$E$16,T$21/$E$16,0)</f>
        <v>24.936922040447023</v>
      </c>
      <c r="X38" s="49">
        <f>IF(X$18-T$18&lt;=$E$16,T$21/$E$16,0)</f>
        <v>24.936922040447023</v>
      </c>
      <c r="Y38" s="49">
        <f>IF(Y$18-T$18&lt;=$E$16,T$21/$E$16,0)</f>
        <v>24.936922040447023</v>
      </c>
      <c r="Z38" s="49">
        <f>IF(Z$18-T$18&lt;=$E$16,T$21/$E$16,0)</f>
        <v>24.936922040447023</v>
      </c>
      <c r="AA38" s="49">
        <f>IF(AA$18-T$18&lt;=$E$16,T$21/$E$16,0)</f>
        <v>24.936922040447023</v>
      </c>
      <c r="AB38" s="49">
        <f>IF(AB$18-T$18&lt;=$E$16,T$21/$E$16,0)</f>
        <v>24.936922040447023</v>
      </c>
      <c r="AC38" s="49">
        <f>IF(AC$18-T$18&lt;=$E$16,T$21/$E$16,0)</f>
        <v>24.936922040447023</v>
      </c>
      <c r="AD38" s="49">
        <f>IF(AD$18-T$18&lt;=$E$16,T$21/$E$16,0)</f>
        <v>24.936922040447023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2:41" x14ac:dyDescent="0.3">
      <c r="D39" s="51" t="s">
        <v>31</v>
      </c>
      <c r="E39" s="52">
        <f t="shared" si="6"/>
        <v>191.37956680526429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25.435660481255962</v>
      </c>
      <c r="W39" s="49">
        <f>IF(W$18-U$18&lt;=$E$16,U$21/$E$16,0)</f>
        <v>25.435660481255962</v>
      </c>
      <c r="X39" s="49">
        <f>IF(X$18-U$18&lt;=$E$16,U$21/$E$16,0)</f>
        <v>25.435660481255962</v>
      </c>
      <c r="Y39" s="49">
        <f>IF(Y$18-U$18&lt;=$E$16,U$21/$E$16,0)</f>
        <v>25.435660481255962</v>
      </c>
      <c r="Z39" s="49">
        <f>IF(Z$18-U$18&lt;=$E$16,U$21/$E$16,0)</f>
        <v>25.435660481255962</v>
      </c>
      <c r="AA39" s="49">
        <f>IF(AA$18-U$18&lt;=$E$16,U$21/$E$16,0)</f>
        <v>25.435660481255962</v>
      </c>
      <c r="AB39" s="49">
        <f>IF(AB$18-U$18&lt;=$E$16,U$21/$E$16,0)</f>
        <v>25.435660481255962</v>
      </c>
      <c r="AC39" s="49">
        <f>IF(AC$18-U$18&lt;=$E$16,U$21/$E$16,0)</f>
        <v>25.435660481255962</v>
      </c>
      <c r="AD39" s="49">
        <f>IF(AD$18-U$18&lt;=$E$16,U$21/$E$16,0)</f>
        <v>25.435660481255962</v>
      </c>
      <c r="AE39" s="49">
        <f>IF(AE$18-U$18&lt;=$E$16,U$21/$E$16,0)</f>
        <v>25.435660481255962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2:41" x14ac:dyDescent="0.3">
      <c r="D40" s="51" t="s">
        <v>32</v>
      </c>
      <c r="E40" s="52">
        <f t="shared" si="6"/>
        <v>195.20715814136958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25.944373690881083</v>
      </c>
      <c r="X40" s="49">
        <f>IF(X$18-V$18&lt;=$E$16,V$21/$E$16,0)</f>
        <v>25.944373690881083</v>
      </c>
      <c r="Y40" s="49">
        <f>IF(Y$18-V$18&lt;=$E$16,V$21/$E$16,0)</f>
        <v>25.944373690881083</v>
      </c>
      <c r="Z40" s="49">
        <f>IF(Z$18-V$18&lt;=$E$16,V$21/$E$16,0)</f>
        <v>25.944373690881083</v>
      </c>
      <c r="AA40" s="49">
        <f>IF(AA$18-V$18&lt;=$E$16,V$21/$E$16,0)</f>
        <v>25.944373690881083</v>
      </c>
      <c r="AB40" s="49">
        <f>IF(AB$18-V$18&lt;=$E$16,V$21/$E$16,0)</f>
        <v>25.944373690881083</v>
      </c>
      <c r="AC40" s="49">
        <f>IF(AC$18-V$18&lt;=$E$16,V$21/$E$16,0)</f>
        <v>25.944373690881083</v>
      </c>
      <c r="AD40" s="49">
        <f>IF(AD$18-V$18&lt;=$E$16,V$21/$E$16,0)</f>
        <v>25.944373690881083</v>
      </c>
      <c r="AE40" s="49">
        <f>IF(AE$18-V$18&lt;=$E$16,V$21/$E$16,0)</f>
        <v>25.944373690881083</v>
      </c>
      <c r="AF40" s="49">
        <f>IF(AF$18-V$18&lt;=$E$16,V$21/$E$16,0)</f>
        <v>25.944373690881083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2:41" x14ac:dyDescent="0.3">
      <c r="D41" s="51" t="s">
        <v>33</v>
      </c>
      <c r="E41" s="52">
        <f t="shared" si="6"/>
        <v>199.11130130419696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26.4632611646987</v>
      </c>
      <c r="Y41" s="49">
        <f>IF(Y$18-W$18&lt;=$E$16,W$21/$E$16,0)</f>
        <v>26.4632611646987</v>
      </c>
      <c r="Z41" s="49">
        <f>IF(Z$18-W$18&lt;=$E$16,W$21/$E$16,0)</f>
        <v>26.4632611646987</v>
      </c>
      <c r="AA41" s="49">
        <f>IF(AA$18-W$18&lt;=$E$16,W$21/$E$16,0)</f>
        <v>26.4632611646987</v>
      </c>
      <c r="AB41" s="49">
        <f>IF(AB$18-W$18&lt;=$E$16,W$21/$E$16,0)</f>
        <v>26.4632611646987</v>
      </c>
      <c r="AC41" s="49">
        <f>IF(AC$18-W$18&lt;=$E$16,W$21/$E$16,0)</f>
        <v>26.4632611646987</v>
      </c>
      <c r="AD41" s="49">
        <f>IF(AD$18-W$18&lt;=$E$16,W$21/$E$16,0)</f>
        <v>26.4632611646987</v>
      </c>
      <c r="AE41" s="49">
        <f>IF(AE$18-W$18&lt;=$E$16,W$21/$E$16,0)</f>
        <v>26.4632611646987</v>
      </c>
      <c r="AF41" s="49">
        <f>IF(AF$18-W$18&lt;=$E$16,W$21/$E$16,0)</f>
        <v>26.4632611646987</v>
      </c>
      <c r="AG41" s="49">
        <f>IF(AG$18-W$18&lt;=$E$16,W$21/$E$16,0)</f>
        <v>26.4632611646987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2:41" x14ac:dyDescent="0.3">
      <c r="D42" s="51" t="s">
        <v>34</v>
      </c>
      <c r="E42" s="52">
        <f t="shared" si="6"/>
        <v>203.09352733028095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26.992526387992676</v>
      </c>
      <c r="Z42" s="49">
        <f>IF(Z$18-X$18&lt;=$E$16,X$21/$E$16,0)</f>
        <v>26.992526387992676</v>
      </c>
      <c r="AA42" s="49">
        <f>IF(AA$18-X$18&lt;=$E$16,X$21/$E$16,0)</f>
        <v>26.992526387992676</v>
      </c>
      <c r="AB42" s="49">
        <f>IF(AB$18-X$18&lt;=$E$16,X$21/$E$16,0)</f>
        <v>26.992526387992676</v>
      </c>
      <c r="AC42" s="49">
        <f>IF(AC$18-X$18&lt;=$E$16,X$21/$E$16,0)</f>
        <v>26.992526387992676</v>
      </c>
      <c r="AD42" s="49">
        <f>IF(AD$18-X$18&lt;=$E$16,X$21/$E$16,0)</f>
        <v>26.992526387992676</v>
      </c>
      <c r="AE42" s="49">
        <f>IF(AE$18-X$18&lt;=$E$16,X$21/$E$16,0)</f>
        <v>26.992526387992676</v>
      </c>
      <c r="AF42" s="49">
        <f>IF(AF$18-X$18&lt;=$E$16,X$21/$E$16,0)</f>
        <v>26.992526387992676</v>
      </c>
      <c r="AG42" s="49">
        <f>IF(AG$18-X$18&lt;=$E$16,X$21/$E$16,0)</f>
        <v>26.992526387992676</v>
      </c>
      <c r="AH42" s="49">
        <f>IF(AH$18-X$18&lt;=$E$16,X$21/$E$16,0)</f>
        <v>26.992526387992676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2:41" x14ac:dyDescent="0.3">
      <c r="D43" s="45" t="s">
        <v>35</v>
      </c>
      <c r="E43" s="50">
        <f t="shared" si="6"/>
        <v>207.15539787688661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27.532376915752536</v>
      </c>
      <c r="AA43" s="54">
        <f>IF(AA$18-Y$18&lt;=$E$16,Y$21/$E$16,0)</f>
        <v>27.532376915752536</v>
      </c>
      <c r="AB43" s="54">
        <f>IF(AB$18-Y$18&lt;=$E$16,Y$21/$E$16,0)</f>
        <v>27.532376915752536</v>
      </c>
      <c r="AC43" s="54">
        <f>IF(AC$18-Y$18&lt;=$E$16,Y$21/$E$16,0)</f>
        <v>27.532376915752536</v>
      </c>
      <c r="AD43" s="54">
        <f>IF(AD$18-Y$18&lt;=$E$16,Y$21/$E$16,0)</f>
        <v>27.532376915752536</v>
      </c>
      <c r="AE43" s="54">
        <f>IF(AE$18-Y$18&lt;=$E$16,Y$21/$E$16,0)</f>
        <v>27.532376915752536</v>
      </c>
      <c r="AF43" s="54">
        <f>IF(AF$18-Y$18&lt;=$E$16,Y$21/$E$16,0)</f>
        <v>27.532376915752536</v>
      </c>
      <c r="AG43" s="54">
        <f>IF(AG$18-Y$18&lt;=$E$16,Y$21/$E$16,0)</f>
        <v>27.532376915752536</v>
      </c>
      <c r="AH43" s="54">
        <f>IF(AH$18-Y$18&lt;=$E$16,Y$21/$E$16,0)</f>
        <v>27.532376915752536</v>
      </c>
      <c r="AI43" s="54">
        <f>IF(AI$18-Y$18&lt;=$E$16,Y$21/$E$16,0)</f>
        <v>27.532376915752536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2:41" x14ac:dyDescent="0.3">
      <c r="D44" s="34" t="s">
        <v>6</v>
      </c>
      <c r="E44" s="48">
        <f t="shared" si="6"/>
        <v>1725.4433805635047</v>
      </c>
      <c r="F44" s="49">
        <f t="shared" ref="F44:S44" si="7">SUM(F24:F43)</f>
        <v>0</v>
      </c>
      <c r="G44" s="49">
        <f t="shared" si="7"/>
        <v>17.071199999999997</v>
      </c>
      <c r="H44" s="49">
        <f t="shared" si="7"/>
        <v>34.929863999999995</v>
      </c>
      <c r="I44" s="49">
        <f t="shared" si="7"/>
        <v>53.61404327999999</v>
      </c>
      <c r="J44" s="49">
        <f t="shared" si="7"/>
        <v>73.163665319999993</v>
      </c>
      <c r="K44" s="49">
        <f t="shared" si="7"/>
        <v>93.620626919999992</v>
      </c>
      <c r="L44" s="49">
        <f t="shared" si="7"/>
        <v>114.48672775199999</v>
      </c>
      <c r="M44" s="49">
        <f t="shared" si="7"/>
        <v>135.77015060063999</v>
      </c>
      <c r="N44" s="49">
        <f t="shared" si="7"/>
        <v>157.47924190625278</v>
      </c>
      <c r="O44" s="49">
        <f t="shared" si="7"/>
        <v>179.62251503797785</v>
      </c>
      <c r="P44" s="49">
        <f t="shared" si="7"/>
        <v>202.20865363233742</v>
      </c>
      <c r="Q44" s="49">
        <f t="shared" si="7"/>
        <v>208.17531499858418</v>
      </c>
      <c r="R44" s="49">
        <f t="shared" si="7"/>
        <v>213.81526959215586</v>
      </c>
      <c r="S44" s="49">
        <f t="shared" si="7"/>
        <v>219.09968127759896</v>
      </c>
      <c r="T44" s="49">
        <f>SUM(T24:T43)</f>
        <v>223.99802202235094</v>
      </c>
      <c r="U44" s="49">
        <f t="shared" ref="U44:AO44" si="8">SUM(U24:U43)</f>
        <v>228.47798246279797</v>
      </c>
      <c r="V44" s="49">
        <f t="shared" si="8"/>
        <v>233.04754211205392</v>
      </c>
      <c r="W44" s="49">
        <f t="shared" si="8"/>
        <v>237.70849295429502</v>
      </c>
      <c r="X44" s="49">
        <f t="shared" si="8"/>
        <v>242.46266281338094</v>
      </c>
      <c r="Y44" s="49">
        <f t="shared" si="8"/>
        <v>247.31191606964856</v>
      </c>
      <c r="Z44" s="49">
        <f t="shared" si="8"/>
        <v>252.25815439104153</v>
      </c>
      <c r="AA44" s="49">
        <f t="shared" si="8"/>
        <v>229.22029302479478</v>
      </c>
      <c r="AB44" s="49">
        <f t="shared" si="8"/>
        <v>205.72167443122311</v>
      </c>
      <c r="AC44" s="49">
        <f t="shared" si="8"/>
        <v>181.75308346577998</v>
      </c>
      <c r="AD44" s="49">
        <f t="shared" si="8"/>
        <v>157.30512068102797</v>
      </c>
      <c r="AE44" s="49">
        <f t="shared" si="8"/>
        <v>132.36819864058097</v>
      </c>
      <c r="AF44" s="49">
        <f t="shared" si="8"/>
        <v>106.93253815932499</v>
      </c>
      <c r="AG44" s="49">
        <f t="shared" si="8"/>
        <v>80.988164468443912</v>
      </c>
      <c r="AH44" s="49">
        <f t="shared" si="8"/>
        <v>54.524903303745212</v>
      </c>
      <c r="AI44" s="49">
        <f t="shared" si="8"/>
        <v>27.532376915752536</v>
      </c>
      <c r="AJ44" s="49">
        <f t="shared" si="8"/>
        <v>0</v>
      </c>
      <c r="AK44" s="49">
        <f t="shared" si="8"/>
        <v>0</v>
      </c>
      <c r="AL44" s="49">
        <f t="shared" si="8"/>
        <v>0</v>
      </c>
      <c r="AM44" s="49">
        <f t="shared" si="8"/>
        <v>0</v>
      </c>
      <c r="AN44" s="49">
        <f t="shared" si="8"/>
        <v>0</v>
      </c>
      <c r="AO44" s="49">
        <f t="shared" si="8"/>
        <v>0</v>
      </c>
    </row>
    <row r="45" spans="2:41" x14ac:dyDescent="0.3">
      <c r="B45" s="41" t="s">
        <v>84</v>
      </c>
      <c r="E45" s="48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2:41" x14ac:dyDescent="0.3">
      <c r="E46" s="61" t="s">
        <v>81</v>
      </c>
      <c r="F46" s="56">
        <v>2023</v>
      </c>
      <c r="G46" s="56">
        <v>2024</v>
      </c>
      <c r="H46" s="56">
        <v>2025</v>
      </c>
      <c r="I46" s="56">
        <v>2026</v>
      </c>
      <c r="J46" s="56">
        <v>2027</v>
      </c>
      <c r="K46" s="56">
        <v>2028</v>
      </c>
      <c r="L46" s="56">
        <v>2029</v>
      </c>
      <c r="M46" s="56">
        <v>2030</v>
      </c>
      <c r="N46" s="56">
        <v>2031</v>
      </c>
      <c r="O46" s="56">
        <v>2032</v>
      </c>
      <c r="P46" s="56">
        <v>2033</v>
      </c>
      <c r="Q46" s="56">
        <v>2034</v>
      </c>
      <c r="R46" s="56">
        <v>2035</v>
      </c>
      <c r="S46" s="56">
        <v>2036</v>
      </c>
      <c r="T46" s="56">
        <v>2037</v>
      </c>
      <c r="U46" s="56">
        <v>2038</v>
      </c>
      <c r="V46" s="56">
        <v>2039</v>
      </c>
      <c r="W46" s="56">
        <v>2040</v>
      </c>
      <c r="X46" s="56">
        <v>2041</v>
      </c>
      <c r="Y46" s="56">
        <v>2042</v>
      </c>
      <c r="Z46" s="56">
        <v>2043</v>
      </c>
      <c r="AA46" s="56">
        <v>2044</v>
      </c>
      <c r="AB46" s="56">
        <v>2045</v>
      </c>
      <c r="AC46" s="56">
        <v>2046</v>
      </c>
      <c r="AD46" s="56">
        <v>2047</v>
      </c>
      <c r="AE46" s="56">
        <v>2048</v>
      </c>
      <c r="AF46" s="56">
        <v>2049</v>
      </c>
      <c r="AG46" s="56">
        <v>2050</v>
      </c>
      <c r="AH46" s="56">
        <v>2051</v>
      </c>
      <c r="AI46" s="56">
        <v>2052</v>
      </c>
      <c r="AJ46" s="56">
        <v>2052</v>
      </c>
      <c r="AK46" s="56">
        <v>2052</v>
      </c>
      <c r="AL46" s="56">
        <v>2052</v>
      </c>
      <c r="AM46" s="56">
        <v>2052</v>
      </c>
      <c r="AN46" s="56">
        <v>2052</v>
      </c>
      <c r="AO46" s="56">
        <v>2052</v>
      </c>
    </row>
    <row r="47" spans="2:41" x14ac:dyDescent="0.3">
      <c r="D47" s="34" t="s">
        <v>77</v>
      </c>
      <c r="E47" s="48">
        <f>NPV($E$15,F47:AO47)*(1+$E$15)</f>
        <v>0</v>
      </c>
      <c r="F47" s="42">
        <f t="shared" ref="F47:AO47" si="9">F19</f>
        <v>0</v>
      </c>
      <c r="G47" s="42">
        <f t="shared" si="9"/>
        <v>0</v>
      </c>
      <c r="H47" s="42">
        <f t="shared" si="9"/>
        <v>0</v>
      </c>
      <c r="I47" s="42">
        <f t="shared" si="9"/>
        <v>0</v>
      </c>
      <c r="J47" s="42">
        <f t="shared" si="9"/>
        <v>0</v>
      </c>
      <c r="K47" s="42">
        <f t="shared" si="9"/>
        <v>0</v>
      </c>
      <c r="L47" s="42">
        <f t="shared" si="9"/>
        <v>0</v>
      </c>
      <c r="M47" s="42">
        <f t="shared" si="9"/>
        <v>0</v>
      </c>
      <c r="N47" s="42">
        <f t="shared" si="9"/>
        <v>0</v>
      </c>
      <c r="O47" s="42">
        <f t="shared" si="9"/>
        <v>0</v>
      </c>
      <c r="P47" s="42">
        <f t="shared" si="9"/>
        <v>0</v>
      </c>
      <c r="Q47" s="42">
        <f t="shared" si="9"/>
        <v>0</v>
      </c>
      <c r="R47" s="42">
        <f t="shared" si="9"/>
        <v>0</v>
      </c>
      <c r="S47" s="42">
        <f t="shared" si="9"/>
        <v>0</v>
      </c>
      <c r="T47" s="42">
        <f t="shared" si="9"/>
        <v>0</v>
      </c>
      <c r="U47" s="42">
        <f t="shared" si="9"/>
        <v>0</v>
      </c>
      <c r="V47" s="42">
        <f t="shared" si="9"/>
        <v>0</v>
      </c>
      <c r="W47" s="42">
        <f t="shared" si="9"/>
        <v>0</v>
      </c>
      <c r="X47" s="42">
        <f t="shared" si="9"/>
        <v>0</v>
      </c>
      <c r="Y47" s="42">
        <f t="shared" si="9"/>
        <v>0</v>
      </c>
      <c r="Z47" s="42">
        <f t="shared" si="9"/>
        <v>0</v>
      </c>
      <c r="AA47" s="42">
        <f t="shared" si="9"/>
        <v>0</v>
      </c>
      <c r="AB47" s="42">
        <f t="shared" si="9"/>
        <v>0</v>
      </c>
      <c r="AC47" s="42">
        <f t="shared" si="9"/>
        <v>0</v>
      </c>
      <c r="AD47" s="42">
        <f t="shared" si="9"/>
        <v>0</v>
      </c>
      <c r="AE47" s="42">
        <f t="shared" si="9"/>
        <v>0</v>
      </c>
      <c r="AF47" s="42">
        <f t="shared" si="9"/>
        <v>0</v>
      </c>
      <c r="AG47" s="42">
        <f t="shared" si="9"/>
        <v>0</v>
      </c>
      <c r="AH47" s="42">
        <f t="shared" si="9"/>
        <v>0</v>
      </c>
      <c r="AI47" s="42">
        <f t="shared" si="9"/>
        <v>0</v>
      </c>
      <c r="AJ47" s="42">
        <f t="shared" si="9"/>
        <v>0</v>
      </c>
      <c r="AK47" s="42">
        <f t="shared" si="9"/>
        <v>0</v>
      </c>
      <c r="AL47" s="42">
        <f t="shared" si="9"/>
        <v>0</v>
      </c>
      <c r="AM47" s="42">
        <f t="shared" si="9"/>
        <v>0</v>
      </c>
      <c r="AN47" s="42">
        <f t="shared" si="9"/>
        <v>0</v>
      </c>
      <c r="AO47" s="42">
        <f t="shared" si="9"/>
        <v>0</v>
      </c>
    </row>
    <row r="48" spans="2:41" x14ac:dyDescent="0.3">
      <c r="D48" s="34" t="s">
        <v>43</v>
      </c>
      <c r="E48" s="48">
        <f t="shared" ref="E48:E58" si="10">NPV($E$15,F48:AO48)*(1+$E$15)</f>
        <v>1845.6750923715872</v>
      </c>
      <c r="F48" s="53"/>
      <c r="G48" s="53">
        <f t="shared" ref="G48:AO48" si="11">G44</f>
        <v>17.071199999999997</v>
      </c>
      <c r="H48" s="53">
        <f t="shared" si="11"/>
        <v>34.929863999999995</v>
      </c>
      <c r="I48" s="53">
        <f t="shared" si="11"/>
        <v>53.61404327999999</v>
      </c>
      <c r="J48" s="53">
        <f t="shared" si="11"/>
        <v>73.163665319999993</v>
      </c>
      <c r="K48" s="53">
        <f t="shared" si="11"/>
        <v>93.620626919999992</v>
      </c>
      <c r="L48" s="53">
        <f t="shared" si="11"/>
        <v>114.48672775199999</v>
      </c>
      <c r="M48" s="53">
        <f t="shared" si="11"/>
        <v>135.77015060063999</v>
      </c>
      <c r="N48" s="53">
        <f t="shared" si="11"/>
        <v>157.47924190625278</v>
      </c>
      <c r="O48" s="53">
        <f t="shared" si="11"/>
        <v>179.62251503797785</v>
      </c>
      <c r="P48" s="53">
        <f t="shared" si="11"/>
        <v>202.20865363233742</v>
      </c>
      <c r="Q48" s="53">
        <f t="shared" si="11"/>
        <v>208.17531499858418</v>
      </c>
      <c r="R48" s="53">
        <f t="shared" si="11"/>
        <v>213.81526959215586</v>
      </c>
      <c r="S48" s="53">
        <f t="shared" si="11"/>
        <v>219.09968127759896</v>
      </c>
      <c r="T48" s="53">
        <f t="shared" si="11"/>
        <v>223.99802202235094</v>
      </c>
      <c r="U48" s="53">
        <f t="shared" si="11"/>
        <v>228.47798246279797</v>
      </c>
      <c r="V48" s="53">
        <f t="shared" si="11"/>
        <v>233.04754211205392</v>
      </c>
      <c r="W48" s="53">
        <f t="shared" si="11"/>
        <v>237.70849295429502</v>
      </c>
      <c r="X48" s="53">
        <f t="shared" si="11"/>
        <v>242.46266281338094</v>
      </c>
      <c r="Y48" s="53">
        <f t="shared" si="11"/>
        <v>247.31191606964856</v>
      </c>
      <c r="Z48" s="53">
        <f t="shared" si="11"/>
        <v>252.25815439104153</v>
      </c>
      <c r="AA48" s="53">
        <f t="shared" si="11"/>
        <v>229.22029302479478</v>
      </c>
      <c r="AB48" s="53">
        <f t="shared" si="11"/>
        <v>205.72167443122311</v>
      </c>
      <c r="AC48" s="53">
        <f t="shared" si="11"/>
        <v>181.75308346577998</v>
      </c>
      <c r="AD48" s="53">
        <f t="shared" si="11"/>
        <v>157.30512068102797</v>
      </c>
      <c r="AE48" s="53">
        <f t="shared" si="11"/>
        <v>132.36819864058097</v>
      </c>
      <c r="AF48" s="53">
        <f t="shared" si="11"/>
        <v>106.93253815932499</v>
      </c>
      <c r="AG48" s="53">
        <f t="shared" si="11"/>
        <v>80.988164468443912</v>
      </c>
      <c r="AH48" s="53">
        <f t="shared" si="11"/>
        <v>54.524903303745212</v>
      </c>
      <c r="AI48" s="53">
        <f t="shared" si="11"/>
        <v>27.532376915752536</v>
      </c>
      <c r="AJ48" s="53">
        <f t="shared" si="11"/>
        <v>0</v>
      </c>
      <c r="AK48" s="53">
        <f t="shared" si="11"/>
        <v>0</v>
      </c>
      <c r="AL48" s="53">
        <f t="shared" si="11"/>
        <v>0</v>
      </c>
      <c r="AM48" s="53">
        <f t="shared" si="11"/>
        <v>0</v>
      </c>
      <c r="AN48" s="53">
        <f t="shared" si="11"/>
        <v>0</v>
      </c>
      <c r="AO48" s="53">
        <f t="shared" si="11"/>
        <v>0</v>
      </c>
    </row>
    <row r="49" spans="3:41" x14ac:dyDescent="0.3">
      <c r="D49" s="123" t="s">
        <v>75</v>
      </c>
      <c r="E49" s="124">
        <f t="shared" si="10"/>
        <v>285.93042106046022</v>
      </c>
      <c r="F49" s="123"/>
      <c r="G49" s="125">
        <f t="shared" ref="G49:AO49" si="12">F$22*$H10</f>
        <v>4.3702271999999995</v>
      </c>
      <c r="H49" s="125">
        <f t="shared" si="12"/>
        <v>8.5050224639999996</v>
      </c>
      <c r="I49" s="125">
        <f t="shared" si="12"/>
        <v>12.39396784128</v>
      </c>
      <c r="J49" s="125">
        <f t="shared" si="12"/>
        <v>16.026151575551999</v>
      </c>
      <c r="K49" s="125">
        <f t="shared" si="12"/>
        <v>19.390143912960003</v>
      </c>
      <c r="L49" s="125">
        <f t="shared" si="12"/>
        <v>22.335177676800001</v>
      </c>
      <c r="M49" s="125">
        <f t="shared" si="12"/>
        <v>24.852873695600646</v>
      </c>
      <c r="N49" s="125">
        <f t="shared" si="12"/>
        <v>26.934685214461137</v>
      </c>
      <c r="O49" s="125">
        <f t="shared" si="12"/>
        <v>28.57189454338268</v>
      </c>
      <c r="P49" s="125">
        <f t="shared" si="12"/>
        <v>29.755609638566497</v>
      </c>
      <c r="Q49" s="125">
        <f t="shared" si="12"/>
        <v>30.47676061533782</v>
      </c>
      <c r="R49" s="125">
        <f t="shared" si="12"/>
        <v>31.163118911328418</v>
      </c>
      <c r="S49" s="125">
        <f t="shared" si="12"/>
        <v>31.82540729692267</v>
      </c>
      <c r="T49" s="125">
        <f t="shared" si="12"/>
        <v>32.475133929112651</v>
      </c>
      <c r="U49" s="125">
        <f t="shared" si="12"/>
        <v>33.12463660769491</v>
      </c>
      <c r="V49" s="125">
        <f t="shared" si="12"/>
        <v>33.787129339848811</v>
      </c>
      <c r="W49" s="125">
        <f t="shared" si="12"/>
        <v>34.462871926645789</v>
      </c>
      <c r="X49" s="125">
        <f t="shared" si="12"/>
        <v>35.152129365178709</v>
      </c>
      <c r="Y49" s="125">
        <f t="shared" si="12"/>
        <v>35.85517195248228</v>
      </c>
      <c r="Z49" s="125">
        <f t="shared" si="12"/>
        <v>36.572275391531932</v>
      </c>
      <c r="AA49" s="125">
        <f t="shared" si="12"/>
        <v>30.114466639121268</v>
      </c>
      <c r="AB49" s="125">
        <f t="shared" si="12"/>
        <v>24.246427137686524</v>
      </c>
      <c r="AC49" s="125">
        <f t="shared" si="12"/>
        <v>18.97995227224721</v>
      </c>
      <c r="AD49" s="125">
        <f t="shared" si="12"/>
        <v>14.32707333552324</v>
      </c>
      <c r="AE49" s="125">
        <f t="shared" si="12"/>
        <v>10.300062246088924</v>
      </c>
      <c r="AF49" s="125">
        <f t="shared" si="12"/>
        <v>6.9114363608900522</v>
      </c>
      <c r="AG49" s="125">
        <f t="shared" si="12"/>
        <v>4.1739633840113317</v>
      </c>
      <c r="AH49" s="125">
        <f t="shared" si="12"/>
        <v>2.1006663736191675</v>
      </c>
      <c r="AI49" s="125">
        <f t="shared" si="12"/>
        <v>0.70482884904329024</v>
      </c>
      <c r="AJ49" s="125">
        <f t="shared" si="12"/>
        <v>2.5283952709287407E-14</v>
      </c>
      <c r="AK49" s="125">
        <f t="shared" si="12"/>
        <v>2.5283952709287407E-14</v>
      </c>
      <c r="AL49" s="125">
        <f t="shared" si="12"/>
        <v>2.5283952709287407E-14</v>
      </c>
      <c r="AM49" s="125">
        <f t="shared" si="12"/>
        <v>2.5283952709287407E-14</v>
      </c>
      <c r="AN49" s="125">
        <f t="shared" si="12"/>
        <v>2.5283952709287407E-14</v>
      </c>
      <c r="AO49" s="125">
        <f t="shared" si="12"/>
        <v>2.5283952709287407E-14</v>
      </c>
    </row>
    <row r="50" spans="3:41" x14ac:dyDescent="0.3">
      <c r="D50" s="126" t="s">
        <v>123</v>
      </c>
      <c r="E50" s="127">
        <f t="shared" si="10"/>
        <v>361.88068915464493</v>
      </c>
      <c r="F50" s="128"/>
      <c r="G50" s="129">
        <f t="shared" ref="G50:AO50" si="13">F$22*$H11</f>
        <v>5.531068799999999</v>
      </c>
      <c r="H50" s="129">
        <f t="shared" si="13"/>
        <v>10.764169056</v>
      </c>
      <c r="I50" s="129">
        <f t="shared" si="13"/>
        <v>15.686115549119998</v>
      </c>
      <c r="J50" s="129">
        <f t="shared" si="13"/>
        <v>20.283098087808</v>
      </c>
      <c r="K50" s="129">
        <f t="shared" si="13"/>
        <v>24.540650889839998</v>
      </c>
      <c r="L50" s="129">
        <f t="shared" si="13"/>
        <v>28.2679592472</v>
      </c>
      <c r="M50" s="129">
        <f t="shared" si="13"/>
        <v>31.454418270994562</v>
      </c>
      <c r="N50" s="129">
        <f t="shared" si="13"/>
        <v>34.089210974552373</v>
      </c>
      <c r="O50" s="129">
        <f t="shared" si="13"/>
        <v>36.161304031468696</v>
      </c>
      <c r="P50" s="129">
        <f t="shared" si="13"/>
        <v>37.65944344881072</v>
      </c>
      <c r="Q50" s="129">
        <f t="shared" si="13"/>
        <v>38.572150153786929</v>
      </c>
      <c r="R50" s="129">
        <f t="shared" si="13"/>
        <v>39.440822372150024</v>
      </c>
      <c r="S50" s="129">
        <f t="shared" si="13"/>
        <v>40.27903111016775</v>
      </c>
      <c r="T50" s="129">
        <f t="shared" si="13"/>
        <v>41.101341379033194</v>
      </c>
      <c r="U50" s="129">
        <f t="shared" si="13"/>
        <v>41.923368206613866</v>
      </c>
      <c r="V50" s="129">
        <f t="shared" si="13"/>
        <v>42.761835570746143</v>
      </c>
      <c r="W50" s="129">
        <f t="shared" si="13"/>
        <v>43.617072282161075</v>
      </c>
      <c r="X50" s="129">
        <f t="shared" si="13"/>
        <v>44.489413727804298</v>
      </c>
      <c r="Y50" s="129">
        <f t="shared" si="13"/>
        <v>45.37920200236038</v>
      </c>
      <c r="Z50" s="129">
        <f t="shared" si="13"/>
        <v>46.286786042407591</v>
      </c>
      <c r="AA50" s="129">
        <f t="shared" si="13"/>
        <v>38.113621840137853</v>
      </c>
      <c r="AB50" s="129">
        <f t="shared" si="13"/>
        <v>30.686884346134502</v>
      </c>
      <c r="AC50" s="129">
        <f t="shared" si="13"/>
        <v>24.021502094562873</v>
      </c>
      <c r="AD50" s="129">
        <f t="shared" si="13"/>
        <v>18.132702190271598</v>
      </c>
      <c r="AE50" s="129">
        <f t="shared" si="13"/>
        <v>13.036016280206294</v>
      </c>
      <c r="AF50" s="129">
        <f t="shared" si="13"/>
        <v>8.7472866442514707</v>
      </c>
      <c r="AG50" s="129">
        <f t="shared" si="13"/>
        <v>5.2826724078893417</v>
      </c>
      <c r="AH50" s="129">
        <f t="shared" si="13"/>
        <v>2.6586558791117589</v>
      </c>
      <c r="AI50" s="129">
        <f t="shared" si="13"/>
        <v>0.89204901207041409</v>
      </c>
      <c r="AJ50" s="129">
        <f t="shared" si="13"/>
        <v>3.2000002647691869E-14</v>
      </c>
      <c r="AK50" s="129">
        <f t="shared" si="13"/>
        <v>3.2000002647691869E-14</v>
      </c>
      <c r="AL50" s="129">
        <f t="shared" si="13"/>
        <v>3.2000002647691869E-14</v>
      </c>
      <c r="AM50" s="129">
        <f t="shared" si="13"/>
        <v>3.2000002647691869E-14</v>
      </c>
      <c r="AN50" s="129">
        <f t="shared" si="13"/>
        <v>3.2000002647691869E-14</v>
      </c>
      <c r="AO50" s="129">
        <f t="shared" si="13"/>
        <v>3.2000002647691869E-14</v>
      </c>
    </row>
    <row r="51" spans="3:41" x14ac:dyDescent="0.3">
      <c r="D51" s="34" t="s">
        <v>76</v>
      </c>
      <c r="E51" s="48">
        <f t="shared" si="10"/>
        <v>605.61113740766189</v>
      </c>
      <c r="F51" s="42">
        <f>SUM(F49:F50)</f>
        <v>0</v>
      </c>
      <c r="G51" s="42">
        <f t="shared" ref="G51:AO51" si="14">SUM(G49:G50)</f>
        <v>9.9012959999999985</v>
      </c>
      <c r="H51" s="42">
        <f t="shared" si="14"/>
        <v>19.26919152</v>
      </c>
      <c r="I51" s="42">
        <f t="shared" si="14"/>
        <v>28.080083390399999</v>
      </c>
      <c r="J51" s="42">
        <f t="shared" si="14"/>
        <v>36.309249663359999</v>
      </c>
      <c r="K51" s="42">
        <f t="shared" si="14"/>
        <v>43.930794802800001</v>
      </c>
      <c r="L51" s="42">
        <f t="shared" si="14"/>
        <v>50.603136923999998</v>
      </c>
      <c r="M51" s="42">
        <f t="shared" si="14"/>
        <v>56.307291966595209</v>
      </c>
      <c r="N51" s="42">
        <f t="shared" si="14"/>
        <v>61.023896189013513</v>
      </c>
      <c r="O51" s="42">
        <f t="shared" si="14"/>
        <v>64.733198574851372</v>
      </c>
      <c r="P51" s="42">
        <f t="shared" si="14"/>
        <v>67.415053087377217</v>
      </c>
      <c r="Q51" s="42">
        <f t="shared" si="14"/>
        <v>69.048910769124745</v>
      </c>
      <c r="R51" s="42">
        <f t="shared" si="14"/>
        <v>70.603941283478434</v>
      </c>
      <c r="S51" s="42">
        <f t="shared" si="14"/>
        <v>72.104438407090413</v>
      </c>
      <c r="T51" s="42">
        <f t="shared" si="14"/>
        <v>73.576475308145845</v>
      </c>
      <c r="U51" s="42">
        <f t="shared" si="14"/>
        <v>75.048004814308769</v>
      </c>
      <c r="V51" s="42">
        <f t="shared" si="14"/>
        <v>76.548964910594947</v>
      </c>
      <c r="W51" s="42">
        <f t="shared" si="14"/>
        <v>78.079944208806864</v>
      </c>
      <c r="X51" s="42">
        <f t="shared" si="14"/>
        <v>79.641543092982999</v>
      </c>
      <c r="Y51" s="42">
        <f t="shared" si="14"/>
        <v>81.234373954842653</v>
      </c>
      <c r="Z51" s="42">
        <f t="shared" si="14"/>
        <v>82.85906143393953</v>
      </c>
      <c r="AA51" s="42">
        <f t="shared" si="14"/>
        <v>68.228088479259128</v>
      </c>
      <c r="AB51" s="42">
        <f t="shared" si="14"/>
        <v>54.933311483821029</v>
      </c>
      <c r="AC51" s="42">
        <f t="shared" si="14"/>
        <v>43.00145436681008</v>
      </c>
      <c r="AD51" s="42">
        <f t="shared" si="14"/>
        <v>32.459775525794839</v>
      </c>
      <c r="AE51" s="42">
        <f t="shared" si="14"/>
        <v>23.336078526295218</v>
      </c>
      <c r="AF51" s="42">
        <f t="shared" si="14"/>
        <v>15.658723005141523</v>
      </c>
      <c r="AG51" s="42">
        <f t="shared" si="14"/>
        <v>9.4566357919006734</v>
      </c>
      <c r="AH51" s="42">
        <f t="shared" si="14"/>
        <v>4.7593222527309269</v>
      </c>
      <c r="AI51" s="42">
        <f t="shared" si="14"/>
        <v>1.5968778611137044</v>
      </c>
      <c r="AJ51" s="42">
        <f t="shared" si="14"/>
        <v>5.7283955356979273E-14</v>
      </c>
      <c r="AK51" s="42">
        <f t="shared" si="14"/>
        <v>5.7283955356979273E-14</v>
      </c>
      <c r="AL51" s="42">
        <f t="shared" si="14"/>
        <v>5.7283955356979273E-14</v>
      </c>
      <c r="AM51" s="42">
        <f t="shared" si="14"/>
        <v>5.7283955356979273E-14</v>
      </c>
      <c r="AN51" s="42">
        <f t="shared" si="14"/>
        <v>5.7283955356979273E-14</v>
      </c>
      <c r="AO51" s="42">
        <f t="shared" si="14"/>
        <v>5.7283955356979273E-14</v>
      </c>
    </row>
    <row r="52" spans="3:41" x14ac:dyDescent="0.3">
      <c r="D52" s="112" t="s">
        <v>128</v>
      </c>
      <c r="E52" s="106">
        <f t="shared" si="10"/>
        <v>-884.42546453749753</v>
      </c>
      <c r="F52" s="114">
        <f>(F47-F8)*($H$14-1)</f>
        <v>-61.549224489795904</v>
      </c>
      <c r="G52" s="114">
        <f t="shared" ref="G52:AO52" si="15">(G47-G8)*($H$14-1)</f>
        <v>-64.388380408163258</v>
      </c>
      <c r="H52" s="114">
        <f t="shared" si="15"/>
        <v>-67.364728016326509</v>
      </c>
      <c r="I52" s="114">
        <f t="shared" si="15"/>
        <v>-70.485031844897946</v>
      </c>
      <c r="J52" s="114">
        <f t="shared" si="15"/>
        <v>-73.756392163265289</v>
      </c>
      <c r="K52" s="114">
        <f t="shared" si="15"/>
        <v>-75.231520006530602</v>
      </c>
      <c r="L52" s="114">
        <f t="shared" si="15"/>
        <v>-76.73615040666121</v>
      </c>
      <c r="M52" s="114">
        <f t="shared" si="15"/>
        <v>-78.270873414794437</v>
      </c>
      <c r="N52" s="114">
        <f t="shared" si="15"/>
        <v>-79.836290883090328</v>
      </c>
      <c r="O52" s="114">
        <f t="shared" si="15"/>
        <v>-81.433016700752148</v>
      </c>
      <c r="P52" s="114">
        <f t="shared" si="15"/>
        <v>-83.061677034767186</v>
      </c>
      <c r="Q52" s="114">
        <f t="shared" si="15"/>
        <v>-84.722910575462535</v>
      </c>
      <c r="R52" s="114">
        <f t="shared" si="15"/>
        <v>-86.417368786971792</v>
      </c>
      <c r="S52" s="114">
        <f t="shared" si="15"/>
        <v>-88.145716162711224</v>
      </c>
      <c r="T52" s="114">
        <f t="shared" si="15"/>
        <v>-89.908630485965446</v>
      </c>
      <c r="U52" s="114">
        <f t="shared" si="15"/>
        <v>-91.706803095684748</v>
      </c>
      <c r="V52" s="114">
        <f t="shared" si="15"/>
        <v>-93.540939157598444</v>
      </c>
      <c r="W52" s="114">
        <f t="shared" si="15"/>
        <v>-95.411757940750405</v>
      </c>
      <c r="X52" s="114">
        <f t="shared" si="15"/>
        <v>-97.319993099565423</v>
      </c>
      <c r="Y52" s="114">
        <f t="shared" si="15"/>
        <v>-99.266392961556747</v>
      </c>
      <c r="Z52" s="114">
        <f t="shared" si="15"/>
        <v>0</v>
      </c>
      <c r="AA52" s="114">
        <f t="shared" si="15"/>
        <v>0</v>
      </c>
      <c r="AB52" s="114">
        <f t="shared" si="15"/>
        <v>0</v>
      </c>
      <c r="AC52" s="114">
        <f t="shared" si="15"/>
        <v>0</v>
      </c>
      <c r="AD52" s="114">
        <f t="shared" si="15"/>
        <v>0</v>
      </c>
      <c r="AE52" s="114">
        <f t="shared" si="15"/>
        <v>0</v>
      </c>
      <c r="AF52" s="114">
        <f t="shared" si="15"/>
        <v>0</v>
      </c>
      <c r="AG52" s="114">
        <f t="shared" si="15"/>
        <v>0</v>
      </c>
      <c r="AH52" s="114">
        <f t="shared" si="15"/>
        <v>0</v>
      </c>
      <c r="AI52" s="114">
        <f t="shared" si="15"/>
        <v>0</v>
      </c>
      <c r="AJ52" s="114">
        <f t="shared" si="15"/>
        <v>0</v>
      </c>
      <c r="AK52" s="114">
        <f t="shared" si="15"/>
        <v>0</v>
      </c>
      <c r="AL52" s="114">
        <f t="shared" si="15"/>
        <v>0</v>
      </c>
      <c r="AM52" s="114">
        <f t="shared" si="15"/>
        <v>0</v>
      </c>
      <c r="AN52" s="114">
        <f t="shared" si="15"/>
        <v>0</v>
      </c>
      <c r="AO52" s="114">
        <f t="shared" si="15"/>
        <v>0</v>
      </c>
    </row>
    <row r="53" spans="3:41" x14ac:dyDescent="0.3">
      <c r="D53" s="112" t="s">
        <v>129</v>
      </c>
      <c r="E53" s="106">
        <f t="shared" si="10"/>
        <v>622.09863380861066</v>
      </c>
      <c r="F53" s="114">
        <f>F48*($H$14-1)</f>
        <v>0</v>
      </c>
      <c r="G53" s="114">
        <f t="shared" ref="G53:AO53" si="16">G48*($H$14-1)</f>
        <v>6.1549224489795904</v>
      </c>
      <c r="H53" s="114">
        <f t="shared" si="16"/>
        <v>12.593760489795915</v>
      </c>
      <c r="I53" s="114">
        <f t="shared" si="16"/>
        <v>19.330233291428566</v>
      </c>
      <c r="J53" s="114">
        <f t="shared" si="16"/>
        <v>26.378736475918362</v>
      </c>
      <c r="K53" s="114">
        <f t="shared" si="16"/>
        <v>33.754375692244892</v>
      </c>
      <c r="L53" s="114">
        <f t="shared" si="16"/>
        <v>41.277527692897955</v>
      </c>
      <c r="M53" s="114">
        <f t="shared" si="16"/>
        <v>48.951142733564076</v>
      </c>
      <c r="N53" s="114">
        <f t="shared" si="16"/>
        <v>56.77823007504351</v>
      </c>
      <c r="O53" s="114">
        <f t="shared" si="16"/>
        <v>64.761859163352554</v>
      </c>
      <c r="P53" s="114">
        <f t="shared" si="16"/>
        <v>72.905160833427772</v>
      </c>
      <c r="Q53" s="114">
        <f t="shared" si="16"/>
        <v>75.056406087924898</v>
      </c>
      <c r="R53" s="114">
        <f t="shared" si="16"/>
        <v>77.08985910465482</v>
      </c>
      <c r="S53" s="114">
        <f t="shared" si="16"/>
        <v>78.99512318171935</v>
      </c>
      <c r="T53" s="114">
        <f t="shared" si="16"/>
        <v>80.761191613500671</v>
      </c>
      <c r="U53" s="114">
        <f t="shared" si="16"/>
        <v>82.376415445770689</v>
      </c>
      <c r="V53" s="114">
        <f t="shared" si="16"/>
        <v>84.023943754686101</v>
      </c>
      <c r="W53" s="114">
        <f t="shared" si="16"/>
        <v>85.704422629779828</v>
      </c>
      <c r="X53" s="114">
        <f t="shared" si="16"/>
        <v>87.418511082375431</v>
      </c>
      <c r="Y53" s="114">
        <f t="shared" si="16"/>
        <v>89.166881304022937</v>
      </c>
      <c r="Z53" s="114">
        <f t="shared" si="16"/>
        <v>90.950218930103404</v>
      </c>
      <c r="AA53" s="114">
        <f t="shared" si="16"/>
        <v>82.644051226626686</v>
      </c>
      <c r="AB53" s="114">
        <f t="shared" si="16"/>
        <v>74.171760169080429</v>
      </c>
      <c r="AC53" s="114">
        <f t="shared" si="16"/>
        <v>65.530023290383255</v>
      </c>
      <c r="AD53" s="114">
        <f t="shared" si="16"/>
        <v>56.715451674112117</v>
      </c>
      <c r="AE53" s="114">
        <f t="shared" si="16"/>
        <v>47.72458862551558</v>
      </c>
      <c r="AF53" s="114">
        <f t="shared" si="16"/>
        <v>38.553908315947098</v>
      </c>
      <c r="AG53" s="114">
        <f t="shared" si="16"/>
        <v>29.199814400187257</v>
      </c>
      <c r="AH53" s="114">
        <f t="shared" si="16"/>
        <v>19.658638606112216</v>
      </c>
      <c r="AI53" s="114">
        <f t="shared" si="16"/>
        <v>9.9266392961556758</v>
      </c>
      <c r="AJ53" s="114">
        <f t="shared" si="16"/>
        <v>0</v>
      </c>
      <c r="AK53" s="114">
        <f t="shared" si="16"/>
        <v>0</v>
      </c>
      <c r="AL53" s="114">
        <f t="shared" si="16"/>
        <v>0</v>
      </c>
      <c r="AM53" s="114">
        <f t="shared" si="16"/>
        <v>0</v>
      </c>
      <c r="AN53" s="114">
        <f t="shared" si="16"/>
        <v>0</v>
      </c>
      <c r="AO53" s="114">
        <f t="shared" si="16"/>
        <v>0</v>
      </c>
    </row>
    <row r="54" spans="3:41" x14ac:dyDescent="0.3">
      <c r="D54" s="108" t="s">
        <v>127</v>
      </c>
      <c r="E54" s="109">
        <f t="shared" si="10"/>
        <v>121.97460065170499</v>
      </c>
      <c r="F54" s="110">
        <f>F50*($H$14-1)</f>
        <v>0</v>
      </c>
      <c r="G54" s="110">
        <f t="shared" ref="G54:AO54" si="17">G50*($H$14-1)</f>
        <v>1.9941948734693871</v>
      </c>
      <c r="H54" s="110">
        <f t="shared" si="17"/>
        <v>3.8809589113469385</v>
      </c>
      <c r="I54" s="110">
        <f t="shared" si="17"/>
        <v>5.6555382592065291</v>
      </c>
      <c r="J54" s="110">
        <f t="shared" si="17"/>
        <v>7.3129537323389382</v>
      </c>
      <c r="K54" s="110">
        <f t="shared" si="17"/>
        <v>8.8479897766089781</v>
      </c>
      <c r="L54" s="110">
        <f t="shared" si="17"/>
        <v>10.191849252391835</v>
      </c>
      <c r="M54" s="110">
        <f t="shared" si="17"/>
        <v>11.340708628317765</v>
      </c>
      <c r="N54" s="110">
        <f t="shared" si="17"/>
        <v>12.290667902389629</v>
      </c>
      <c r="O54" s="110">
        <f t="shared" si="17"/>
        <v>13.037749072570344</v>
      </c>
      <c r="P54" s="110">
        <f t="shared" si="17"/>
        <v>13.577894576782095</v>
      </c>
      <c r="Q54" s="110">
        <f t="shared" si="17"/>
        <v>13.90696570170549</v>
      </c>
      <c r="R54" s="110">
        <f t="shared" si="17"/>
        <v>14.220160447101707</v>
      </c>
      <c r="S54" s="110">
        <f t="shared" si="17"/>
        <v>14.522371760808779</v>
      </c>
      <c r="T54" s="110">
        <f t="shared" si="17"/>
        <v>14.818850973392918</v>
      </c>
      <c r="U54" s="110">
        <f t="shared" si="17"/>
        <v>15.115227992860779</v>
      </c>
      <c r="V54" s="110">
        <f t="shared" si="17"/>
        <v>15.417532552717995</v>
      </c>
      <c r="W54" s="110">
        <f t="shared" si="17"/>
        <v>15.725883203772359</v>
      </c>
      <c r="X54" s="110">
        <f t="shared" si="17"/>
        <v>16.040400867847804</v>
      </c>
      <c r="Y54" s="110">
        <f t="shared" si="17"/>
        <v>16.361208885204761</v>
      </c>
      <c r="Z54" s="110">
        <f t="shared" si="17"/>
        <v>16.688433062908857</v>
      </c>
      <c r="AA54" s="110">
        <f t="shared" si="17"/>
        <v>13.74164596957351</v>
      </c>
      <c r="AB54" s="110">
        <f t="shared" si="17"/>
        <v>11.063978709830806</v>
      </c>
      <c r="AC54" s="110">
        <f t="shared" si="17"/>
        <v>8.6608136803526001</v>
      </c>
      <c r="AD54" s="110">
        <f t="shared" si="17"/>
        <v>6.5376409257441805</v>
      </c>
      <c r="AE54" s="110">
        <f t="shared" si="17"/>
        <v>4.7000602915029486</v>
      </c>
      <c r="AF54" s="110">
        <f t="shared" si="17"/>
        <v>3.1537836200362444</v>
      </c>
      <c r="AG54" s="110">
        <f t="shared" si="17"/>
        <v>1.9046369905995584</v>
      </c>
      <c r="AH54" s="110">
        <f t="shared" si="17"/>
        <v>0.95856300403349115</v>
      </c>
      <c r="AI54" s="110">
        <f t="shared" si="17"/>
        <v>0.32162311319545539</v>
      </c>
      <c r="AJ54" s="110">
        <f t="shared" si="17"/>
        <v>1.1537415920596387E-14</v>
      </c>
      <c r="AK54" s="110">
        <f t="shared" si="17"/>
        <v>1.1537415920596387E-14</v>
      </c>
      <c r="AL54" s="110">
        <f t="shared" si="17"/>
        <v>1.1537415920596387E-14</v>
      </c>
      <c r="AM54" s="110">
        <f t="shared" si="17"/>
        <v>1.1537415920596387E-14</v>
      </c>
      <c r="AN54" s="110">
        <f t="shared" si="17"/>
        <v>1.1537415920596387E-14</v>
      </c>
      <c r="AO54" s="110">
        <f t="shared" si="17"/>
        <v>1.1537415920596387E-14</v>
      </c>
    </row>
    <row r="55" spans="3:41" x14ac:dyDescent="0.3">
      <c r="D55" s="45" t="s">
        <v>130</v>
      </c>
      <c r="E55" s="50">
        <f>NPV($E$15,F55:AO55)*(1+$E$15)</f>
        <v>-140.35223007718193</v>
      </c>
      <c r="F55" s="55">
        <f t="shared" ref="F55:AO55" si="18">(-F21+F48+F50)*($H$14-1)</f>
        <v>-61.549224489795904</v>
      </c>
      <c r="G55" s="55">
        <f t="shared" si="18"/>
        <v>-56.239263085714292</v>
      </c>
      <c r="H55" s="55">
        <f t="shared" si="18"/>
        <v>-50.89000861518366</v>
      </c>
      <c r="I55" s="55">
        <f t="shared" si="18"/>
        <v>-45.499260294262847</v>
      </c>
      <c r="J55" s="55">
        <f t="shared" si="18"/>
        <v>-40.06470195500799</v>
      </c>
      <c r="K55" s="55">
        <f t="shared" si="18"/>
        <v>-32.629154537676726</v>
      </c>
      <c r="L55" s="55">
        <f t="shared" si="18"/>
        <v>-25.266773461371422</v>
      </c>
      <c r="M55" s="55">
        <f t="shared" si="18"/>
        <v>-17.979022052912594</v>
      </c>
      <c r="N55" s="55">
        <f t="shared" si="18"/>
        <v>-10.767392905657184</v>
      </c>
      <c r="O55" s="55">
        <f t="shared" si="18"/>
        <v>-3.6334084648292486</v>
      </c>
      <c r="P55" s="55">
        <f t="shared" si="18"/>
        <v>3.4213783754426776</v>
      </c>
      <c r="Q55" s="55">
        <f t="shared" si="18"/>
        <v>4.2404612141678593</v>
      </c>
      <c r="R55" s="55">
        <f t="shared" si="18"/>
        <v>4.8926507647847437</v>
      </c>
      <c r="S55" s="55">
        <f t="shared" si="18"/>
        <v>5.3717787798169052</v>
      </c>
      <c r="T55" s="55">
        <f t="shared" si="18"/>
        <v>5.6714121009281371</v>
      </c>
      <c r="U55" s="55">
        <f t="shared" si="18"/>
        <v>5.7848403429467146</v>
      </c>
      <c r="V55" s="55">
        <f t="shared" si="18"/>
        <v>5.9005371498056443</v>
      </c>
      <c r="W55" s="55">
        <f t="shared" si="18"/>
        <v>6.0185478928017782</v>
      </c>
      <c r="X55" s="55">
        <f t="shared" si="18"/>
        <v>6.1389188506578138</v>
      </c>
      <c r="Y55" s="55">
        <f t="shared" si="18"/>
        <v>6.2616972276709495</v>
      </c>
      <c r="Z55" s="55">
        <f t="shared" si="18"/>
        <v>107.63865199301226</v>
      </c>
      <c r="AA55" s="55">
        <f t="shared" si="18"/>
        <v>96.385697196200198</v>
      </c>
      <c r="AB55" s="55">
        <f t="shared" si="18"/>
        <v>85.235738878911235</v>
      </c>
      <c r="AC55" s="55">
        <f t="shared" si="18"/>
        <v>74.190836970735845</v>
      </c>
      <c r="AD55" s="55">
        <f t="shared" si="18"/>
        <v>63.253092599856302</v>
      </c>
      <c r="AE55" s="55">
        <f t="shared" si="18"/>
        <v>52.42464891701853</v>
      </c>
      <c r="AF55" s="55">
        <f t="shared" si="18"/>
        <v>41.707691935983348</v>
      </c>
      <c r="AG55" s="55">
        <f t="shared" si="18"/>
        <v>31.104451390786814</v>
      </c>
      <c r="AH55" s="55">
        <f t="shared" si="18"/>
        <v>20.617201610145706</v>
      </c>
      <c r="AI55" s="55">
        <f t="shared" si="18"/>
        <v>10.248262409351131</v>
      </c>
      <c r="AJ55" s="55">
        <f t="shared" si="18"/>
        <v>1.1537415920596387E-14</v>
      </c>
      <c r="AK55" s="55">
        <f t="shared" si="18"/>
        <v>1.1537415920596387E-14</v>
      </c>
      <c r="AL55" s="55">
        <f t="shared" si="18"/>
        <v>1.1537415920596387E-14</v>
      </c>
      <c r="AM55" s="55">
        <f t="shared" si="18"/>
        <v>1.1537415920596387E-14</v>
      </c>
      <c r="AN55" s="55">
        <f t="shared" si="18"/>
        <v>1.1537415920596387E-14</v>
      </c>
      <c r="AO55" s="55">
        <f t="shared" si="18"/>
        <v>1.1537415920596387E-14</v>
      </c>
    </row>
    <row r="56" spans="3:41" x14ac:dyDescent="0.3">
      <c r="D56" s="122" t="s">
        <v>49</v>
      </c>
      <c r="E56" s="120">
        <f t="shared" si="10"/>
        <v>2190.7022878939847</v>
      </c>
      <c r="F56" s="121">
        <f t="shared" ref="F56" si="19">SUM(F48,F51,F47,F55)</f>
        <v>-61.549224489795904</v>
      </c>
      <c r="G56" s="121">
        <f>SUM(G48,G51,G47,G55)</f>
        <v>-29.266767085714296</v>
      </c>
      <c r="H56" s="121">
        <f t="shared" ref="H56:AO56" si="20">SUM(H48,H51,H47,H55)</f>
        <v>3.3090469048163342</v>
      </c>
      <c r="I56" s="121">
        <f t="shared" si="20"/>
        <v>36.194866376137135</v>
      </c>
      <c r="J56" s="121">
        <f t="shared" si="20"/>
        <v>69.408213028352009</v>
      </c>
      <c r="K56" s="121">
        <f t="shared" si="20"/>
        <v>104.92226718512327</v>
      </c>
      <c r="L56" s="121">
        <f t="shared" si="20"/>
        <v>139.82309121462856</v>
      </c>
      <c r="M56" s="121">
        <f t="shared" si="20"/>
        <v>174.09842051432261</v>
      </c>
      <c r="N56" s="121">
        <f t="shared" si="20"/>
        <v>207.73574518960913</v>
      </c>
      <c r="O56" s="121">
        <f t="shared" si="20"/>
        <v>240.72230514799998</v>
      </c>
      <c r="P56" s="121">
        <f t="shared" si="20"/>
        <v>273.04508509515728</v>
      </c>
      <c r="Q56" s="121">
        <f t="shared" si="20"/>
        <v>281.46468698187681</v>
      </c>
      <c r="R56" s="121">
        <f t="shared" si="20"/>
        <v>289.31186164041901</v>
      </c>
      <c r="S56" s="121">
        <f t="shared" si="20"/>
        <v>296.57589846450628</v>
      </c>
      <c r="T56" s="121">
        <f t="shared" si="20"/>
        <v>303.24590943142493</v>
      </c>
      <c r="U56" s="121">
        <f t="shared" si="20"/>
        <v>309.31082762005349</v>
      </c>
      <c r="V56" s="121">
        <f t="shared" si="20"/>
        <v>315.49704417245454</v>
      </c>
      <c r="W56" s="121">
        <f t="shared" si="20"/>
        <v>321.80698505590368</v>
      </c>
      <c r="X56" s="121">
        <f t="shared" si="20"/>
        <v>328.2431247570218</v>
      </c>
      <c r="Y56" s="121">
        <f t="shared" si="20"/>
        <v>334.80798725216215</v>
      </c>
      <c r="Z56" s="121">
        <f t="shared" si="20"/>
        <v>442.75586781799331</v>
      </c>
      <c r="AA56" s="121">
        <f t="shared" si="20"/>
        <v>393.83407870025417</v>
      </c>
      <c r="AB56" s="121">
        <f t="shared" si="20"/>
        <v>345.89072479395531</v>
      </c>
      <c r="AC56" s="121">
        <f t="shared" si="20"/>
        <v>298.94537480332593</v>
      </c>
      <c r="AD56" s="121">
        <f t="shared" si="20"/>
        <v>253.01798880667911</v>
      </c>
      <c r="AE56" s="121">
        <f t="shared" si="20"/>
        <v>208.12892608389473</v>
      </c>
      <c r="AF56" s="121">
        <f t="shared" si="20"/>
        <v>164.29895310044986</v>
      </c>
      <c r="AG56" s="121">
        <f t="shared" si="20"/>
        <v>121.54925165113139</v>
      </c>
      <c r="AH56" s="121">
        <f t="shared" si="20"/>
        <v>79.901427166621843</v>
      </c>
      <c r="AI56" s="121">
        <f t="shared" si="20"/>
        <v>39.377517186217375</v>
      </c>
      <c r="AJ56" s="121">
        <f t="shared" si="20"/>
        <v>6.8821371277575657E-14</v>
      </c>
      <c r="AK56" s="121">
        <f t="shared" si="20"/>
        <v>6.8821371277575657E-14</v>
      </c>
      <c r="AL56" s="121">
        <f t="shared" si="20"/>
        <v>6.8821371277575657E-14</v>
      </c>
      <c r="AM56" s="121">
        <f t="shared" si="20"/>
        <v>6.8821371277575657E-14</v>
      </c>
      <c r="AN56" s="121">
        <f t="shared" si="20"/>
        <v>6.8821371277575657E-14</v>
      </c>
      <c r="AO56" s="121">
        <f t="shared" si="20"/>
        <v>6.8821371277575657E-14</v>
      </c>
    </row>
    <row r="57" spans="3:41" x14ac:dyDescent="0.3">
      <c r="E57" s="48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</row>
    <row r="58" spans="3:41" x14ac:dyDescent="0.3">
      <c r="D58" s="34" t="s">
        <v>108</v>
      </c>
      <c r="E58" s="48">
        <f t="shared" si="10"/>
        <v>-262.32683072888591</v>
      </c>
      <c r="F58" s="49">
        <f t="shared" ref="F58:AO58" si="21">-F8+F56</f>
        <v>-232.26122448979589</v>
      </c>
      <c r="G58" s="49">
        <f t="shared" si="21"/>
        <v>-207.85340708571431</v>
      </c>
      <c r="H58" s="49">
        <f t="shared" si="21"/>
        <v>-183.53274589518364</v>
      </c>
      <c r="I58" s="49">
        <f t="shared" si="21"/>
        <v>-159.30135402386287</v>
      </c>
      <c r="J58" s="49">
        <f t="shared" si="21"/>
        <v>-135.16140297164799</v>
      </c>
      <c r="K58" s="49">
        <f t="shared" si="21"/>
        <v>-103.7387411348767</v>
      </c>
      <c r="L58" s="49">
        <f t="shared" si="21"/>
        <v>-73.011137271771418</v>
      </c>
      <c r="M58" s="49">
        <f t="shared" si="21"/>
        <v>-42.992492541805376</v>
      </c>
      <c r="N58" s="49">
        <f t="shared" si="21"/>
        <v>-13.696986127641424</v>
      </c>
      <c r="O58" s="49">
        <f t="shared" si="21"/>
        <v>14.860919204404382</v>
      </c>
      <c r="P58" s="49">
        <f t="shared" si="21"/>
        <v>42.666471432689775</v>
      </c>
      <c r="Q58" s="49">
        <f t="shared" si="21"/>
        <v>46.478501046159948</v>
      </c>
      <c r="R58" s="49">
        <f t="shared" si="21"/>
        <v>49.625951985987797</v>
      </c>
      <c r="S58" s="49">
        <f t="shared" si="21"/>
        <v>52.096270616986459</v>
      </c>
      <c r="T58" s="49">
        <f t="shared" si="21"/>
        <v>53.876689026954693</v>
      </c>
      <c r="U58" s="49">
        <f t="shared" si="21"/>
        <v>54.954222807493863</v>
      </c>
      <c r="V58" s="49">
        <f t="shared" si="21"/>
        <v>56.053307263643717</v>
      </c>
      <c r="W58" s="49">
        <f t="shared" si="21"/>
        <v>57.174373408916665</v>
      </c>
      <c r="X58" s="49">
        <f t="shared" si="21"/>
        <v>58.317860877095029</v>
      </c>
      <c r="Y58" s="49">
        <f t="shared" si="21"/>
        <v>59.484218094636788</v>
      </c>
      <c r="Z58" s="49">
        <f t="shared" si="21"/>
        <v>442.75586781799331</v>
      </c>
      <c r="AA58" s="49">
        <f t="shared" si="21"/>
        <v>393.83407870025417</v>
      </c>
      <c r="AB58" s="49">
        <f t="shared" si="21"/>
        <v>345.89072479395531</v>
      </c>
      <c r="AC58" s="49">
        <f t="shared" si="21"/>
        <v>298.94537480332593</v>
      </c>
      <c r="AD58" s="49">
        <f t="shared" si="21"/>
        <v>253.01798880667911</v>
      </c>
      <c r="AE58" s="49">
        <f t="shared" si="21"/>
        <v>208.12892608389473</v>
      </c>
      <c r="AF58" s="49">
        <f t="shared" si="21"/>
        <v>164.29895310044986</v>
      </c>
      <c r="AG58" s="49">
        <f t="shared" si="21"/>
        <v>121.54925165113139</v>
      </c>
      <c r="AH58" s="49">
        <f t="shared" si="21"/>
        <v>79.901427166621843</v>
      </c>
      <c r="AI58" s="49">
        <f t="shared" si="21"/>
        <v>39.377517186217375</v>
      </c>
      <c r="AJ58" s="49">
        <f t="shared" si="21"/>
        <v>6.8821371277575657E-14</v>
      </c>
      <c r="AK58" s="49">
        <f t="shared" si="21"/>
        <v>6.8821371277575657E-14</v>
      </c>
      <c r="AL58" s="49">
        <f t="shared" si="21"/>
        <v>6.8821371277575657E-14</v>
      </c>
      <c r="AM58" s="49">
        <f t="shared" si="21"/>
        <v>6.8821371277575657E-14</v>
      </c>
      <c r="AN58" s="49">
        <f t="shared" si="21"/>
        <v>6.8821371277575657E-14</v>
      </c>
      <c r="AO58" s="49">
        <f t="shared" si="21"/>
        <v>6.8821371277575657E-14</v>
      </c>
    </row>
    <row r="59" spans="3:41" x14ac:dyDescent="0.3">
      <c r="C59" s="34"/>
      <c r="D59" s="34" t="s">
        <v>50</v>
      </c>
      <c r="F59" s="49">
        <f>F22</f>
        <v>170.71199999999999</v>
      </c>
      <c r="G59" s="49">
        <f t="shared" ref="G59:AO59" si="22">G22</f>
        <v>332.22744</v>
      </c>
      <c r="H59" s="49">
        <f t="shared" si="22"/>
        <v>484.1393688</v>
      </c>
      <c r="I59" s="49">
        <f t="shared" si="22"/>
        <v>626.02154591999999</v>
      </c>
      <c r="J59" s="49">
        <f t="shared" si="22"/>
        <v>757.42749660000004</v>
      </c>
      <c r="K59" s="49">
        <f t="shared" si="22"/>
        <v>872.46787800000004</v>
      </c>
      <c r="L59" s="49">
        <f t="shared" si="22"/>
        <v>970.81537873440016</v>
      </c>
      <c r="M59" s="49">
        <f t="shared" si="22"/>
        <v>1052.1361411898881</v>
      </c>
      <c r="N59" s="49">
        <f t="shared" si="22"/>
        <v>1116.0896306008858</v>
      </c>
      <c r="O59" s="49">
        <f t="shared" si="22"/>
        <v>1162.3285015065037</v>
      </c>
      <c r="P59" s="49">
        <f t="shared" si="22"/>
        <v>1190.4984615366336</v>
      </c>
      <c r="Q59" s="49">
        <f t="shared" si="22"/>
        <v>1217.3093324737663</v>
      </c>
      <c r="R59" s="49">
        <f t="shared" si="22"/>
        <v>1243.1799725360418</v>
      </c>
      <c r="S59" s="49">
        <f t="shared" si="22"/>
        <v>1268.5599191059628</v>
      </c>
      <c r="T59" s="49">
        <f t="shared" si="22"/>
        <v>1293.9311174880822</v>
      </c>
      <c r="U59" s="49">
        <f t="shared" si="22"/>
        <v>1319.8097398378441</v>
      </c>
      <c r="V59" s="49">
        <f t="shared" si="22"/>
        <v>1346.2059346346011</v>
      </c>
      <c r="W59" s="49">
        <f t="shared" si="22"/>
        <v>1373.1300533272931</v>
      </c>
      <c r="X59" s="49">
        <f t="shared" si="22"/>
        <v>1400.592654393839</v>
      </c>
      <c r="Y59" s="49">
        <f t="shared" si="22"/>
        <v>1428.6045074817159</v>
      </c>
      <c r="Z59" s="49">
        <f t="shared" si="22"/>
        <v>1176.3463530906745</v>
      </c>
      <c r="AA59" s="49">
        <f t="shared" si="22"/>
        <v>947.12606006587976</v>
      </c>
      <c r="AB59" s="49">
        <f t="shared" si="22"/>
        <v>741.40438563465659</v>
      </c>
      <c r="AC59" s="49">
        <f t="shared" si="22"/>
        <v>559.65130216887655</v>
      </c>
      <c r="AD59" s="49">
        <f t="shared" si="22"/>
        <v>402.34618148784858</v>
      </c>
      <c r="AE59" s="49">
        <f t="shared" si="22"/>
        <v>269.97798284726764</v>
      </c>
      <c r="AF59" s="49">
        <f t="shared" si="22"/>
        <v>163.04544468794265</v>
      </c>
      <c r="AG59" s="49">
        <f t="shared" si="22"/>
        <v>82.057280219498736</v>
      </c>
      <c r="AH59" s="49">
        <f t="shared" si="22"/>
        <v>27.532376915753524</v>
      </c>
      <c r="AI59" s="49">
        <f t="shared" si="22"/>
        <v>9.8765440270653926E-13</v>
      </c>
      <c r="AJ59" s="49">
        <f t="shared" si="22"/>
        <v>9.8765440270653926E-13</v>
      </c>
      <c r="AK59" s="49">
        <f t="shared" si="22"/>
        <v>9.8765440270653926E-13</v>
      </c>
      <c r="AL59" s="49">
        <f t="shared" si="22"/>
        <v>9.8765440270653926E-13</v>
      </c>
      <c r="AM59" s="49">
        <f t="shared" si="22"/>
        <v>9.8765440270653926E-13</v>
      </c>
      <c r="AN59" s="49">
        <f t="shared" si="22"/>
        <v>9.8765440270653926E-13</v>
      </c>
      <c r="AO59" s="49">
        <f t="shared" si="22"/>
        <v>9.8765440270653926E-13</v>
      </c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  <row r="65" spans="5:41" x14ac:dyDescent="0.3"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</row>
    <row r="66" spans="5:41" x14ac:dyDescent="0.3"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</row>
    <row r="67" spans="5:41" x14ac:dyDescent="0.3"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9FBB3F9821F048A0690CB543483BDE" ma:contentTypeVersion="3" ma:contentTypeDescription="Create a new document." ma:contentTypeScope="" ma:versionID="ca6ba8ea26ecbd4ec2ac93fcc21b4cca">
  <xsd:schema xmlns:xsd="http://www.w3.org/2001/XMLSchema" xmlns:xs="http://www.w3.org/2001/XMLSchema" xmlns:p="http://schemas.microsoft.com/office/2006/metadata/properties" xmlns:ns2="33d7a8b7-37af-44b4-9d22-7fb7cf2cfaec" targetNamespace="http://schemas.microsoft.com/office/2006/metadata/properties" ma:root="true" ma:fieldsID="efe1ec496ebae23d914c08ce9e5f579f" ns2:_="">
    <xsd:import namespace="33d7a8b7-37af-44b4-9d22-7fb7cf2cfaec"/>
    <xsd:element name="properties">
      <xsd:complexType>
        <xsd:sequence>
          <xsd:element name="documentManagement">
            <xsd:complexType>
              <xsd:all>
                <xsd:element ref="ns2:Issue" minOccurs="0"/>
                <xsd:element ref="ns2:Intervenor" minOccurs="0"/>
                <xsd:element ref="ns2:Attach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7a8b7-37af-44b4-9d22-7fb7cf2cfaec" elementFormDefault="qualified">
    <xsd:import namespace="http://schemas.microsoft.com/office/2006/documentManagement/types"/>
    <xsd:import namespace="http://schemas.microsoft.com/office/infopath/2007/PartnerControls"/>
    <xsd:element name="Issue" ma:index="8" nillable="true" ma:displayName="Issue" ma:internalName="Issue">
      <xsd:simpleType>
        <xsd:restriction base="dms:Text">
          <xsd:maxLength value="255"/>
        </xsd:restriction>
      </xsd:simpleType>
    </xsd:element>
    <xsd:element name="Intervenor" ma:index="9" nillable="true" ma:displayName="Intervenor" ma:internalName="Intervenor">
      <xsd:simpleType>
        <xsd:restriction base="dms:Text">
          <xsd:maxLength value="255"/>
        </xsd:restriction>
      </xsd:simpleType>
    </xsd:element>
    <xsd:element name="Attachment" ma:index="10" nillable="true" ma:displayName="Attachment" ma:internalName="Attach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ue xmlns="33d7a8b7-37af-44b4-9d22-7fb7cf2cfaec" xsi:nil="true"/>
    <Attachment xmlns="33d7a8b7-37af-44b4-9d22-7fb7cf2cfaec" xsi:nil="true"/>
    <Intervenor xmlns="33d7a8b7-37af-44b4-9d22-7fb7cf2cfaec" xsi:nil="true"/>
  </documentManagement>
</p:properties>
</file>

<file path=customXml/itemProps1.xml><?xml version="1.0" encoding="utf-8"?>
<ds:datastoreItem xmlns:ds="http://schemas.openxmlformats.org/officeDocument/2006/customXml" ds:itemID="{D1FBAB8D-A735-478F-946F-77BD5047183F}"/>
</file>

<file path=customXml/itemProps2.xml><?xml version="1.0" encoding="utf-8"?>
<ds:datastoreItem xmlns:ds="http://schemas.openxmlformats.org/officeDocument/2006/customXml" ds:itemID="{764CFFB3-3D2D-44FE-B4EE-2FD8CC064F79}"/>
</file>

<file path=customXml/itemProps3.xml><?xml version="1.0" encoding="utf-8"?>
<ds:datastoreItem xmlns:ds="http://schemas.openxmlformats.org/officeDocument/2006/customXml" ds:itemID="{C52D02FA-52BD-49DF-BAE7-3487F57AB1D8}"/>
</file>

<file path=customXml/itemProps4.xml><?xml version="1.0" encoding="utf-8"?>
<ds:datastoreItem xmlns:ds="http://schemas.openxmlformats.org/officeDocument/2006/customXml" ds:itemID="{4787B67B-79C9-4E5C-BCAC-1891AA0721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Xp1</vt:lpstr>
      <vt:lpstr>Xp20</vt:lpstr>
      <vt:lpstr>Am1-10yr</vt:lpstr>
      <vt:lpstr>Am20-10yr</vt:lpstr>
      <vt:lpstr>Am20-5yr</vt:lpstr>
      <vt:lpstr>Am20-16yr</vt:lpstr>
      <vt:lpstr>Am20-10yr-4%</vt:lpstr>
      <vt:lpstr>Am20-10yr-2X$</vt:lpstr>
      <vt:lpstr>Am20-10yr-1.2X$10</vt:lpstr>
      <vt:lpstr>Am20-10yr-1.2X$5</vt:lpstr>
      <vt:lpstr>Am20-10yr-1.2X$16</vt:lpstr>
      <vt:lpstr>C-1yr</vt:lpstr>
      <vt:lpstr>C-20yr</vt:lpstr>
      <vt:lpstr>C-20yrTerm</vt:lpstr>
      <vt:lpstr>C-20yrCofC</vt:lpstr>
      <vt:lpstr>C-20yr2X1.2X</vt:lpstr>
      <vt:lpstr>Portfolio$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Ted Weaver</dc:creator>
  <cp:lastModifiedBy>Ted Weaver</cp:lastModifiedBy>
  <cp:lastPrinted>2022-02-16T22:28:51Z</cp:lastPrinted>
  <dcterms:created xsi:type="dcterms:W3CDTF">2021-11-29T19:27:32Z</dcterms:created>
  <dcterms:modified xsi:type="dcterms:W3CDTF">2022-02-18T20:09:18Z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0x010100879FBB3F9821F048A0690CB543483BDE</vt:lpwstr>
  </property>
</Properties>
</file>